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foto-digitál\holešovice kanceláře\zadávací dokumentace\"/>
    </mc:Choice>
  </mc:AlternateContent>
  <bookViews>
    <workbookView xWindow="0" yWindow="0" windowWidth="28800" windowHeight="11835"/>
  </bookViews>
  <sheets>
    <sheet name="Rekapitulace zakázky" sheetId="1" r:id="rId1"/>
    <sheet name="001 - Oprava střechy 5NP" sheetId="2" r:id="rId2"/>
    <sheet name="002 - Oprava střechy 4NP" sheetId="3" r:id="rId3"/>
    <sheet name="3.1 - Oprava kanceláří 40..." sheetId="4" r:id="rId4"/>
    <sheet name="3.2 - Oprava kanceláří 42..." sheetId="5" r:id="rId5"/>
    <sheet name="4.1 - Oprava kanceláří 30..." sheetId="6" r:id="rId6"/>
    <sheet name="4.2 - Oprava soc. zázemí 3NP" sheetId="7" r:id="rId7"/>
    <sheet name="4.3 - Odbourání části pří..." sheetId="8" r:id="rId8"/>
    <sheet name="5.1 - Oprava kanceláře 249" sheetId="9" r:id="rId9"/>
    <sheet name="5.2 - Oprava kanceláří 21..." sheetId="10" r:id="rId10"/>
    <sheet name="5.3 - Výměna poškozených ..." sheetId="11" r:id="rId11"/>
    <sheet name="6.1 - Oprava přístupové c..." sheetId="12" r:id="rId12"/>
    <sheet name="6.2 - Oprava prostor budo..." sheetId="13" r:id="rId13"/>
    <sheet name="6.3 - Datový propoj 1NP" sheetId="14" r:id="rId14"/>
    <sheet name="7.1 - Výměna poškozených ..." sheetId="15" r:id="rId15"/>
    <sheet name="008 - Vedlejší a ostatní ..." sheetId="16" r:id="rId16"/>
  </sheets>
  <definedNames>
    <definedName name="_xlnm._FilterDatabase" localSheetId="1" hidden="1">'001 - Oprava střechy 5NP'!$C$129:$K$295</definedName>
    <definedName name="_xlnm._FilterDatabase" localSheetId="2" hidden="1">'002 - Oprava střechy 4NP'!$C$130:$K$296</definedName>
    <definedName name="_xlnm._FilterDatabase" localSheetId="15" hidden="1">'008 - Vedlejší a ostatní ...'!$C$119:$K$129</definedName>
    <definedName name="_xlnm._FilterDatabase" localSheetId="3" hidden="1">'3.1 - Oprava kanceláří 40...'!$C$138:$K$357</definedName>
    <definedName name="_xlnm._FilterDatabase" localSheetId="4" hidden="1">'3.2 - Oprava kanceláří 42...'!$C$132:$K$235</definedName>
    <definedName name="_xlnm._FilterDatabase" localSheetId="5" hidden="1">'4.1 - Oprava kanceláří 30...'!$C$132:$K$236</definedName>
    <definedName name="_xlnm._FilterDatabase" localSheetId="6" hidden="1">'4.2 - Oprava soc. zázemí 3NP'!$C$140:$K$439</definedName>
    <definedName name="_xlnm._FilterDatabase" localSheetId="7" hidden="1">'4.3 - Odbourání části pří...'!$C$129:$K$196</definedName>
    <definedName name="_xlnm._FilterDatabase" localSheetId="8" hidden="1">'5.1 - Oprava kanceláře 249'!$C$134:$K$253</definedName>
    <definedName name="_xlnm._FilterDatabase" localSheetId="9" hidden="1">'5.2 - Oprava kanceláří 21...'!$C$135:$K$303</definedName>
    <definedName name="_xlnm._FilterDatabase" localSheetId="10" hidden="1">'5.3 - Výměna poškozených ...'!$C$125:$K$172</definedName>
    <definedName name="_xlnm._FilterDatabase" localSheetId="11" hidden="1">'6.1 - Oprava přístupové c...'!$C$133:$K$294</definedName>
    <definedName name="_xlnm._FilterDatabase" localSheetId="12" hidden="1">'6.2 - Oprava prostor budo...'!$C$132:$K$203</definedName>
    <definedName name="_xlnm._FilterDatabase" localSheetId="13" hidden="1">'6.3 - Datový propoj 1NP'!$C$125:$K$194</definedName>
    <definedName name="_xlnm._FilterDatabase" localSheetId="14" hidden="1">'7.1 - Výměna poškozených ...'!$C$123:$K$153</definedName>
    <definedName name="_xlnm.Print_Titles" localSheetId="1">'001 - Oprava střechy 5NP'!$129:$129</definedName>
    <definedName name="_xlnm.Print_Titles" localSheetId="2">'002 - Oprava střechy 4NP'!$130:$130</definedName>
    <definedName name="_xlnm.Print_Titles" localSheetId="15">'008 - Vedlejší a ostatní ...'!$119:$119</definedName>
    <definedName name="_xlnm.Print_Titles" localSheetId="3">'3.1 - Oprava kanceláří 40...'!$138:$138</definedName>
    <definedName name="_xlnm.Print_Titles" localSheetId="4">'3.2 - Oprava kanceláří 42...'!$132:$132</definedName>
    <definedName name="_xlnm.Print_Titles" localSheetId="5">'4.1 - Oprava kanceláří 30...'!$132:$132</definedName>
    <definedName name="_xlnm.Print_Titles" localSheetId="6">'4.2 - Oprava soc. zázemí 3NP'!$140:$140</definedName>
    <definedName name="_xlnm.Print_Titles" localSheetId="7">'4.3 - Odbourání části pří...'!$129:$129</definedName>
    <definedName name="_xlnm.Print_Titles" localSheetId="8">'5.1 - Oprava kanceláře 249'!$134:$134</definedName>
    <definedName name="_xlnm.Print_Titles" localSheetId="9">'5.2 - Oprava kanceláří 21...'!$135:$135</definedName>
    <definedName name="_xlnm.Print_Titles" localSheetId="10">'5.3 - Výměna poškozených ...'!$125:$125</definedName>
    <definedName name="_xlnm.Print_Titles" localSheetId="11">'6.1 - Oprava přístupové c...'!$133:$133</definedName>
    <definedName name="_xlnm.Print_Titles" localSheetId="12">'6.2 - Oprava prostor budo...'!$132:$132</definedName>
    <definedName name="_xlnm.Print_Titles" localSheetId="13">'6.3 - Datový propoj 1NP'!$125:$125</definedName>
    <definedName name="_xlnm.Print_Titles" localSheetId="14">'7.1 - Výměna poškozených ...'!$123:$123</definedName>
    <definedName name="_xlnm.Print_Titles" localSheetId="0">'Rekapitulace zakázky'!$92:$92</definedName>
    <definedName name="_xlnm.Print_Area" localSheetId="1">'001 - Oprava střechy 5NP'!$C$4:$J$76,'001 - Oprava střechy 5NP'!$C$82:$J$111,'001 - Oprava střechy 5NP'!$C$117:$J$295</definedName>
    <definedName name="_xlnm.Print_Area" localSheetId="2">'002 - Oprava střechy 4NP'!$C$4:$J$76,'002 - Oprava střechy 4NP'!$C$82:$J$112,'002 - Oprava střechy 4NP'!$C$118:$J$296</definedName>
    <definedName name="_xlnm.Print_Area" localSheetId="15">'008 - Vedlejší a ostatní ...'!$C$4:$J$76,'008 - Vedlejší a ostatní ...'!$C$82:$J$101,'008 - Vedlejší a ostatní ...'!$C$107:$J$129</definedName>
    <definedName name="_xlnm.Print_Area" localSheetId="3">'3.1 - Oprava kanceláří 40...'!$C$4:$J$76,'3.1 - Oprava kanceláří 40...'!$C$82:$J$118,'3.1 - Oprava kanceláří 40...'!$C$124:$J$357</definedName>
    <definedName name="_xlnm.Print_Area" localSheetId="4">'3.2 - Oprava kanceláří 42...'!$C$4:$J$76,'3.2 - Oprava kanceláří 42...'!$C$82:$J$112,'3.2 - Oprava kanceláří 42...'!$C$118:$J$235</definedName>
    <definedName name="_xlnm.Print_Area" localSheetId="5">'4.1 - Oprava kanceláří 30...'!$C$4:$J$76,'4.1 - Oprava kanceláří 30...'!$C$82:$J$112,'4.1 - Oprava kanceláří 30...'!$C$118:$J$236</definedName>
    <definedName name="_xlnm.Print_Area" localSheetId="6">'4.2 - Oprava soc. zázemí 3NP'!$C$4:$J$76,'4.2 - Oprava soc. zázemí 3NP'!$C$82:$J$120,'4.2 - Oprava soc. zázemí 3NP'!$C$126:$J$439</definedName>
    <definedName name="_xlnm.Print_Area" localSheetId="7">'4.3 - Odbourání části pří...'!$C$4:$J$76,'4.3 - Odbourání části pří...'!$C$82:$J$109,'4.3 - Odbourání části pří...'!$C$115:$J$196</definedName>
    <definedName name="_xlnm.Print_Area" localSheetId="8">'5.1 - Oprava kanceláře 249'!$C$4:$J$76,'5.1 - Oprava kanceláře 249'!$C$82:$J$114,'5.1 - Oprava kanceláře 249'!$C$120:$J$253</definedName>
    <definedName name="_xlnm.Print_Area" localSheetId="9">'5.2 - Oprava kanceláří 21...'!$C$4:$J$76,'5.2 - Oprava kanceláří 21...'!$C$82:$J$115,'5.2 - Oprava kanceláří 21...'!$C$121:$J$303</definedName>
    <definedName name="_xlnm.Print_Area" localSheetId="10">'5.3 - Výměna poškozených ...'!$C$4:$J$76,'5.3 - Výměna poškozených ...'!$C$82:$J$105,'5.3 - Výměna poškozených ...'!$C$111:$J$172</definedName>
    <definedName name="_xlnm.Print_Area" localSheetId="11">'6.1 - Oprava přístupové c...'!$C$4:$J$76,'6.1 - Oprava přístupové c...'!$C$82:$J$113,'6.1 - Oprava přístupové c...'!$C$119:$J$294</definedName>
    <definedName name="_xlnm.Print_Area" localSheetId="12">'6.2 - Oprava prostor budo...'!$C$4:$J$76,'6.2 - Oprava prostor budo...'!$C$82:$J$112,'6.2 - Oprava prostor budo...'!$C$118:$J$203</definedName>
    <definedName name="_xlnm.Print_Area" localSheetId="13">'6.3 - Datový propoj 1NP'!$C$4:$J$76,'6.3 - Datový propoj 1NP'!$C$82:$J$105,'6.3 - Datový propoj 1NP'!$C$111:$J$194</definedName>
    <definedName name="_xlnm.Print_Area" localSheetId="14">'7.1 - Výměna poškozených ...'!$C$4:$J$76,'7.1 - Výměna poškozených ...'!$C$82:$J$103,'7.1 - Výměna poškozených ...'!$C$109:$J$153</definedName>
    <definedName name="_xlnm.Print_Area" localSheetId="0">'Rekapitulace zakázky'!$D$4:$AO$76,'Rekapitulace zakázky'!$C$82:$AQ$115</definedName>
  </definedNames>
  <calcPr calcId="162913"/>
</workbook>
</file>

<file path=xl/calcChain.xml><?xml version="1.0" encoding="utf-8"?>
<calcChain xmlns="http://schemas.openxmlformats.org/spreadsheetml/2006/main">
  <c r="T125" i="16" l="1"/>
  <c r="J37" i="16"/>
  <c r="J36" i="16"/>
  <c r="AY114" i="1"/>
  <c r="J35" i="16"/>
  <c r="AX114" i="1" s="1"/>
  <c r="BI129" i="16"/>
  <c r="BH129" i="16"/>
  <c r="BG129" i="16"/>
  <c r="BF129" i="16"/>
  <c r="T129" i="16"/>
  <c r="T128" i="16"/>
  <c r="R129" i="16"/>
  <c r="R128" i="16" s="1"/>
  <c r="P129" i="16"/>
  <c r="P128" i="16"/>
  <c r="BI126" i="16"/>
  <c r="BH126" i="16"/>
  <c r="BG126" i="16"/>
  <c r="BF126" i="16"/>
  <c r="T126" i="16"/>
  <c r="R126" i="16"/>
  <c r="R125" i="16" s="1"/>
  <c r="P126" i="16"/>
  <c r="P125" i="16"/>
  <c r="BI123" i="16"/>
  <c r="BH123" i="16"/>
  <c r="BG123" i="16"/>
  <c r="BF123" i="16"/>
  <c r="T123" i="16"/>
  <c r="T122" i="16" s="1"/>
  <c r="T121" i="16" s="1"/>
  <c r="T120" i="16" s="1"/>
  <c r="R123" i="16"/>
  <c r="R122" i="16" s="1"/>
  <c r="R121" i="16" s="1"/>
  <c r="R120" i="16" s="1"/>
  <c r="P123" i="16"/>
  <c r="P122" i="16" s="1"/>
  <c r="P121" i="16" s="1"/>
  <c r="P120" i="16" s="1"/>
  <c r="AU114" i="1" s="1"/>
  <c r="F116" i="16"/>
  <c r="F114" i="16"/>
  <c r="E112" i="16"/>
  <c r="F91" i="16"/>
  <c r="F89" i="16"/>
  <c r="E87" i="16"/>
  <c r="J24" i="16"/>
  <c r="E24" i="16"/>
  <c r="J117" i="16" s="1"/>
  <c r="J23" i="16"/>
  <c r="J21" i="16"/>
  <c r="E21" i="16"/>
  <c r="J116" i="16" s="1"/>
  <c r="J20" i="16"/>
  <c r="J18" i="16"/>
  <c r="E18" i="16"/>
  <c r="F117" i="16" s="1"/>
  <c r="J17" i="16"/>
  <c r="J12" i="16"/>
  <c r="J114" i="16" s="1"/>
  <c r="E7" i="16"/>
  <c r="E85" i="16" s="1"/>
  <c r="J39" i="15"/>
  <c r="J38" i="15"/>
  <c r="AY113" i="1" s="1"/>
  <c r="J37" i="15"/>
  <c r="AX113" i="1"/>
  <c r="BI153" i="15"/>
  <c r="BH153" i="15"/>
  <c r="BG153" i="15"/>
  <c r="BF153" i="15"/>
  <c r="T153" i="15"/>
  <c r="R153" i="15"/>
  <c r="P153" i="15"/>
  <c r="BI152" i="15"/>
  <c r="BH152" i="15"/>
  <c r="BG152" i="15"/>
  <c r="BF152" i="15"/>
  <c r="T152" i="15"/>
  <c r="R152" i="15"/>
  <c r="P152" i="15"/>
  <c r="BI151" i="15"/>
  <c r="BH151" i="15"/>
  <c r="BG151" i="15"/>
  <c r="BF151" i="15"/>
  <c r="T151" i="15"/>
  <c r="R151" i="15"/>
  <c r="P151" i="15"/>
  <c r="BI149" i="15"/>
  <c r="BH149" i="15"/>
  <c r="BG149" i="15"/>
  <c r="BF149" i="15"/>
  <c r="T149" i="15"/>
  <c r="R149" i="15"/>
  <c r="P149" i="15"/>
  <c r="BI148" i="15"/>
  <c r="BH148" i="15"/>
  <c r="BG148" i="15"/>
  <c r="BF148" i="15"/>
  <c r="T148" i="15"/>
  <c r="R148" i="15"/>
  <c r="P148" i="15"/>
  <c r="BI147" i="15"/>
  <c r="BH147" i="15"/>
  <c r="BG147" i="15"/>
  <c r="BF147" i="15"/>
  <c r="T147" i="15"/>
  <c r="R147" i="15"/>
  <c r="P147" i="15"/>
  <c r="BI146" i="15"/>
  <c r="BH146" i="15"/>
  <c r="BG146" i="15"/>
  <c r="BF146" i="15"/>
  <c r="T146" i="15"/>
  <c r="R146" i="15"/>
  <c r="P146" i="15"/>
  <c r="BI145" i="15"/>
  <c r="BH145" i="15"/>
  <c r="BG145" i="15"/>
  <c r="BF145" i="15"/>
  <c r="T145" i="15"/>
  <c r="R145" i="15"/>
  <c r="P145" i="15"/>
  <c r="BI144" i="15"/>
  <c r="BH144" i="15"/>
  <c r="BG144" i="15"/>
  <c r="BF144" i="15"/>
  <c r="T144" i="15"/>
  <c r="R144" i="15"/>
  <c r="P144" i="15"/>
  <c r="BI143" i="15"/>
  <c r="BH143" i="15"/>
  <c r="BG143" i="15"/>
  <c r="BF143" i="15"/>
  <c r="T143" i="15"/>
  <c r="R143" i="15"/>
  <c r="P143" i="15"/>
  <c r="BI142" i="15"/>
  <c r="BH142" i="15"/>
  <c r="BG142" i="15"/>
  <c r="BF142" i="15"/>
  <c r="T142" i="15"/>
  <c r="R142" i="15"/>
  <c r="P142" i="15"/>
  <c r="BI135" i="15"/>
  <c r="BH135" i="15"/>
  <c r="BG135" i="15"/>
  <c r="BF135" i="15"/>
  <c r="T135" i="15"/>
  <c r="R135" i="15"/>
  <c r="P135" i="15"/>
  <c r="BI132" i="15"/>
  <c r="BH132" i="15"/>
  <c r="BG132" i="15"/>
  <c r="BF132" i="15"/>
  <c r="T132" i="15"/>
  <c r="R132" i="15"/>
  <c r="P132" i="15"/>
  <c r="BI130" i="15"/>
  <c r="BH130" i="15"/>
  <c r="BG130" i="15"/>
  <c r="BF130" i="15"/>
  <c r="T130" i="15"/>
  <c r="R130" i="15"/>
  <c r="P130" i="15"/>
  <c r="BI129" i="15"/>
  <c r="BH129" i="15"/>
  <c r="BG129" i="15"/>
  <c r="BF129" i="15"/>
  <c r="T129" i="15"/>
  <c r="R129" i="15"/>
  <c r="P129" i="15"/>
  <c r="BI127" i="15"/>
  <c r="BH127" i="15"/>
  <c r="BG127" i="15"/>
  <c r="BF127" i="15"/>
  <c r="T127" i="15"/>
  <c r="R127" i="15"/>
  <c r="P127" i="15"/>
  <c r="BI126" i="15"/>
  <c r="BH126" i="15"/>
  <c r="BG126" i="15"/>
  <c r="BF126" i="15"/>
  <c r="T126" i="15"/>
  <c r="R126" i="15"/>
  <c r="P126" i="15"/>
  <c r="J121" i="15"/>
  <c r="F120" i="15"/>
  <c r="F118" i="15"/>
  <c r="E116" i="15"/>
  <c r="J94" i="15"/>
  <c r="F93" i="15"/>
  <c r="F91" i="15"/>
  <c r="E89" i="15"/>
  <c r="J23" i="15"/>
  <c r="E23" i="15"/>
  <c r="J120" i="15" s="1"/>
  <c r="J22" i="15"/>
  <c r="J20" i="15"/>
  <c r="E20" i="15"/>
  <c r="F121" i="15" s="1"/>
  <c r="J19" i="15"/>
  <c r="J14" i="15"/>
  <c r="J118" i="15" s="1"/>
  <c r="E7" i="15"/>
  <c r="E112" i="15" s="1"/>
  <c r="J39" i="14"/>
  <c r="J38" i="14"/>
  <c r="AY111" i="1" s="1"/>
  <c r="J37" i="14"/>
  <c r="AX111" i="1"/>
  <c r="BI194" i="14"/>
  <c r="BH194" i="14"/>
  <c r="BG194" i="14"/>
  <c r="BF194" i="14"/>
  <c r="T194" i="14"/>
  <c r="R194" i="14"/>
  <c r="P194" i="14"/>
  <c r="BI193" i="14"/>
  <c r="BH193" i="14"/>
  <c r="BG193" i="14"/>
  <c r="BF193" i="14"/>
  <c r="T193" i="14"/>
  <c r="R193" i="14"/>
  <c r="P193" i="14"/>
  <c r="BI192" i="14"/>
  <c r="BH192" i="14"/>
  <c r="BG192" i="14"/>
  <c r="BF192" i="14"/>
  <c r="T192" i="14"/>
  <c r="R192" i="14"/>
  <c r="P192" i="14"/>
  <c r="BI191" i="14"/>
  <c r="BH191" i="14"/>
  <c r="BG191" i="14"/>
  <c r="BF191" i="14"/>
  <c r="T191" i="14"/>
  <c r="R191" i="14"/>
  <c r="P191" i="14"/>
  <c r="BI190" i="14"/>
  <c r="BH190" i="14"/>
  <c r="BG190" i="14"/>
  <c r="BF190" i="14"/>
  <c r="T190" i="14"/>
  <c r="R190" i="14"/>
  <c r="P190" i="14"/>
  <c r="BI189" i="14"/>
  <c r="BH189" i="14"/>
  <c r="BG189" i="14"/>
  <c r="BF189" i="14"/>
  <c r="T189" i="14"/>
  <c r="R189" i="14"/>
  <c r="P189" i="14"/>
  <c r="BI186" i="14"/>
  <c r="BH186" i="14"/>
  <c r="BG186" i="14"/>
  <c r="BF186" i="14"/>
  <c r="T186" i="14"/>
  <c r="R186" i="14"/>
  <c r="P186" i="14"/>
  <c r="BI185" i="14"/>
  <c r="BH185" i="14"/>
  <c r="BG185" i="14"/>
  <c r="BF185" i="14"/>
  <c r="T185" i="14"/>
  <c r="R185" i="14"/>
  <c r="P185" i="14"/>
  <c r="BI183" i="14"/>
  <c r="BH183" i="14"/>
  <c r="BG183" i="14"/>
  <c r="BF183" i="14"/>
  <c r="T183" i="14"/>
  <c r="R183" i="14"/>
  <c r="P183" i="14"/>
  <c r="BI182" i="14"/>
  <c r="BH182" i="14"/>
  <c r="BG182" i="14"/>
  <c r="BF182" i="14"/>
  <c r="T182" i="14"/>
  <c r="R182" i="14"/>
  <c r="P182" i="14"/>
  <c r="BI181" i="14"/>
  <c r="BH181" i="14"/>
  <c r="BG181" i="14"/>
  <c r="BF181" i="14"/>
  <c r="T181" i="14"/>
  <c r="R181" i="14"/>
  <c r="P181" i="14"/>
  <c r="BI180" i="14"/>
  <c r="BH180" i="14"/>
  <c r="BG180" i="14"/>
  <c r="BF180" i="14"/>
  <c r="T180" i="14"/>
  <c r="R180" i="14"/>
  <c r="P180" i="14"/>
  <c r="BI179" i="14"/>
  <c r="BH179" i="14"/>
  <c r="BG179" i="14"/>
  <c r="BF179" i="14"/>
  <c r="T179" i="14"/>
  <c r="R179" i="14"/>
  <c r="P179" i="14"/>
  <c r="BI178" i="14"/>
  <c r="BH178" i="14"/>
  <c r="BG178" i="14"/>
  <c r="BF178" i="14"/>
  <c r="T178" i="14"/>
  <c r="R178" i="14"/>
  <c r="P178" i="14"/>
  <c r="BI177" i="14"/>
  <c r="BH177" i="14"/>
  <c r="BG177" i="14"/>
  <c r="BF177" i="14"/>
  <c r="T177" i="14"/>
  <c r="R177" i="14"/>
  <c r="P177" i="14"/>
  <c r="BI176" i="14"/>
  <c r="BH176" i="14"/>
  <c r="BG176" i="14"/>
  <c r="BF176" i="14"/>
  <c r="T176" i="14"/>
  <c r="R176" i="14"/>
  <c r="P176" i="14"/>
  <c r="BI175" i="14"/>
  <c r="BH175" i="14"/>
  <c r="BG175" i="14"/>
  <c r="BF175" i="14"/>
  <c r="T175" i="14"/>
  <c r="R175" i="14"/>
  <c r="P175" i="14"/>
  <c r="BI174" i="14"/>
  <c r="BH174" i="14"/>
  <c r="BG174" i="14"/>
  <c r="BF174" i="14"/>
  <c r="T174" i="14"/>
  <c r="R174" i="14"/>
  <c r="P174" i="14"/>
  <c r="BI173" i="14"/>
  <c r="BH173" i="14"/>
  <c r="BG173" i="14"/>
  <c r="BF173" i="14"/>
  <c r="T173" i="14"/>
  <c r="R173" i="14"/>
  <c r="P173" i="14"/>
  <c r="BI172" i="14"/>
  <c r="BH172" i="14"/>
  <c r="BG172" i="14"/>
  <c r="BF172" i="14"/>
  <c r="T172" i="14"/>
  <c r="R172" i="14"/>
  <c r="P172" i="14"/>
  <c r="BI171" i="14"/>
  <c r="BH171" i="14"/>
  <c r="BG171" i="14"/>
  <c r="BF171" i="14"/>
  <c r="T171" i="14"/>
  <c r="R171" i="14"/>
  <c r="P171" i="14"/>
  <c r="BI170" i="14"/>
  <c r="BH170" i="14"/>
  <c r="BG170" i="14"/>
  <c r="BF170" i="14"/>
  <c r="T170" i="14"/>
  <c r="R170" i="14"/>
  <c r="P170" i="14"/>
  <c r="BI169" i="14"/>
  <c r="BH169" i="14"/>
  <c r="BG169" i="14"/>
  <c r="BF169" i="14"/>
  <c r="T169" i="14"/>
  <c r="R169" i="14"/>
  <c r="P169" i="14"/>
  <c r="BI168" i="14"/>
  <c r="BH168" i="14"/>
  <c r="BG168" i="14"/>
  <c r="BF168" i="14"/>
  <c r="T168" i="14"/>
  <c r="R168" i="14"/>
  <c r="P168" i="14"/>
  <c r="BI167" i="14"/>
  <c r="BH167" i="14"/>
  <c r="BG167" i="14"/>
  <c r="BF167" i="14"/>
  <c r="T167" i="14"/>
  <c r="R167" i="14"/>
  <c r="P167" i="14"/>
  <c r="BI166" i="14"/>
  <c r="BH166" i="14"/>
  <c r="BG166" i="14"/>
  <c r="BF166" i="14"/>
  <c r="T166" i="14"/>
  <c r="R166" i="14"/>
  <c r="P166" i="14"/>
  <c r="BI165" i="14"/>
  <c r="BH165" i="14"/>
  <c r="BG165" i="14"/>
  <c r="BF165" i="14"/>
  <c r="T165" i="14"/>
  <c r="R165" i="14"/>
  <c r="P165" i="14"/>
  <c r="BI164" i="14"/>
  <c r="BH164" i="14"/>
  <c r="BG164" i="14"/>
  <c r="BF164" i="14"/>
  <c r="T164" i="14"/>
  <c r="R164" i="14"/>
  <c r="P164" i="14"/>
  <c r="BI163" i="14"/>
  <c r="BH163" i="14"/>
  <c r="BG163" i="14"/>
  <c r="BF163" i="14"/>
  <c r="T163" i="14"/>
  <c r="R163" i="14"/>
  <c r="P163" i="14"/>
  <c r="BI162" i="14"/>
  <c r="BH162" i="14"/>
  <c r="BG162" i="14"/>
  <c r="BF162" i="14"/>
  <c r="T162" i="14"/>
  <c r="R162" i="14"/>
  <c r="P162" i="14"/>
  <c r="BI161" i="14"/>
  <c r="BH161" i="14"/>
  <c r="BG161" i="14"/>
  <c r="BF161" i="14"/>
  <c r="T161" i="14"/>
  <c r="R161" i="14"/>
  <c r="P161" i="14"/>
  <c r="BI160" i="14"/>
  <c r="BH160" i="14"/>
  <c r="BG160" i="14"/>
  <c r="BF160" i="14"/>
  <c r="T160" i="14"/>
  <c r="R160" i="14"/>
  <c r="P160" i="14"/>
  <c r="BI159" i="14"/>
  <c r="BH159" i="14"/>
  <c r="BG159" i="14"/>
  <c r="BF159" i="14"/>
  <c r="T159" i="14"/>
  <c r="R159" i="14"/>
  <c r="P159" i="14"/>
  <c r="BI158" i="14"/>
  <c r="BH158" i="14"/>
  <c r="BG158" i="14"/>
  <c r="BF158" i="14"/>
  <c r="T158" i="14"/>
  <c r="R158" i="14"/>
  <c r="P158" i="14"/>
  <c r="BI157" i="14"/>
  <c r="BH157" i="14"/>
  <c r="BG157" i="14"/>
  <c r="BF157" i="14"/>
  <c r="T157" i="14"/>
  <c r="R157" i="14"/>
  <c r="P157" i="14"/>
  <c r="BI156" i="14"/>
  <c r="BH156" i="14"/>
  <c r="BG156" i="14"/>
  <c r="BF156" i="14"/>
  <c r="T156" i="14"/>
  <c r="R156" i="14"/>
  <c r="P156" i="14"/>
  <c r="BI154" i="14"/>
  <c r="BH154" i="14"/>
  <c r="BG154" i="14"/>
  <c r="BF154" i="14"/>
  <c r="T154" i="14"/>
  <c r="R154" i="14"/>
  <c r="P154" i="14"/>
  <c r="BI153" i="14"/>
  <c r="BH153" i="14"/>
  <c r="BG153" i="14"/>
  <c r="BF153" i="14"/>
  <c r="T153" i="14"/>
  <c r="R153" i="14"/>
  <c r="P153" i="14"/>
  <c r="BI152" i="14"/>
  <c r="BH152" i="14"/>
  <c r="BG152" i="14"/>
  <c r="BF152" i="14"/>
  <c r="T152" i="14"/>
  <c r="R152" i="14"/>
  <c r="P152" i="14"/>
  <c r="BI151" i="14"/>
  <c r="BH151" i="14"/>
  <c r="BG151" i="14"/>
  <c r="BF151" i="14"/>
  <c r="T151" i="14"/>
  <c r="R151" i="14"/>
  <c r="P151" i="14"/>
  <c r="BI150" i="14"/>
  <c r="BH150" i="14"/>
  <c r="BG150" i="14"/>
  <c r="BF150" i="14"/>
  <c r="T150" i="14"/>
  <c r="R150" i="14"/>
  <c r="P150" i="14"/>
  <c r="BI149" i="14"/>
  <c r="BH149" i="14"/>
  <c r="BG149" i="14"/>
  <c r="BF149" i="14"/>
  <c r="T149" i="14"/>
  <c r="R149" i="14"/>
  <c r="P149" i="14"/>
  <c r="BI148" i="14"/>
  <c r="BH148" i="14"/>
  <c r="BG148" i="14"/>
  <c r="BF148" i="14"/>
  <c r="T148" i="14"/>
  <c r="R148" i="14"/>
  <c r="P148" i="14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7" i="14"/>
  <c r="BH137" i="14"/>
  <c r="BG137" i="14"/>
  <c r="BF137" i="14"/>
  <c r="T137" i="14"/>
  <c r="R137" i="14"/>
  <c r="P137" i="14"/>
  <c r="BI136" i="14"/>
  <c r="BH136" i="14"/>
  <c r="BG136" i="14"/>
  <c r="BF136" i="14"/>
  <c r="T136" i="14"/>
  <c r="R136" i="14"/>
  <c r="P136" i="14"/>
  <c r="BI135" i="14"/>
  <c r="BH135" i="14"/>
  <c r="BG135" i="14"/>
  <c r="BF135" i="14"/>
  <c r="T135" i="14"/>
  <c r="R135" i="14"/>
  <c r="P135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J123" i="14"/>
  <c r="F122" i="14"/>
  <c r="F120" i="14"/>
  <c r="E118" i="14"/>
  <c r="J94" i="14"/>
  <c r="F93" i="14"/>
  <c r="F91" i="14"/>
  <c r="E89" i="14"/>
  <c r="J23" i="14"/>
  <c r="E23" i="14"/>
  <c r="J93" i="14" s="1"/>
  <c r="J22" i="14"/>
  <c r="J20" i="14"/>
  <c r="E20" i="14"/>
  <c r="F123" i="14" s="1"/>
  <c r="J19" i="14"/>
  <c r="J14" i="14"/>
  <c r="J120" i="14"/>
  <c r="E7" i="14"/>
  <c r="E85" i="14" s="1"/>
  <c r="J39" i="13"/>
  <c r="J38" i="13"/>
  <c r="AY110" i="1" s="1"/>
  <c r="J37" i="13"/>
  <c r="AX110" i="1"/>
  <c r="BI203" i="13"/>
  <c r="BH203" i="13"/>
  <c r="BG203" i="13"/>
  <c r="BF203" i="13"/>
  <c r="T203" i="13"/>
  <c r="R203" i="13"/>
  <c r="P203" i="13"/>
  <c r="BI202" i="13"/>
  <c r="BH202" i="13"/>
  <c r="BG202" i="13"/>
  <c r="BF202" i="13"/>
  <c r="T202" i="13"/>
  <c r="R202" i="13"/>
  <c r="P202" i="13"/>
  <c r="BI201" i="13"/>
  <c r="BH201" i="13"/>
  <c r="BG201" i="13"/>
  <c r="BF201" i="13"/>
  <c r="T201" i="13"/>
  <c r="R201" i="13"/>
  <c r="P201" i="13"/>
  <c r="BI199" i="13"/>
  <c r="BH199" i="13"/>
  <c r="BG199" i="13"/>
  <c r="BF199" i="13"/>
  <c r="T199" i="13"/>
  <c r="R199" i="13"/>
  <c r="P199" i="13"/>
  <c r="BI196" i="13"/>
  <c r="BH196" i="13"/>
  <c r="BG196" i="13"/>
  <c r="BF196" i="13"/>
  <c r="T196" i="13"/>
  <c r="R196" i="13"/>
  <c r="P196" i="13"/>
  <c r="BI194" i="13"/>
  <c r="BH194" i="13"/>
  <c r="BG194" i="13"/>
  <c r="BF194" i="13"/>
  <c r="T194" i="13"/>
  <c r="R194" i="13"/>
  <c r="P194" i="13"/>
  <c r="BI190" i="13"/>
  <c r="BH190" i="13"/>
  <c r="BG190" i="13"/>
  <c r="BF190" i="13"/>
  <c r="T190" i="13"/>
  <c r="R190" i="13"/>
  <c r="P190" i="13"/>
  <c r="BI188" i="13"/>
  <c r="BH188" i="13"/>
  <c r="BG188" i="13"/>
  <c r="BF188" i="13"/>
  <c r="T188" i="13"/>
  <c r="T187" i="13" s="1"/>
  <c r="R188" i="13"/>
  <c r="R187" i="13"/>
  <c r="P188" i="13"/>
  <c r="P187" i="13" s="1"/>
  <c r="BI186" i="13"/>
  <c r="BH186" i="13"/>
  <c r="BG186" i="13"/>
  <c r="BF186" i="13"/>
  <c r="T186" i="13"/>
  <c r="R186" i="13"/>
  <c r="P186" i="13"/>
  <c r="BI185" i="13"/>
  <c r="BH185" i="13"/>
  <c r="BG185" i="13"/>
  <c r="BF185" i="13"/>
  <c r="T185" i="13"/>
  <c r="R185" i="13"/>
  <c r="P185" i="13"/>
  <c r="BI183" i="13"/>
  <c r="BH183" i="13"/>
  <c r="BG183" i="13"/>
  <c r="BF183" i="13"/>
  <c r="T183" i="13"/>
  <c r="R183" i="13"/>
  <c r="P183" i="13"/>
  <c r="BI181" i="13"/>
  <c r="BH181" i="13"/>
  <c r="BG181" i="13"/>
  <c r="BF181" i="13"/>
  <c r="T181" i="13"/>
  <c r="R181" i="13"/>
  <c r="P181" i="13"/>
  <c r="BI178" i="13"/>
  <c r="BH178" i="13"/>
  <c r="BG178" i="13"/>
  <c r="BF178" i="13"/>
  <c r="T178" i="13"/>
  <c r="R178" i="13"/>
  <c r="P178" i="13"/>
  <c r="BI177" i="13"/>
  <c r="BH177" i="13"/>
  <c r="BG177" i="13"/>
  <c r="BF177" i="13"/>
  <c r="T177" i="13"/>
  <c r="R177" i="13"/>
  <c r="P177" i="13"/>
  <c r="BI176" i="13"/>
  <c r="BH176" i="13"/>
  <c r="BG176" i="13"/>
  <c r="BF176" i="13"/>
  <c r="T176" i="13"/>
  <c r="R176" i="13"/>
  <c r="P176" i="13"/>
  <c r="BI175" i="13"/>
  <c r="BH175" i="13"/>
  <c r="BG175" i="13"/>
  <c r="BF175" i="13"/>
  <c r="T175" i="13"/>
  <c r="R175" i="13"/>
  <c r="P175" i="13"/>
  <c r="BI174" i="13"/>
  <c r="BH174" i="13"/>
  <c r="BG174" i="13"/>
  <c r="BF174" i="13"/>
  <c r="T174" i="13"/>
  <c r="R174" i="13"/>
  <c r="P174" i="13"/>
  <c r="BI172" i="13"/>
  <c r="BH172" i="13"/>
  <c r="BG172" i="13"/>
  <c r="BF172" i="13"/>
  <c r="T172" i="13"/>
  <c r="R172" i="13"/>
  <c r="P172" i="13"/>
  <c r="BI171" i="13"/>
  <c r="BH171" i="13"/>
  <c r="BG171" i="13"/>
  <c r="BF171" i="13"/>
  <c r="T171" i="13"/>
  <c r="R171" i="13"/>
  <c r="P171" i="13"/>
  <c r="BI170" i="13"/>
  <c r="BH170" i="13"/>
  <c r="BG170" i="13"/>
  <c r="BF170" i="13"/>
  <c r="T170" i="13"/>
  <c r="R170" i="13"/>
  <c r="P170" i="13"/>
  <c r="BI169" i="13"/>
  <c r="BH169" i="13"/>
  <c r="BG169" i="13"/>
  <c r="BF169" i="13"/>
  <c r="T169" i="13"/>
  <c r="R169" i="13"/>
  <c r="P169" i="13"/>
  <c r="BI168" i="13"/>
  <c r="BH168" i="13"/>
  <c r="BG168" i="13"/>
  <c r="BF168" i="13"/>
  <c r="T168" i="13"/>
  <c r="R168" i="13"/>
  <c r="P168" i="13"/>
  <c r="BI167" i="13"/>
  <c r="BH167" i="13"/>
  <c r="BG167" i="13"/>
  <c r="BF167" i="13"/>
  <c r="T167" i="13"/>
  <c r="R167" i="13"/>
  <c r="P167" i="13"/>
  <c r="BI165" i="13"/>
  <c r="BH165" i="13"/>
  <c r="BG165" i="13"/>
  <c r="BF165" i="13"/>
  <c r="T165" i="13"/>
  <c r="R165" i="13"/>
  <c r="P165" i="13"/>
  <c r="BI164" i="13"/>
  <c r="BH164" i="13"/>
  <c r="BG164" i="13"/>
  <c r="BF164" i="13"/>
  <c r="T164" i="13"/>
  <c r="R164" i="13"/>
  <c r="P164" i="13"/>
  <c r="BI163" i="13"/>
  <c r="BH163" i="13"/>
  <c r="BG163" i="13"/>
  <c r="BF163" i="13"/>
  <c r="T163" i="13"/>
  <c r="R163" i="13"/>
  <c r="P163" i="13"/>
  <c r="BI162" i="13"/>
  <c r="BH162" i="13"/>
  <c r="BG162" i="13"/>
  <c r="BF162" i="13"/>
  <c r="T162" i="13"/>
  <c r="R162" i="13"/>
  <c r="P162" i="13"/>
  <c r="BI161" i="13"/>
  <c r="BH161" i="13"/>
  <c r="BG161" i="13"/>
  <c r="BF161" i="13"/>
  <c r="T161" i="13"/>
  <c r="R161" i="13"/>
  <c r="P161" i="13"/>
  <c r="BI159" i="13"/>
  <c r="BH159" i="13"/>
  <c r="BG159" i="13"/>
  <c r="BF159" i="13"/>
  <c r="T159" i="13"/>
  <c r="R159" i="13"/>
  <c r="P159" i="13"/>
  <c r="BI158" i="13"/>
  <c r="BH158" i="13"/>
  <c r="BG158" i="13"/>
  <c r="BF158" i="13"/>
  <c r="T158" i="13"/>
  <c r="R158" i="13"/>
  <c r="P158" i="13"/>
  <c r="BI157" i="13"/>
  <c r="BH157" i="13"/>
  <c r="BG157" i="13"/>
  <c r="BF157" i="13"/>
  <c r="T157" i="13"/>
  <c r="R157" i="13"/>
  <c r="P157" i="13"/>
  <c r="BI156" i="13"/>
  <c r="BH156" i="13"/>
  <c r="BG156" i="13"/>
  <c r="BF156" i="13"/>
  <c r="T156" i="13"/>
  <c r="R156" i="13"/>
  <c r="P156" i="13"/>
  <c r="BI152" i="13"/>
  <c r="BH152" i="13"/>
  <c r="BG152" i="13"/>
  <c r="BF152" i="13"/>
  <c r="T152" i="13"/>
  <c r="R152" i="13"/>
  <c r="P152" i="13"/>
  <c r="BI151" i="13"/>
  <c r="BH151" i="13"/>
  <c r="BG151" i="13"/>
  <c r="BF151" i="13"/>
  <c r="T151" i="13"/>
  <c r="R151" i="13"/>
  <c r="P151" i="13"/>
  <c r="BI149" i="13"/>
  <c r="BH149" i="13"/>
  <c r="BG149" i="13"/>
  <c r="BF149" i="13"/>
  <c r="T149" i="13"/>
  <c r="R149" i="13"/>
  <c r="P149" i="13"/>
  <c r="BI147" i="13"/>
  <c r="BH147" i="13"/>
  <c r="BG147" i="13"/>
  <c r="BF147" i="13"/>
  <c r="T147" i="13"/>
  <c r="R147" i="13"/>
  <c r="P147" i="13"/>
  <c r="BI146" i="13"/>
  <c r="BH146" i="13"/>
  <c r="BG146" i="13"/>
  <c r="BF146" i="13"/>
  <c r="T146" i="13"/>
  <c r="R146" i="13"/>
  <c r="P146" i="13"/>
  <c r="BI144" i="13"/>
  <c r="BH144" i="13"/>
  <c r="BG144" i="13"/>
  <c r="BF144" i="13"/>
  <c r="T144" i="13"/>
  <c r="R144" i="13"/>
  <c r="P144" i="13"/>
  <c r="BI143" i="13"/>
  <c r="BH143" i="13"/>
  <c r="BG143" i="13"/>
  <c r="BF143" i="13"/>
  <c r="T143" i="13"/>
  <c r="R143" i="13"/>
  <c r="P143" i="13"/>
  <c r="BI141" i="13"/>
  <c r="BH141" i="13"/>
  <c r="BG141" i="13"/>
  <c r="BF141" i="13"/>
  <c r="T141" i="13"/>
  <c r="R141" i="13"/>
  <c r="P141" i="13"/>
  <c r="BI139" i="13"/>
  <c r="BH139" i="13"/>
  <c r="BG139" i="13"/>
  <c r="BF139" i="13"/>
  <c r="T139" i="13"/>
  <c r="R139" i="13"/>
  <c r="P139" i="13"/>
  <c r="BI136" i="13"/>
  <c r="BH136" i="13"/>
  <c r="BG136" i="13"/>
  <c r="BF136" i="13"/>
  <c r="T136" i="13"/>
  <c r="T135" i="13"/>
  <c r="R136" i="13"/>
  <c r="R135" i="13" s="1"/>
  <c r="P136" i="13"/>
  <c r="P135" i="13"/>
  <c r="J130" i="13"/>
  <c r="F129" i="13"/>
  <c r="F127" i="13"/>
  <c r="E125" i="13"/>
  <c r="J94" i="13"/>
  <c r="F93" i="13"/>
  <c r="F91" i="13"/>
  <c r="E89" i="13"/>
  <c r="J23" i="13"/>
  <c r="E23" i="13"/>
  <c r="J129" i="13" s="1"/>
  <c r="J22" i="13"/>
  <c r="J20" i="13"/>
  <c r="E20" i="13"/>
  <c r="F130" i="13" s="1"/>
  <c r="J19" i="13"/>
  <c r="J14" i="13"/>
  <c r="J127" i="13" s="1"/>
  <c r="E7" i="13"/>
  <c r="E85" i="13"/>
  <c r="J39" i="12"/>
  <c r="J38" i="12"/>
  <c r="AY109" i="1" s="1"/>
  <c r="J37" i="12"/>
  <c r="AX109" i="1"/>
  <c r="BI294" i="12"/>
  <c r="BH294" i="12"/>
  <c r="BG294" i="12"/>
  <c r="BF294" i="12"/>
  <c r="T294" i="12"/>
  <c r="R294" i="12"/>
  <c r="P294" i="12"/>
  <c r="BI293" i="12"/>
  <c r="BH293" i="12"/>
  <c r="BG293" i="12"/>
  <c r="BF293" i="12"/>
  <c r="T293" i="12"/>
  <c r="R293" i="12"/>
  <c r="P293" i="12"/>
  <c r="BI292" i="12"/>
  <c r="BH292" i="12"/>
  <c r="BG292" i="12"/>
  <c r="BF292" i="12"/>
  <c r="T292" i="12"/>
  <c r="R292" i="12"/>
  <c r="P292" i="12"/>
  <c r="BI290" i="12"/>
  <c r="BH290" i="12"/>
  <c r="BG290" i="12"/>
  <c r="BF290" i="12"/>
  <c r="T290" i="12"/>
  <c r="R290" i="12"/>
  <c r="P290" i="12"/>
  <c r="BI288" i="12"/>
  <c r="BH288" i="12"/>
  <c r="BG288" i="12"/>
  <c r="BF288" i="12"/>
  <c r="T288" i="12"/>
  <c r="R288" i="12"/>
  <c r="P288" i="12"/>
  <c r="BI286" i="12"/>
  <c r="BH286" i="12"/>
  <c r="BG286" i="12"/>
  <c r="BF286" i="12"/>
  <c r="T286" i="12"/>
  <c r="R286" i="12"/>
  <c r="P286" i="12"/>
  <c r="BI285" i="12"/>
  <c r="BH285" i="12"/>
  <c r="BG285" i="12"/>
  <c r="BF285" i="12"/>
  <c r="T285" i="12"/>
  <c r="R285" i="12"/>
  <c r="P285" i="12"/>
  <c r="BI284" i="12"/>
  <c r="BH284" i="12"/>
  <c r="BG284" i="12"/>
  <c r="BF284" i="12"/>
  <c r="T284" i="12"/>
  <c r="R284" i="12"/>
  <c r="P284" i="12"/>
  <c r="BI283" i="12"/>
  <c r="BH283" i="12"/>
  <c r="BG283" i="12"/>
  <c r="BF283" i="12"/>
  <c r="T283" i="12"/>
  <c r="R283" i="12"/>
  <c r="P283" i="12"/>
  <c r="BI280" i="12"/>
  <c r="BH280" i="12"/>
  <c r="BG280" i="12"/>
  <c r="BF280" i="12"/>
  <c r="T280" i="12"/>
  <c r="R280" i="12"/>
  <c r="P280" i="12"/>
  <c r="BI279" i="12"/>
  <c r="BH279" i="12"/>
  <c r="BG279" i="12"/>
  <c r="BF279" i="12"/>
  <c r="T279" i="12"/>
  <c r="R279" i="12"/>
  <c r="P279" i="12"/>
  <c r="BI275" i="12"/>
  <c r="BH275" i="12"/>
  <c r="BG275" i="12"/>
  <c r="BF275" i="12"/>
  <c r="T275" i="12"/>
  <c r="R275" i="12"/>
  <c r="P275" i="12"/>
  <c r="BI271" i="12"/>
  <c r="BH271" i="12"/>
  <c r="BG271" i="12"/>
  <c r="BF271" i="12"/>
  <c r="T271" i="12"/>
  <c r="R271" i="12"/>
  <c r="P271" i="12"/>
  <c r="BI270" i="12"/>
  <c r="BH270" i="12"/>
  <c r="BG270" i="12"/>
  <c r="BF270" i="12"/>
  <c r="T270" i="12"/>
  <c r="R270" i="12"/>
  <c r="P270" i="12"/>
  <c r="BI269" i="12"/>
  <c r="BH269" i="12"/>
  <c r="BG269" i="12"/>
  <c r="BF269" i="12"/>
  <c r="T269" i="12"/>
  <c r="R269" i="12"/>
  <c r="P269" i="12"/>
  <c r="BI268" i="12"/>
  <c r="BH268" i="12"/>
  <c r="BG268" i="12"/>
  <c r="BF268" i="12"/>
  <c r="T268" i="12"/>
  <c r="R268" i="12"/>
  <c r="P268" i="12"/>
  <c r="BI266" i="12"/>
  <c r="BH266" i="12"/>
  <c r="BG266" i="12"/>
  <c r="BF266" i="12"/>
  <c r="T266" i="12"/>
  <c r="R266" i="12"/>
  <c r="P266" i="12"/>
  <c r="BI265" i="12"/>
  <c r="BH265" i="12"/>
  <c r="BG265" i="12"/>
  <c r="BF265" i="12"/>
  <c r="T265" i="12"/>
  <c r="R265" i="12"/>
  <c r="P265" i="12"/>
  <c r="BI263" i="12"/>
  <c r="BH263" i="12"/>
  <c r="BG263" i="12"/>
  <c r="BF263" i="12"/>
  <c r="T263" i="12"/>
  <c r="R263" i="12"/>
  <c r="P263" i="12"/>
  <c r="BI262" i="12"/>
  <c r="BH262" i="12"/>
  <c r="BG262" i="12"/>
  <c r="BF262" i="12"/>
  <c r="T262" i="12"/>
  <c r="R262" i="12"/>
  <c r="P262" i="12"/>
  <c r="BI261" i="12"/>
  <c r="BH261" i="12"/>
  <c r="BG261" i="12"/>
  <c r="BF261" i="12"/>
  <c r="T261" i="12"/>
  <c r="R261" i="12"/>
  <c r="P261" i="12"/>
  <c r="BI260" i="12"/>
  <c r="BH260" i="12"/>
  <c r="BG260" i="12"/>
  <c r="BF260" i="12"/>
  <c r="T260" i="12"/>
  <c r="R260" i="12"/>
  <c r="P260" i="12"/>
  <c r="BI259" i="12"/>
  <c r="BH259" i="12"/>
  <c r="BG259" i="12"/>
  <c r="BF259" i="12"/>
  <c r="T259" i="12"/>
  <c r="R259" i="12"/>
  <c r="P259" i="12"/>
  <c r="BI258" i="12"/>
  <c r="BH258" i="12"/>
  <c r="BG258" i="12"/>
  <c r="BF258" i="12"/>
  <c r="T258" i="12"/>
  <c r="R258" i="12"/>
  <c r="P258" i="12"/>
  <c r="BI257" i="12"/>
  <c r="BH257" i="12"/>
  <c r="BG257" i="12"/>
  <c r="BF257" i="12"/>
  <c r="T257" i="12"/>
  <c r="R257" i="12"/>
  <c r="P257" i="12"/>
  <c r="BI256" i="12"/>
  <c r="BH256" i="12"/>
  <c r="BG256" i="12"/>
  <c r="BF256" i="12"/>
  <c r="T256" i="12"/>
  <c r="R256" i="12"/>
  <c r="P256" i="12"/>
  <c r="BI255" i="12"/>
  <c r="BH255" i="12"/>
  <c r="BG255" i="12"/>
  <c r="BF255" i="12"/>
  <c r="T255" i="12"/>
  <c r="R255" i="12"/>
  <c r="P255" i="12"/>
  <c r="BI253" i="12"/>
  <c r="BH253" i="12"/>
  <c r="BG253" i="12"/>
  <c r="BF253" i="12"/>
  <c r="T253" i="12"/>
  <c r="R253" i="12"/>
  <c r="P253" i="12"/>
  <c r="BI252" i="12"/>
  <c r="BH252" i="12"/>
  <c r="BG252" i="12"/>
  <c r="BF252" i="12"/>
  <c r="T252" i="12"/>
  <c r="R252" i="12"/>
  <c r="P252" i="12"/>
  <c r="BI251" i="12"/>
  <c r="BH251" i="12"/>
  <c r="BG251" i="12"/>
  <c r="BF251" i="12"/>
  <c r="T251" i="12"/>
  <c r="R251" i="12"/>
  <c r="P251" i="12"/>
  <c r="BI249" i="12"/>
  <c r="BH249" i="12"/>
  <c r="BG249" i="12"/>
  <c r="BF249" i="12"/>
  <c r="T249" i="12"/>
  <c r="R249" i="12"/>
  <c r="P249" i="12"/>
  <c r="BI248" i="12"/>
  <c r="BH248" i="12"/>
  <c r="BG248" i="12"/>
  <c r="BF248" i="12"/>
  <c r="T248" i="12"/>
  <c r="R248" i="12"/>
  <c r="P248" i="12"/>
  <c r="BI246" i="12"/>
  <c r="BH246" i="12"/>
  <c r="BG246" i="12"/>
  <c r="BF246" i="12"/>
  <c r="T246" i="12"/>
  <c r="R246" i="12"/>
  <c r="P246" i="12"/>
  <c r="BI245" i="12"/>
  <c r="BH245" i="12"/>
  <c r="BG245" i="12"/>
  <c r="BF245" i="12"/>
  <c r="T245" i="12"/>
  <c r="R245" i="12"/>
  <c r="P245" i="12"/>
  <c r="BI244" i="12"/>
  <c r="BH244" i="12"/>
  <c r="BG244" i="12"/>
  <c r="BF244" i="12"/>
  <c r="T244" i="12"/>
  <c r="R244" i="12"/>
  <c r="P244" i="12"/>
  <c r="BI243" i="12"/>
  <c r="BH243" i="12"/>
  <c r="BG243" i="12"/>
  <c r="BF243" i="12"/>
  <c r="T243" i="12"/>
  <c r="R243" i="12"/>
  <c r="P243" i="12"/>
  <c r="BI241" i="12"/>
  <c r="BH241" i="12"/>
  <c r="BG241" i="12"/>
  <c r="BF241" i="12"/>
  <c r="T241" i="12"/>
  <c r="R241" i="12"/>
  <c r="P241" i="12"/>
  <c r="BI240" i="12"/>
  <c r="BH240" i="12"/>
  <c r="BG240" i="12"/>
  <c r="BF240" i="12"/>
  <c r="T240" i="12"/>
  <c r="R240" i="12"/>
  <c r="P240" i="12"/>
  <c r="BI238" i="12"/>
  <c r="BH238" i="12"/>
  <c r="BG238" i="12"/>
  <c r="BF238" i="12"/>
  <c r="T238" i="12"/>
  <c r="R238" i="12"/>
  <c r="P238" i="12"/>
  <c r="BI236" i="12"/>
  <c r="BH236" i="12"/>
  <c r="BG236" i="12"/>
  <c r="BF236" i="12"/>
  <c r="T236" i="12"/>
  <c r="R236" i="12"/>
  <c r="P236" i="12"/>
  <c r="BI235" i="12"/>
  <c r="BH235" i="12"/>
  <c r="BG235" i="12"/>
  <c r="BF235" i="12"/>
  <c r="T235" i="12"/>
  <c r="R235" i="12"/>
  <c r="P235" i="12"/>
  <c r="BI234" i="12"/>
  <c r="BH234" i="12"/>
  <c r="BG234" i="12"/>
  <c r="BF234" i="12"/>
  <c r="T234" i="12"/>
  <c r="R234" i="12"/>
  <c r="P234" i="12"/>
  <c r="BI233" i="12"/>
  <c r="BH233" i="12"/>
  <c r="BG233" i="12"/>
  <c r="BF233" i="12"/>
  <c r="T233" i="12"/>
  <c r="R233" i="12"/>
  <c r="P233" i="12"/>
  <c r="BI232" i="12"/>
  <c r="BH232" i="12"/>
  <c r="BG232" i="12"/>
  <c r="BF232" i="12"/>
  <c r="T232" i="12"/>
  <c r="R232" i="12"/>
  <c r="P232" i="12"/>
  <c r="BI231" i="12"/>
  <c r="BH231" i="12"/>
  <c r="BG231" i="12"/>
  <c r="BF231" i="12"/>
  <c r="T231" i="12"/>
  <c r="R231" i="12"/>
  <c r="P231" i="12"/>
  <c r="BI230" i="12"/>
  <c r="BH230" i="12"/>
  <c r="BG230" i="12"/>
  <c r="BF230" i="12"/>
  <c r="T230" i="12"/>
  <c r="R230" i="12"/>
  <c r="P230" i="12"/>
  <c r="BI229" i="12"/>
  <c r="BH229" i="12"/>
  <c r="BG229" i="12"/>
  <c r="BF229" i="12"/>
  <c r="T229" i="12"/>
  <c r="R229" i="12"/>
  <c r="P229" i="12"/>
  <c r="BI228" i="12"/>
  <c r="BH228" i="12"/>
  <c r="BG228" i="12"/>
  <c r="BF228" i="12"/>
  <c r="T228" i="12"/>
  <c r="R228" i="12"/>
  <c r="P228" i="12"/>
  <c r="BI227" i="12"/>
  <c r="BH227" i="12"/>
  <c r="BG227" i="12"/>
  <c r="BF227" i="12"/>
  <c r="T227" i="12"/>
  <c r="R227" i="12"/>
  <c r="P227" i="12"/>
  <c r="BI226" i="12"/>
  <c r="BH226" i="12"/>
  <c r="BG226" i="12"/>
  <c r="BF226" i="12"/>
  <c r="T226" i="12"/>
  <c r="R226" i="12"/>
  <c r="P226" i="12"/>
  <c r="BI224" i="12"/>
  <c r="BH224" i="12"/>
  <c r="BG224" i="12"/>
  <c r="BF224" i="12"/>
  <c r="T224" i="12"/>
  <c r="R224" i="12"/>
  <c r="P224" i="12"/>
  <c r="BI223" i="12"/>
  <c r="BH223" i="12"/>
  <c r="BG223" i="12"/>
  <c r="BF223" i="12"/>
  <c r="T223" i="12"/>
  <c r="R223" i="12"/>
  <c r="P223" i="12"/>
  <c r="BI222" i="12"/>
  <c r="BH222" i="12"/>
  <c r="BG222" i="12"/>
  <c r="BF222" i="12"/>
  <c r="T222" i="12"/>
  <c r="R222" i="12"/>
  <c r="P222" i="12"/>
  <c r="BI221" i="12"/>
  <c r="BH221" i="12"/>
  <c r="BG221" i="12"/>
  <c r="BF221" i="12"/>
  <c r="T221" i="12"/>
  <c r="R221" i="12"/>
  <c r="P221" i="12"/>
  <c r="BI220" i="12"/>
  <c r="BH220" i="12"/>
  <c r="BG220" i="12"/>
  <c r="BF220" i="12"/>
  <c r="T220" i="12"/>
  <c r="R220" i="12"/>
  <c r="P220" i="12"/>
  <c r="BI219" i="12"/>
  <c r="BH219" i="12"/>
  <c r="BG219" i="12"/>
  <c r="BF219" i="12"/>
  <c r="T219" i="12"/>
  <c r="R219" i="12"/>
  <c r="P219" i="12"/>
  <c r="BI218" i="12"/>
  <c r="BH218" i="12"/>
  <c r="BG218" i="12"/>
  <c r="BF218" i="12"/>
  <c r="T218" i="12"/>
  <c r="R218" i="12"/>
  <c r="P218" i="12"/>
  <c r="BI217" i="12"/>
  <c r="BH217" i="12"/>
  <c r="BG217" i="12"/>
  <c r="BF217" i="12"/>
  <c r="T217" i="12"/>
  <c r="R217" i="12"/>
  <c r="P217" i="12"/>
  <c r="BI216" i="12"/>
  <c r="BH216" i="12"/>
  <c r="BG216" i="12"/>
  <c r="BF216" i="12"/>
  <c r="T216" i="12"/>
  <c r="R216" i="12"/>
  <c r="P216" i="12"/>
  <c r="BI215" i="12"/>
  <c r="BH215" i="12"/>
  <c r="BG215" i="12"/>
  <c r="BF215" i="12"/>
  <c r="T215" i="12"/>
  <c r="R215" i="12"/>
  <c r="P215" i="12"/>
  <c r="BI214" i="12"/>
  <c r="BH214" i="12"/>
  <c r="BG214" i="12"/>
  <c r="BF214" i="12"/>
  <c r="T214" i="12"/>
  <c r="R214" i="12"/>
  <c r="P214" i="12"/>
  <c r="BI212" i="12"/>
  <c r="BH212" i="12"/>
  <c r="BG212" i="12"/>
  <c r="BF212" i="12"/>
  <c r="T212" i="12"/>
  <c r="R212" i="12"/>
  <c r="P212" i="12"/>
  <c r="BI210" i="12"/>
  <c r="BH210" i="12"/>
  <c r="BG210" i="12"/>
  <c r="BF210" i="12"/>
  <c r="T210" i="12"/>
  <c r="R210" i="12"/>
  <c r="P210" i="12"/>
  <c r="BI208" i="12"/>
  <c r="BH208" i="12"/>
  <c r="BG208" i="12"/>
  <c r="BF208" i="12"/>
  <c r="T208" i="12"/>
  <c r="R208" i="12"/>
  <c r="P208" i="12"/>
  <c r="BI203" i="12"/>
  <c r="BH203" i="12"/>
  <c r="BG203" i="12"/>
  <c r="BF203" i="12"/>
  <c r="T203" i="12"/>
  <c r="R203" i="12"/>
  <c r="P203" i="12"/>
  <c r="BI201" i="12"/>
  <c r="BH201" i="12"/>
  <c r="BG201" i="12"/>
  <c r="BF201" i="12"/>
  <c r="T201" i="12"/>
  <c r="R201" i="12"/>
  <c r="P201" i="12"/>
  <c r="BI195" i="12"/>
  <c r="BH195" i="12"/>
  <c r="BG195" i="12"/>
  <c r="BF195" i="12"/>
  <c r="T195" i="12"/>
  <c r="R195" i="12"/>
  <c r="P195" i="12"/>
  <c r="BI194" i="12"/>
  <c r="BH194" i="12"/>
  <c r="BG194" i="12"/>
  <c r="BF194" i="12"/>
  <c r="T194" i="12"/>
  <c r="R194" i="12"/>
  <c r="P194" i="12"/>
  <c r="BI189" i="12"/>
  <c r="BH189" i="12"/>
  <c r="BG189" i="12"/>
  <c r="BF189" i="12"/>
  <c r="T189" i="12"/>
  <c r="R189" i="12"/>
  <c r="P189" i="12"/>
  <c r="BI187" i="12"/>
  <c r="BH187" i="12"/>
  <c r="BG187" i="12"/>
  <c r="BF187" i="12"/>
  <c r="T187" i="12"/>
  <c r="R187" i="12"/>
  <c r="P187" i="12"/>
  <c r="BI186" i="12"/>
  <c r="BH186" i="12"/>
  <c r="BG186" i="12"/>
  <c r="BF186" i="12"/>
  <c r="T186" i="12"/>
  <c r="R186" i="12"/>
  <c r="P186" i="12"/>
  <c r="BI184" i="12"/>
  <c r="BH184" i="12"/>
  <c r="BG184" i="12"/>
  <c r="BF184" i="12"/>
  <c r="T184" i="12"/>
  <c r="R184" i="12"/>
  <c r="P184" i="12"/>
  <c r="BI183" i="12"/>
  <c r="BH183" i="12"/>
  <c r="BG183" i="12"/>
  <c r="BF183" i="12"/>
  <c r="T183" i="12"/>
  <c r="R183" i="12"/>
  <c r="P183" i="12"/>
  <c r="BI182" i="12"/>
  <c r="BH182" i="12"/>
  <c r="BG182" i="12"/>
  <c r="BF182" i="12"/>
  <c r="T182" i="12"/>
  <c r="R182" i="12"/>
  <c r="P182" i="12"/>
  <c r="BI180" i="12"/>
  <c r="BH180" i="12"/>
  <c r="BG180" i="12"/>
  <c r="BF180" i="12"/>
  <c r="T180" i="12"/>
  <c r="R180" i="12"/>
  <c r="P180" i="12"/>
  <c r="BI179" i="12"/>
  <c r="BH179" i="12"/>
  <c r="BG179" i="12"/>
  <c r="BF179" i="12"/>
  <c r="T179" i="12"/>
  <c r="R179" i="12"/>
  <c r="P179" i="12"/>
  <c r="BI178" i="12"/>
  <c r="BH178" i="12"/>
  <c r="BG178" i="12"/>
  <c r="BF178" i="12"/>
  <c r="T178" i="12"/>
  <c r="R178" i="12"/>
  <c r="P178" i="12"/>
  <c r="BI175" i="12"/>
  <c r="BH175" i="12"/>
  <c r="BG175" i="12"/>
  <c r="BF175" i="12"/>
  <c r="T175" i="12"/>
  <c r="T174" i="12" s="1"/>
  <c r="R175" i="12"/>
  <c r="R174" i="12"/>
  <c r="P175" i="12"/>
  <c r="P174" i="12" s="1"/>
  <c r="BI173" i="12"/>
  <c r="BH173" i="12"/>
  <c r="BG173" i="12"/>
  <c r="BF173" i="12"/>
  <c r="T173" i="12"/>
  <c r="R173" i="12"/>
  <c r="P173" i="12"/>
  <c r="BI171" i="12"/>
  <c r="BH171" i="12"/>
  <c r="BG171" i="12"/>
  <c r="BF171" i="12"/>
  <c r="T171" i="12"/>
  <c r="R171" i="12"/>
  <c r="P171" i="12"/>
  <c r="BI170" i="12"/>
  <c r="BH170" i="12"/>
  <c r="BG170" i="12"/>
  <c r="BF170" i="12"/>
  <c r="T170" i="12"/>
  <c r="R170" i="12"/>
  <c r="P170" i="12"/>
  <c r="BI168" i="12"/>
  <c r="BH168" i="12"/>
  <c r="BG168" i="12"/>
  <c r="BF168" i="12"/>
  <c r="T168" i="12"/>
  <c r="R168" i="12"/>
  <c r="P168" i="12"/>
  <c r="BI167" i="12"/>
  <c r="BH167" i="12"/>
  <c r="BG167" i="12"/>
  <c r="BF167" i="12"/>
  <c r="T167" i="12"/>
  <c r="R167" i="12"/>
  <c r="P167" i="12"/>
  <c r="BI165" i="12"/>
  <c r="BH165" i="12"/>
  <c r="BG165" i="12"/>
  <c r="BF165" i="12"/>
  <c r="T165" i="12"/>
  <c r="R165" i="12"/>
  <c r="P165" i="12"/>
  <c r="BI163" i="12"/>
  <c r="BH163" i="12"/>
  <c r="BG163" i="12"/>
  <c r="BF163" i="12"/>
  <c r="T163" i="12"/>
  <c r="R163" i="12"/>
  <c r="P163" i="12"/>
  <c r="BI161" i="12"/>
  <c r="BH161" i="12"/>
  <c r="BG161" i="12"/>
  <c r="BF161" i="12"/>
  <c r="T161" i="12"/>
  <c r="R161" i="12"/>
  <c r="P161" i="12"/>
  <c r="BI160" i="12"/>
  <c r="BH160" i="12"/>
  <c r="BG160" i="12"/>
  <c r="BF160" i="12"/>
  <c r="T160" i="12"/>
  <c r="R160" i="12"/>
  <c r="P160" i="12"/>
  <c r="BI158" i="12"/>
  <c r="BH158" i="12"/>
  <c r="BG158" i="12"/>
  <c r="BF158" i="12"/>
  <c r="T158" i="12"/>
  <c r="R158" i="12"/>
  <c r="P158" i="12"/>
  <c r="BI153" i="12"/>
  <c r="BH153" i="12"/>
  <c r="BG153" i="12"/>
  <c r="BF153" i="12"/>
  <c r="T153" i="12"/>
  <c r="R153" i="12"/>
  <c r="P153" i="12"/>
  <c r="BI152" i="12"/>
  <c r="BH152" i="12"/>
  <c r="BG152" i="12"/>
  <c r="BF152" i="12"/>
  <c r="T152" i="12"/>
  <c r="R152" i="12"/>
  <c r="P152" i="12"/>
  <c r="BI151" i="12"/>
  <c r="BH151" i="12"/>
  <c r="BG151" i="12"/>
  <c r="BF151" i="12"/>
  <c r="T151" i="12"/>
  <c r="R151" i="12"/>
  <c r="P151" i="12"/>
  <c r="BI150" i="12"/>
  <c r="BH150" i="12"/>
  <c r="BG150" i="12"/>
  <c r="BF150" i="12"/>
  <c r="T150" i="12"/>
  <c r="R150" i="12"/>
  <c r="P150" i="12"/>
  <c r="BI148" i="12"/>
  <c r="BH148" i="12"/>
  <c r="BG148" i="12"/>
  <c r="BF148" i="12"/>
  <c r="T148" i="12"/>
  <c r="R148" i="12"/>
  <c r="P148" i="12"/>
  <c r="BI147" i="12"/>
  <c r="BH147" i="12"/>
  <c r="BG147" i="12"/>
  <c r="BF147" i="12"/>
  <c r="T147" i="12"/>
  <c r="R147" i="12"/>
  <c r="P147" i="12"/>
  <c r="BI146" i="12"/>
  <c r="BH146" i="12"/>
  <c r="BG146" i="12"/>
  <c r="BF146" i="12"/>
  <c r="T146" i="12"/>
  <c r="R146" i="12"/>
  <c r="P146" i="12"/>
  <c r="BI144" i="12"/>
  <c r="BH144" i="12"/>
  <c r="BG144" i="12"/>
  <c r="BF144" i="12"/>
  <c r="T144" i="12"/>
  <c r="R144" i="12"/>
  <c r="P144" i="12"/>
  <c r="BI142" i="12"/>
  <c r="BH142" i="12"/>
  <c r="BG142" i="12"/>
  <c r="BF142" i="12"/>
  <c r="T142" i="12"/>
  <c r="R142" i="12"/>
  <c r="P142" i="12"/>
  <c r="BI141" i="12"/>
  <c r="BH141" i="12"/>
  <c r="BG141" i="12"/>
  <c r="BF141" i="12"/>
  <c r="T141" i="12"/>
  <c r="R141" i="12"/>
  <c r="P141" i="12"/>
  <c r="BI139" i="12"/>
  <c r="BH139" i="12"/>
  <c r="BG139" i="12"/>
  <c r="BF139" i="12"/>
  <c r="T139" i="12"/>
  <c r="R139" i="12"/>
  <c r="P139" i="12"/>
  <c r="BI136" i="12"/>
  <c r="BH136" i="12"/>
  <c r="BG136" i="12"/>
  <c r="BF136" i="12"/>
  <c r="T136" i="12"/>
  <c r="R136" i="12"/>
  <c r="P136" i="12"/>
  <c r="J131" i="12"/>
  <c r="F130" i="12"/>
  <c r="F128" i="12"/>
  <c r="E126" i="12"/>
  <c r="J94" i="12"/>
  <c r="F93" i="12"/>
  <c r="F91" i="12"/>
  <c r="E89" i="12"/>
  <c r="J23" i="12"/>
  <c r="E23" i="12"/>
  <c r="J130" i="12" s="1"/>
  <c r="J22" i="12"/>
  <c r="J20" i="12"/>
  <c r="E20" i="12"/>
  <c r="F131" i="12" s="1"/>
  <c r="J19" i="12"/>
  <c r="J14" i="12"/>
  <c r="J128" i="12" s="1"/>
  <c r="E7" i="12"/>
  <c r="E122" i="12"/>
  <c r="J39" i="11"/>
  <c r="J38" i="11"/>
  <c r="AY107" i="1" s="1"/>
  <c r="J37" i="11"/>
  <c r="AX107" i="1"/>
  <c r="BI172" i="11"/>
  <c r="BH172" i="11"/>
  <c r="BG172" i="11"/>
  <c r="BF172" i="11"/>
  <c r="T172" i="11"/>
  <c r="R172" i="11"/>
  <c r="P172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5" i="11"/>
  <c r="BH155" i="11"/>
  <c r="BG155" i="11"/>
  <c r="BF155" i="11"/>
  <c r="T155" i="11"/>
  <c r="R155" i="11"/>
  <c r="P155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51" i="11"/>
  <c r="BH151" i="11"/>
  <c r="BG151" i="11"/>
  <c r="BF151" i="11"/>
  <c r="T151" i="11"/>
  <c r="R151" i="11"/>
  <c r="P151" i="11"/>
  <c r="BI150" i="11"/>
  <c r="BH150" i="11"/>
  <c r="BG150" i="11"/>
  <c r="BF150" i="11"/>
  <c r="T150" i="11"/>
  <c r="R150" i="11"/>
  <c r="P150" i="11"/>
  <c r="BI148" i="11"/>
  <c r="BH148" i="11"/>
  <c r="BG148" i="11"/>
  <c r="BF148" i="11"/>
  <c r="T148" i="11"/>
  <c r="R148" i="11"/>
  <c r="P148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4" i="11"/>
  <c r="BH134" i="11"/>
  <c r="BG134" i="11"/>
  <c r="BF134" i="11"/>
  <c r="T134" i="11"/>
  <c r="R134" i="11"/>
  <c r="P134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J123" i="11"/>
  <c r="F122" i="11"/>
  <c r="F120" i="11"/>
  <c r="E118" i="11"/>
  <c r="J94" i="11"/>
  <c r="F93" i="11"/>
  <c r="F91" i="11"/>
  <c r="E89" i="11"/>
  <c r="J23" i="11"/>
  <c r="E23" i="11"/>
  <c r="J122" i="11" s="1"/>
  <c r="J22" i="11"/>
  <c r="J20" i="11"/>
  <c r="E20" i="11"/>
  <c r="F94" i="11" s="1"/>
  <c r="J19" i="11"/>
  <c r="J14" i="11"/>
  <c r="J91" i="11"/>
  <c r="E7" i="11"/>
  <c r="E114" i="11" s="1"/>
  <c r="J39" i="10"/>
  <c r="J38" i="10"/>
  <c r="AY106" i="1" s="1"/>
  <c r="J37" i="10"/>
  <c r="AX106" i="1"/>
  <c r="BI303" i="10"/>
  <c r="BH303" i="10"/>
  <c r="BG303" i="10"/>
  <c r="BF303" i="10"/>
  <c r="T303" i="10"/>
  <c r="R303" i="10"/>
  <c r="P303" i="10"/>
  <c r="BI302" i="10"/>
  <c r="BH302" i="10"/>
  <c r="BG302" i="10"/>
  <c r="BF302" i="10"/>
  <c r="T302" i="10"/>
  <c r="R302" i="10"/>
  <c r="P302" i="10"/>
  <c r="BI301" i="10"/>
  <c r="BH301" i="10"/>
  <c r="BG301" i="10"/>
  <c r="BF301" i="10"/>
  <c r="T301" i="10"/>
  <c r="R301" i="10"/>
  <c r="P301" i="10"/>
  <c r="BI299" i="10"/>
  <c r="BH299" i="10"/>
  <c r="BG299" i="10"/>
  <c r="BF299" i="10"/>
  <c r="T299" i="10"/>
  <c r="R299" i="10"/>
  <c r="P299" i="10"/>
  <c r="BI297" i="10"/>
  <c r="BH297" i="10"/>
  <c r="BG297" i="10"/>
  <c r="BF297" i="10"/>
  <c r="T297" i="10"/>
  <c r="R297" i="10"/>
  <c r="P297" i="10"/>
  <c r="BI296" i="10"/>
  <c r="BH296" i="10"/>
  <c r="BG296" i="10"/>
  <c r="BF296" i="10"/>
  <c r="T296" i="10"/>
  <c r="R296" i="10"/>
  <c r="P296" i="10"/>
  <c r="BI295" i="10"/>
  <c r="BH295" i="10"/>
  <c r="BG295" i="10"/>
  <c r="BF295" i="10"/>
  <c r="T295" i="10"/>
  <c r="R295" i="10"/>
  <c r="P295" i="10"/>
  <c r="BI294" i="10"/>
  <c r="BH294" i="10"/>
  <c r="BG294" i="10"/>
  <c r="BF294" i="10"/>
  <c r="T294" i="10"/>
  <c r="R294" i="10"/>
  <c r="P294" i="10"/>
  <c r="BI293" i="10"/>
  <c r="BH293" i="10"/>
  <c r="BG293" i="10"/>
  <c r="BF293" i="10"/>
  <c r="T293" i="10"/>
  <c r="R293" i="10"/>
  <c r="P293" i="10"/>
  <c r="BI289" i="10"/>
  <c r="BH289" i="10"/>
  <c r="BG289" i="10"/>
  <c r="BF289" i="10"/>
  <c r="T289" i="10"/>
  <c r="R289" i="10"/>
  <c r="P289" i="10"/>
  <c r="BI287" i="10"/>
  <c r="BH287" i="10"/>
  <c r="BG287" i="10"/>
  <c r="BF287" i="10"/>
  <c r="T287" i="10"/>
  <c r="R287" i="10"/>
  <c r="P287" i="10"/>
  <c r="BI286" i="10"/>
  <c r="BH286" i="10"/>
  <c r="BG286" i="10"/>
  <c r="BF286" i="10"/>
  <c r="T286" i="10"/>
  <c r="R286" i="10"/>
  <c r="P286" i="10"/>
  <c r="BI285" i="10"/>
  <c r="BH285" i="10"/>
  <c r="BG285" i="10"/>
  <c r="BF285" i="10"/>
  <c r="T285" i="10"/>
  <c r="R285" i="10"/>
  <c r="P285" i="10"/>
  <c r="BI284" i="10"/>
  <c r="BH284" i="10"/>
  <c r="BG284" i="10"/>
  <c r="BF284" i="10"/>
  <c r="T284" i="10"/>
  <c r="R284" i="10"/>
  <c r="P284" i="10"/>
  <c r="BI283" i="10"/>
  <c r="BH283" i="10"/>
  <c r="BG283" i="10"/>
  <c r="BF283" i="10"/>
  <c r="T283" i="10"/>
  <c r="R283" i="10"/>
  <c r="P283" i="10"/>
  <c r="BI279" i="10"/>
  <c r="BH279" i="10"/>
  <c r="BG279" i="10"/>
  <c r="BF279" i="10"/>
  <c r="T279" i="10"/>
  <c r="R279" i="10"/>
  <c r="P279" i="10"/>
  <c r="BI278" i="10"/>
  <c r="BH278" i="10"/>
  <c r="BG278" i="10"/>
  <c r="BF278" i="10"/>
  <c r="T278" i="10"/>
  <c r="R278" i="10"/>
  <c r="P278" i="10"/>
  <c r="BI276" i="10"/>
  <c r="BH276" i="10"/>
  <c r="BG276" i="10"/>
  <c r="BF276" i="10"/>
  <c r="T276" i="10"/>
  <c r="R276" i="10"/>
  <c r="P276" i="10"/>
  <c r="BI274" i="10"/>
  <c r="BH274" i="10"/>
  <c r="BG274" i="10"/>
  <c r="BF274" i="10"/>
  <c r="T274" i="10"/>
  <c r="R274" i="10"/>
  <c r="P274" i="10"/>
  <c r="BI272" i="10"/>
  <c r="BH272" i="10"/>
  <c r="BG272" i="10"/>
  <c r="BF272" i="10"/>
  <c r="T272" i="10"/>
  <c r="R272" i="10"/>
  <c r="P272" i="10"/>
  <c r="BI271" i="10"/>
  <c r="BH271" i="10"/>
  <c r="BG271" i="10"/>
  <c r="BF271" i="10"/>
  <c r="T271" i="10"/>
  <c r="R271" i="10"/>
  <c r="P271" i="10"/>
  <c r="BI269" i="10"/>
  <c r="BH269" i="10"/>
  <c r="BG269" i="10"/>
  <c r="BF269" i="10"/>
  <c r="T269" i="10"/>
  <c r="R269" i="10"/>
  <c r="P269" i="10"/>
  <c r="BI265" i="10"/>
  <c r="BH265" i="10"/>
  <c r="BG265" i="10"/>
  <c r="BF265" i="10"/>
  <c r="T265" i="10"/>
  <c r="R265" i="10"/>
  <c r="P265" i="10"/>
  <c r="BI262" i="10"/>
  <c r="BH262" i="10"/>
  <c r="BG262" i="10"/>
  <c r="BF262" i="10"/>
  <c r="T262" i="10"/>
  <c r="R262" i="10"/>
  <c r="P262" i="10"/>
  <c r="BI261" i="10"/>
  <c r="BH261" i="10"/>
  <c r="BG261" i="10"/>
  <c r="BF261" i="10"/>
  <c r="T261" i="10"/>
  <c r="R261" i="10"/>
  <c r="P261" i="10"/>
  <c r="BI260" i="10"/>
  <c r="BH260" i="10"/>
  <c r="BG260" i="10"/>
  <c r="BF260" i="10"/>
  <c r="T260" i="10"/>
  <c r="R260" i="10"/>
  <c r="P260" i="10"/>
  <c r="BI259" i="10"/>
  <c r="BH259" i="10"/>
  <c r="BG259" i="10"/>
  <c r="BF259" i="10"/>
  <c r="T259" i="10"/>
  <c r="R259" i="10"/>
  <c r="P259" i="10"/>
  <c r="BI258" i="10"/>
  <c r="BH258" i="10"/>
  <c r="BG258" i="10"/>
  <c r="BF258" i="10"/>
  <c r="T258" i="10"/>
  <c r="R258" i="10"/>
  <c r="P258" i="10"/>
  <c r="BI254" i="10"/>
  <c r="BH254" i="10"/>
  <c r="BG254" i="10"/>
  <c r="BF254" i="10"/>
  <c r="T254" i="10"/>
  <c r="R254" i="10"/>
  <c r="P254" i="10"/>
  <c r="BI250" i="10"/>
  <c r="BH250" i="10"/>
  <c r="BG250" i="10"/>
  <c r="BF250" i="10"/>
  <c r="T250" i="10"/>
  <c r="R250" i="10"/>
  <c r="P250" i="10"/>
  <c r="BI246" i="10"/>
  <c r="BH246" i="10"/>
  <c r="BG246" i="10"/>
  <c r="BF246" i="10"/>
  <c r="T246" i="10"/>
  <c r="R246" i="10"/>
  <c r="P246" i="10"/>
  <c r="BI241" i="10"/>
  <c r="BH241" i="10"/>
  <c r="BG241" i="10"/>
  <c r="BF241" i="10"/>
  <c r="T241" i="10"/>
  <c r="R241" i="10"/>
  <c r="P241" i="10"/>
  <c r="BI235" i="10"/>
  <c r="BH235" i="10"/>
  <c r="BG235" i="10"/>
  <c r="BF235" i="10"/>
  <c r="T235" i="10"/>
  <c r="R235" i="10"/>
  <c r="P235" i="10"/>
  <c r="BI233" i="10"/>
  <c r="BH233" i="10"/>
  <c r="BG233" i="10"/>
  <c r="BF233" i="10"/>
  <c r="T233" i="10"/>
  <c r="R233" i="10"/>
  <c r="P233" i="10"/>
  <c r="BI232" i="10"/>
  <c r="BH232" i="10"/>
  <c r="BG232" i="10"/>
  <c r="BF232" i="10"/>
  <c r="T232" i="10"/>
  <c r="R232" i="10"/>
  <c r="P232" i="10"/>
  <c r="BI231" i="10"/>
  <c r="BH231" i="10"/>
  <c r="BG231" i="10"/>
  <c r="BF231" i="10"/>
  <c r="T231" i="10"/>
  <c r="R231" i="10"/>
  <c r="P231" i="10"/>
  <c r="BI230" i="10"/>
  <c r="BH230" i="10"/>
  <c r="BG230" i="10"/>
  <c r="BF230" i="10"/>
  <c r="T230" i="10"/>
  <c r="R230" i="10"/>
  <c r="P230" i="10"/>
  <c r="BI229" i="10"/>
  <c r="BH229" i="10"/>
  <c r="BG229" i="10"/>
  <c r="BF229" i="10"/>
  <c r="T229" i="10"/>
  <c r="R229" i="10"/>
  <c r="P229" i="10"/>
  <c r="BI227" i="10"/>
  <c r="BH227" i="10"/>
  <c r="BG227" i="10"/>
  <c r="BF227" i="10"/>
  <c r="T227" i="10"/>
  <c r="R227" i="10"/>
  <c r="P227" i="10"/>
  <c r="BI226" i="10"/>
  <c r="BH226" i="10"/>
  <c r="BG226" i="10"/>
  <c r="BF226" i="10"/>
  <c r="T226" i="10"/>
  <c r="R226" i="10"/>
  <c r="P226" i="10"/>
  <c r="BI225" i="10"/>
  <c r="BH225" i="10"/>
  <c r="BG225" i="10"/>
  <c r="BF225" i="10"/>
  <c r="T225" i="10"/>
  <c r="R225" i="10"/>
  <c r="P225" i="10"/>
  <c r="BI220" i="10"/>
  <c r="BH220" i="10"/>
  <c r="BG220" i="10"/>
  <c r="BF220" i="10"/>
  <c r="T220" i="10"/>
  <c r="R220" i="10"/>
  <c r="P220" i="10"/>
  <c r="BI219" i="10"/>
  <c r="BH219" i="10"/>
  <c r="BG219" i="10"/>
  <c r="BF219" i="10"/>
  <c r="T219" i="10"/>
  <c r="R219" i="10"/>
  <c r="P219" i="10"/>
  <c r="BI218" i="10"/>
  <c r="BH218" i="10"/>
  <c r="BG218" i="10"/>
  <c r="BF218" i="10"/>
  <c r="T218" i="10"/>
  <c r="R218" i="10"/>
  <c r="P218" i="10"/>
  <c r="BI217" i="10"/>
  <c r="BH217" i="10"/>
  <c r="BG217" i="10"/>
  <c r="BF217" i="10"/>
  <c r="T217" i="10"/>
  <c r="R217" i="10"/>
  <c r="P217" i="10"/>
  <c r="BI216" i="10"/>
  <c r="BH216" i="10"/>
  <c r="BG216" i="10"/>
  <c r="BF216" i="10"/>
  <c r="T216" i="10"/>
  <c r="R216" i="10"/>
  <c r="P216" i="10"/>
  <c r="BI215" i="10"/>
  <c r="BH215" i="10"/>
  <c r="BG215" i="10"/>
  <c r="BF215" i="10"/>
  <c r="T215" i="10"/>
  <c r="R215" i="10"/>
  <c r="P215" i="10"/>
  <c r="BI214" i="10"/>
  <c r="BH214" i="10"/>
  <c r="BG214" i="10"/>
  <c r="BF214" i="10"/>
  <c r="T214" i="10"/>
  <c r="R214" i="10"/>
  <c r="P214" i="10"/>
  <c r="BI213" i="10"/>
  <c r="BH213" i="10"/>
  <c r="BG213" i="10"/>
  <c r="BF213" i="10"/>
  <c r="T213" i="10"/>
  <c r="R213" i="10"/>
  <c r="P213" i="10"/>
  <c r="BI212" i="10"/>
  <c r="BH212" i="10"/>
  <c r="BG212" i="10"/>
  <c r="BF212" i="10"/>
  <c r="T212" i="10"/>
  <c r="R212" i="10"/>
  <c r="P212" i="10"/>
  <c r="BI207" i="10"/>
  <c r="BH207" i="10"/>
  <c r="BG207" i="10"/>
  <c r="BF207" i="10"/>
  <c r="T207" i="10"/>
  <c r="R207" i="10"/>
  <c r="P207" i="10"/>
  <c r="BI205" i="10"/>
  <c r="BH205" i="10"/>
  <c r="BG205" i="10"/>
  <c r="BF205" i="10"/>
  <c r="T205" i="10"/>
  <c r="R205" i="10"/>
  <c r="P205" i="10"/>
  <c r="BI203" i="10"/>
  <c r="BH203" i="10"/>
  <c r="BG203" i="10"/>
  <c r="BF203" i="10"/>
  <c r="T203" i="10"/>
  <c r="R203" i="10"/>
  <c r="P203" i="10"/>
  <c r="BI201" i="10"/>
  <c r="BH201" i="10"/>
  <c r="BG201" i="10"/>
  <c r="BF201" i="10"/>
  <c r="T201" i="10"/>
  <c r="R201" i="10"/>
  <c r="P201" i="10"/>
  <c r="BI200" i="10"/>
  <c r="BH200" i="10"/>
  <c r="BG200" i="10"/>
  <c r="BF200" i="10"/>
  <c r="T200" i="10"/>
  <c r="R200" i="10"/>
  <c r="P200" i="10"/>
  <c r="BI198" i="10"/>
  <c r="BH198" i="10"/>
  <c r="BG198" i="10"/>
  <c r="BF198" i="10"/>
  <c r="T198" i="10"/>
  <c r="R198" i="10"/>
  <c r="P198" i="10"/>
  <c r="BI197" i="10"/>
  <c r="BH197" i="10"/>
  <c r="BG197" i="10"/>
  <c r="BF197" i="10"/>
  <c r="T197" i="10"/>
  <c r="R197" i="10"/>
  <c r="P197" i="10"/>
  <c r="BI196" i="10"/>
  <c r="BH196" i="10"/>
  <c r="BG196" i="10"/>
  <c r="BF196" i="10"/>
  <c r="T196" i="10"/>
  <c r="R196" i="10"/>
  <c r="P196" i="10"/>
  <c r="BI192" i="10"/>
  <c r="BH192" i="10"/>
  <c r="BG192" i="10"/>
  <c r="BF192" i="10"/>
  <c r="T192" i="10"/>
  <c r="R192" i="10"/>
  <c r="P192" i="10"/>
  <c r="BI191" i="10"/>
  <c r="BH191" i="10"/>
  <c r="BG191" i="10"/>
  <c r="BF191" i="10"/>
  <c r="T191" i="10"/>
  <c r="R191" i="10"/>
  <c r="P191" i="10"/>
  <c r="BI189" i="10"/>
  <c r="BH189" i="10"/>
  <c r="BG189" i="10"/>
  <c r="BF189" i="10"/>
  <c r="T189" i="10"/>
  <c r="R189" i="10"/>
  <c r="P189" i="10"/>
  <c r="BI188" i="10"/>
  <c r="BH188" i="10"/>
  <c r="BG188" i="10"/>
  <c r="BF188" i="10"/>
  <c r="T188" i="10"/>
  <c r="R188" i="10"/>
  <c r="P188" i="10"/>
  <c r="BI187" i="10"/>
  <c r="BH187" i="10"/>
  <c r="BG187" i="10"/>
  <c r="BF187" i="10"/>
  <c r="T187" i="10"/>
  <c r="R187" i="10"/>
  <c r="P187" i="10"/>
  <c r="BI186" i="10"/>
  <c r="BH186" i="10"/>
  <c r="BG186" i="10"/>
  <c r="BF186" i="10"/>
  <c r="T186" i="10"/>
  <c r="R186" i="10"/>
  <c r="P186" i="10"/>
  <c r="BI185" i="10"/>
  <c r="BH185" i="10"/>
  <c r="BG185" i="10"/>
  <c r="BF185" i="10"/>
  <c r="T185" i="10"/>
  <c r="R185" i="10"/>
  <c r="P185" i="10"/>
  <c r="BI184" i="10"/>
  <c r="BH184" i="10"/>
  <c r="BG184" i="10"/>
  <c r="BF184" i="10"/>
  <c r="T184" i="10"/>
  <c r="R184" i="10"/>
  <c r="P184" i="10"/>
  <c r="BI183" i="10"/>
  <c r="BH183" i="10"/>
  <c r="BG183" i="10"/>
  <c r="BF183" i="10"/>
  <c r="T183" i="10"/>
  <c r="R183" i="10"/>
  <c r="P183" i="10"/>
  <c r="BI182" i="10"/>
  <c r="BH182" i="10"/>
  <c r="BG182" i="10"/>
  <c r="BF182" i="10"/>
  <c r="T182" i="10"/>
  <c r="R182" i="10"/>
  <c r="P182" i="10"/>
  <c r="BI180" i="10"/>
  <c r="BH180" i="10"/>
  <c r="BG180" i="10"/>
  <c r="BF180" i="10"/>
  <c r="T180" i="10"/>
  <c r="R180" i="10"/>
  <c r="P180" i="10"/>
  <c r="BI178" i="10"/>
  <c r="BH178" i="10"/>
  <c r="BG178" i="10"/>
  <c r="BF178" i="10"/>
  <c r="T178" i="10"/>
  <c r="R178" i="10"/>
  <c r="P178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2" i="10"/>
  <c r="BH172" i="10"/>
  <c r="BG172" i="10"/>
  <c r="BF172" i="10"/>
  <c r="T172" i="10"/>
  <c r="R172" i="10"/>
  <c r="P172" i="10"/>
  <c r="BI168" i="10"/>
  <c r="BH168" i="10"/>
  <c r="BG168" i="10"/>
  <c r="BF168" i="10"/>
  <c r="T168" i="10"/>
  <c r="R168" i="10"/>
  <c r="P168" i="10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0" i="10"/>
  <c r="BH160" i="10"/>
  <c r="BG160" i="10"/>
  <c r="BF160" i="10"/>
  <c r="T160" i="10"/>
  <c r="R160" i="10"/>
  <c r="P160" i="10"/>
  <c r="BI159" i="10"/>
  <c r="BH159" i="10"/>
  <c r="BG159" i="10"/>
  <c r="BF159" i="10"/>
  <c r="T159" i="10"/>
  <c r="R159" i="10"/>
  <c r="P159" i="10"/>
  <c r="BI154" i="10"/>
  <c r="BH154" i="10"/>
  <c r="BG154" i="10"/>
  <c r="BF154" i="10"/>
  <c r="T154" i="10"/>
  <c r="R154" i="10"/>
  <c r="P154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46" i="10"/>
  <c r="BH146" i="10"/>
  <c r="BG146" i="10"/>
  <c r="BF146" i="10"/>
  <c r="T146" i="10"/>
  <c r="R146" i="10"/>
  <c r="P146" i="10"/>
  <c r="BI142" i="10"/>
  <c r="BH142" i="10"/>
  <c r="BG142" i="10"/>
  <c r="BF142" i="10"/>
  <c r="T142" i="10"/>
  <c r="R142" i="10"/>
  <c r="P142" i="10"/>
  <c r="BI139" i="10"/>
  <c r="BH139" i="10"/>
  <c r="BG139" i="10"/>
  <c r="BF139" i="10"/>
  <c r="T139" i="10"/>
  <c r="T138" i="10"/>
  <c r="R139" i="10"/>
  <c r="R138" i="10" s="1"/>
  <c r="P139" i="10"/>
  <c r="P138" i="10"/>
  <c r="J133" i="10"/>
  <c r="F132" i="10"/>
  <c r="F130" i="10"/>
  <c r="E128" i="10"/>
  <c r="J94" i="10"/>
  <c r="F93" i="10"/>
  <c r="F91" i="10"/>
  <c r="E89" i="10"/>
  <c r="J23" i="10"/>
  <c r="E23" i="10"/>
  <c r="J132" i="10" s="1"/>
  <c r="J22" i="10"/>
  <c r="J20" i="10"/>
  <c r="E20" i="10"/>
  <c r="F94" i="10" s="1"/>
  <c r="J19" i="10"/>
  <c r="J14" i="10"/>
  <c r="J130" i="10" s="1"/>
  <c r="E7" i="10"/>
  <c r="E124" i="10"/>
  <c r="J39" i="9"/>
  <c r="J38" i="9"/>
  <c r="AY105" i="1" s="1"/>
  <c r="J37" i="9"/>
  <c r="AX105" i="1"/>
  <c r="BI253" i="9"/>
  <c r="BH253" i="9"/>
  <c r="BG253" i="9"/>
  <c r="BF253" i="9"/>
  <c r="T253" i="9"/>
  <c r="R253" i="9"/>
  <c r="P253" i="9"/>
  <c r="BI252" i="9"/>
  <c r="BH252" i="9"/>
  <c r="BG252" i="9"/>
  <c r="BF252" i="9"/>
  <c r="T252" i="9"/>
  <c r="R252" i="9"/>
  <c r="P252" i="9"/>
  <c r="BI251" i="9"/>
  <c r="BH251" i="9"/>
  <c r="BG251" i="9"/>
  <c r="BF251" i="9"/>
  <c r="T251" i="9"/>
  <c r="R251" i="9"/>
  <c r="P251" i="9"/>
  <c r="BI250" i="9"/>
  <c r="BH250" i="9"/>
  <c r="BG250" i="9"/>
  <c r="BF250" i="9"/>
  <c r="T250" i="9"/>
  <c r="R250" i="9"/>
  <c r="P250" i="9"/>
  <c r="BI249" i="9"/>
  <c r="BH249" i="9"/>
  <c r="BG249" i="9"/>
  <c r="BF249" i="9"/>
  <c r="T249" i="9"/>
  <c r="R249" i="9"/>
  <c r="P249" i="9"/>
  <c r="BI245" i="9"/>
  <c r="BH245" i="9"/>
  <c r="BG245" i="9"/>
  <c r="BF245" i="9"/>
  <c r="T245" i="9"/>
  <c r="R245" i="9"/>
  <c r="P245" i="9"/>
  <c r="BI243" i="9"/>
  <c r="BH243" i="9"/>
  <c r="BG243" i="9"/>
  <c r="BF243" i="9"/>
  <c r="T243" i="9"/>
  <c r="R243" i="9"/>
  <c r="P243" i="9"/>
  <c r="BI242" i="9"/>
  <c r="BH242" i="9"/>
  <c r="BG242" i="9"/>
  <c r="BF242" i="9"/>
  <c r="T242" i="9"/>
  <c r="R242" i="9"/>
  <c r="P242" i="9"/>
  <c r="BI240" i="9"/>
  <c r="BH240" i="9"/>
  <c r="BG240" i="9"/>
  <c r="BF240" i="9"/>
  <c r="T240" i="9"/>
  <c r="R240" i="9"/>
  <c r="P240" i="9"/>
  <c r="BI239" i="9"/>
  <c r="BH239" i="9"/>
  <c r="BG239" i="9"/>
  <c r="BF239" i="9"/>
  <c r="T239" i="9"/>
  <c r="R239" i="9"/>
  <c r="P239" i="9"/>
  <c r="BI238" i="9"/>
  <c r="BH238" i="9"/>
  <c r="BG238" i="9"/>
  <c r="BF238" i="9"/>
  <c r="T238" i="9"/>
  <c r="R238" i="9"/>
  <c r="P238" i="9"/>
  <c r="BI237" i="9"/>
  <c r="BH237" i="9"/>
  <c r="BG237" i="9"/>
  <c r="BF237" i="9"/>
  <c r="T237" i="9"/>
  <c r="R237" i="9"/>
  <c r="P237" i="9"/>
  <c r="BI236" i="9"/>
  <c r="BH236" i="9"/>
  <c r="BG236" i="9"/>
  <c r="BF236" i="9"/>
  <c r="T236" i="9"/>
  <c r="R236" i="9"/>
  <c r="P236" i="9"/>
  <c r="BI234" i="9"/>
  <c r="BH234" i="9"/>
  <c r="BG234" i="9"/>
  <c r="BF234" i="9"/>
  <c r="T234" i="9"/>
  <c r="R234" i="9"/>
  <c r="P234" i="9"/>
  <c r="BI232" i="9"/>
  <c r="BH232" i="9"/>
  <c r="BG232" i="9"/>
  <c r="BF232" i="9"/>
  <c r="T232" i="9"/>
  <c r="R232" i="9"/>
  <c r="P232" i="9"/>
  <c r="BI230" i="9"/>
  <c r="BH230" i="9"/>
  <c r="BG230" i="9"/>
  <c r="BF230" i="9"/>
  <c r="T230" i="9"/>
  <c r="R230" i="9"/>
  <c r="P230" i="9"/>
  <c r="BI229" i="9"/>
  <c r="BH229" i="9"/>
  <c r="BG229" i="9"/>
  <c r="BF229" i="9"/>
  <c r="T229" i="9"/>
  <c r="R229" i="9"/>
  <c r="P229" i="9"/>
  <c r="BI227" i="9"/>
  <c r="BH227" i="9"/>
  <c r="BG227" i="9"/>
  <c r="BF227" i="9"/>
  <c r="T227" i="9"/>
  <c r="R227" i="9"/>
  <c r="P227" i="9"/>
  <c r="BI226" i="9"/>
  <c r="BH226" i="9"/>
  <c r="BG226" i="9"/>
  <c r="BF226" i="9"/>
  <c r="T226" i="9"/>
  <c r="R226" i="9"/>
  <c r="P226" i="9"/>
  <c r="BI223" i="9"/>
  <c r="BH223" i="9"/>
  <c r="BG223" i="9"/>
  <c r="BF223" i="9"/>
  <c r="T223" i="9"/>
  <c r="R223" i="9"/>
  <c r="P223" i="9"/>
  <c r="BI222" i="9"/>
  <c r="BH222" i="9"/>
  <c r="BG222" i="9"/>
  <c r="BF222" i="9"/>
  <c r="T222" i="9"/>
  <c r="R222" i="9"/>
  <c r="P222" i="9"/>
  <c r="BI221" i="9"/>
  <c r="BH221" i="9"/>
  <c r="BG221" i="9"/>
  <c r="BF221" i="9"/>
  <c r="T221" i="9"/>
  <c r="R221" i="9"/>
  <c r="P221" i="9"/>
  <c r="BI220" i="9"/>
  <c r="BH220" i="9"/>
  <c r="BG220" i="9"/>
  <c r="BF220" i="9"/>
  <c r="T220" i="9"/>
  <c r="R220" i="9"/>
  <c r="P220" i="9"/>
  <c r="BI219" i="9"/>
  <c r="BH219" i="9"/>
  <c r="BG219" i="9"/>
  <c r="BF219" i="9"/>
  <c r="T219" i="9"/>
  <c r="R219" i="9"/>
  <c r="P219" i="9"/>
  <c r="BI218" i="9"/>
  <c r="BH218" i="9"/>
  <c r="BG218" i="9"/>
  <c r="BF218" i="9"/>
  <c r="T218" i="9"/>
  <c r="R218" i="9"/>
  <c r="P218" i="9"/>
  <c r="BI217" i="9"/>
  <c r="BH217" i="9"/>
  <c r="BG217" i="9"/>
  <c r="BF217" i="9"/>
  <c r="T217" i="9"/>
  <c r="R217" i="9"/>
  <c r="P217" i="9"/>
  <c r="BI215" i="9"/>
  <c r="BH215" i="9"/>
  <c r="BG215" i="9"/>
  <c r="BF215" i="9"/>
  <c r="T215" i="9"/>
  <c r="R215" i="9"/>
  <c r="P215" i="9"/>
  <c r="BI214" i="9"/>
  <c r="BH214" i="9"/>
  <c r="BG214" i="9"/>
  <c r="BF214" i="9"/>
  <c r="T214" i="9"/>
  <c r="R214" i="9"/>
  <c r="P214" i="9"/>
  <c r="BI212" i="9"/>
  <c r="BH212" i="9"/>
  <c r="BG212" i="9"/>
  <c r="BF212" i="9"/>
  <c r="T212" i="9"/>
  <c r="R212" i="9"/>
  <c r="P212" i="9"/>
  <c r="BI210" i="9"/>
  <c r="BH210" i="9"/>
  <c r="BG210" i="9"/>
  <c r="BF210" i="9"/>
  <c r="T210" i="9"/>
  <c r="R210" i="9"/>
  <c r="P210" i="9"/>
  <c r="BI209" i="9"/>
  <c r="BH209" i="9"/>
  <c r="BG209" i="9"/>
  <c r="BF209" i="9"/>
  <c r="T209" i="9"/>
  <c r="R209" i="9"/>
  <c r="P209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4" i="9"/>
  <c r="BH204" i="9"/>
  <c r="BG204" i="9"/>
  <c r="BF204" i="9"/>
  <c r="T204" i="9"/>
  <c r="R204" i="9"/>
  <c r="P204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9" i="9"/>
  <c r="BH199" i="9"/>
  <c r="BG199" i="9"/>
  <c r="BF199" i="9"/>
  <c r="T199" i="9"/>
  <c r="R199" i="9"/>
  <c r="P199" i="9"/>
  <c r="BI198" i="9"/>
  <c r="BH198" i="9"/>
  <c r="BG198" i="9"/>
  <c r="BF198" i="9"/>
  <c r="T198" i="9"/>
  <c r="R198" i="9"/>
  <c r="P198" i="9"/>
  <c r="BI197" i="9"/>
  <c r="BH197" i="9"/>
  <c r="BG197" i="9"/>
  <c r="BF197" i="9"/>
  <c r="T197" i="9"/>
  <c r="R197" i="9"/>
  <c r="P197" i="9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1" i="9"/>
  <c r="BH191" i="9"/>
  <c r="BG191" i="9"/>
  <c r="BF191" i="9"/>
  <c r="T191" i="9"/>
  <c r="R191" i="9"/>
  <c r="P191" i="9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4" i="9"/>
  <c r="BH184" i="9"/>
  <c r="BG184" i="9"/>
  <c r="BF184" i="9"/>
  <c r="T184" i="9"/>
  <c r="R184" i="9"/>
  <c r="P184" i="9"/>
  <c r="BI183" i="9"/>
  <c r="BH183" i="9"/>
  <c r="BG183" i="9"/>
  <c r="BF183" i="9"/>
  <c r="T183" i="9"/>
  <c r="R183" i="9"/>
  <c r="P183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9" i="9"/>
  <c r="BH179" i="9"/>
  <c r="BG179" i="9"/>
  <c r="BF179" i="9"/>
  <c r="T179" i="9"/>
  <c r="R179" i="9"/>
  <c r="P179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5" i="9"/>
  <c r="BH175" i="9"/>
  <c r="BG175" i="9"/>
  <c r="BF175" i="9"/>
  <c r="T175" i="9"/>
  <c r="R175" i="9"/>
  <c r="P175" i="9"/>
  <c r="BI174" i="9"/>
  <c r="BH174" i="9"/>
  <c r="BG174" i="9"/>
  <c r="BF174" i="9"/>
  <c r="T174" i="9"/>
  <c r="R174" i="9"/>
  <c r="P174" i="9"/>
  <c r="BI173" i="9"/>
  <c r="BH173" i="9"/>
  <c r="BG173" i="9"/>
  <c r="BF173" i="9"/>
  <c r="T173" i="9"/>
  <c r="R173" i="9"/>
  <c r="P173" i="9"/>
  <c r="BI172" i="9"/>
  <c r="BH172" i="9"/>
  <c r="BG172" i="9"/>
  <c r="BF172" i="9"/>
  <c r="T172" i="9"/>
  <c r="R172" i="9"/>
  <c r="P172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2" i="9"/>
  <c r="BH162" i="9"/>
  <c r="BG162" i="9"/>
  <c r="BF162" i="9"/>
  <c r="T162" i="9"/>
  <c r="R162" i="9"/>
  <c r="P162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2" i="9"/>
  <c r="BH142" i="9"/>
  <c r="BG142" i="9"/>
  <c r="BF142" i="9"/>
  <c r="T142" i="9"/>
  <c r="R142" i="9"/>
  <c r="P142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J132" i="9"/>
  <c r="F131" i="9"/>
  <c r="F129" i="9"/>
  <c r="E127" i="9"/>
  <c r="J94" i="9"/>
  <c r="F93" i="9"/>
  <c r="F91" i="9"/>
  <c r="E89" i="9"/>
  <c r="J23" i="9"/>
  <c r="E23" i="9"/>
  <c r="J93" i="9" s="1"/>
  <c r="J22" i="9"/>
  <c r="J20" i="9"/>
  <c r="E20" i="9"/>
  <c r="F132" i="9" s="1"/>
  <c r="J19" i="9"/>
  <c r="J14" i="9"/>
  <c r="J129" i="9" s="1"/>
  <c r="E7" i="9"/>
  <c r="E123" i="9"/>
  <c r="J39" i="8"/>
  <c r="J38" i="8"/>
  <c r="AY103" i="1" s="1"/>
  <c r="J37" i="8"/>
  <c r="AX103" i="1"/>
  <c r="BI196" i="8"/>
  <c r="BH196" i="8"/>
  <c r="BG196" i="8"/>
  <c r="BF196" i="8"/>
  <c r="T196" i="8"/>
  <c r="T195" i="8" s="1"/>
  <c r="R196" i="8"/>
  <c r="R195" i="8"/>
  <c r="P196" i="8"/>
  <c r="P195" i="8" s="1"/>
  <c r="BI194" i="8"/>
  <c r="BH194" i="8"/>
  <c r="BG194" i="8"/>
  <c r="BF194" i="8"/>
  <c r="T194" i="8"/>
  <c r="R194" i="8"/>
  <c r="P194" i="8"/>
  <c r="BI193" i="8"/>
  <c r="BH193" i="8"/>
  <c r="BG193" i="8"/>
  <c r="BF193" i="8"/>
  <c r="T193" i="8"/>
  <c r="R193" i="8"/>
  <c r="P193" i="8"/>
  <c r="BI192" i="8"/>
  <c r="BH192" i="8"/>
  <c r="BG192" i="8"/>
  <c r="BF192" i="8"/>
  <c r="T192" i="8"/>
  <c r="R192" i="8"/>
  <c r="P192" i="8"/>
  <c r="BI191" i="8"/>
  <c r="BH191" i="8"/>
  <c r="BG191" i="8"/>
  <c r="BF191" i="8"/>
  <c r="T191" i="8"/>
  <c r="R191" i="8"/>
  <c r="P191" i="8"/>
  <c r="BI190" i="8"/>
  <c r="BH190" i="8"/>
  <c r="BG190" i="8"/>
  <c r="BF190" i="8"/>
  <c r="T190" i="8"/>
  <c r="R190" i="8"/>
  <c r="P190" i="8"/>
  <c r="BI188" i="8"/>
  <c r="BH188" i="8"/>
  <c r="BG188" i="8"/>
  <c r="BF188" i="8"/>
  <c r="T188" i="8"/>
  <c r="R188" i="8"/>
  <c r="P188" i="8"/>
  <c r="BI187" i="8"/>
  <c r="BH187" i="8"/>
  <c r="BG187" i="8"/>
  <c r="BF187" i="8"/>
  <c r="T187" i="8"/>
  <c r="R187" i="8"/>
  <c r="P187" i="8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81" i="8"/>
  <c r="BH181" i="8"/>
  <c r="BG181" i="8"/>
  <c r="BF181" i="8"/>
  <c r="T181" i="8"/>
  <c r="R181" i="8"/>
  <c r="P181" i="8"/>
  <c r="BI180" i="8"/>
  <c r="BH180" i="8"/>
  <c r="BG180" i="8"/>
  <c r="BF180" i="8"/>
  <c r="T180" i="8"/>
  <c r="R180" i="8"/>
  <c r="P180" i="8"/>
  <c r="BI178" i="8"/>
  <c r="BH178" i="8"/>
  <c r="BG178" i="8"/>
  <c r="BF178" i="8"/>
  <c r="T178" i="8"/>
  <c r="R178" i="8"/>
  <c r="P178" i="8"/>
  <c r="BI176" i="8"/>
  <c r="BH176" i="8"/>
  <c r="BG176" i="8"/>
  <c r="BF176" i="8"/>
  <c r="T176" i="8"/>
  <c r="R176" i="8"/>
  <c r="P176" i="8"/>
  <c r="BI173" i="8"/>
  <c r="BH173" i="8"/>
  <c r="BG173" i="8"/>
  <c r="BF173" i="8"/>
  <c r="T173" i="8"/>
  <c r="R173" i="8"/>
  <c r="P173" i="8"/>
  <c r="BI172" i="8"/>
  <c r="BH172" i="8"/>
  <c r="BG172" i="8"/>
  <c r="BF172" i="8"/>
  <c r="T172" i="8"/>
  <c r="R172" i="8"/>
  <c r="P172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7" i="8"/>
  <c r="BH167" i="8"/>
  <c r="BG167" i="8"/>
  <c r="BF167" i="8"/>
  <c r="T167" i="8"/>
  <c r="R167" i="8"/>
  <c r="P167" i="8"/>
  <c r="BI163" i="8"/>
  <c r="BH163" i="8"/>
  <c r="BG163" i="8"/>
  <c r="BF163" i="8"/>
  <c r="T163" i="8"/>
  <c r="R163" i="8"/>
  <c r="P163" i="8"/>
  <c r="BI162" i="8"/>
  <c r="BH162" i="8"/>
  <c r="BG162" i="8"/>
  <c r="BF162" i="8"/>
  <c r="T162" i="8"/>
  <c r="R162" i="8"/>
  <c r="P162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J127" i="8"/>
  <c r="F126" i="8"/>
  <c r="F124" i="8"/>
  <c r="E122" i="8"/>
  <c r="J94" i="8"/>
  <c r="F93" i="8"/>
  <c r="F91" i="8"/>
  <c r="E89" i="8"/>
  <c r="J23" i="8"/>
  <c r="E23" i="8"/>
  <c r="J93" i="8"/>
  <c r="J22" i="8"/>
  <c r="J20" i="8"/>
  <c r="E20" i="8"/>
  <c r="F127" i="8"/>
  <c r="J19" i="8"/>
  <c r="J14" i="8"/>
  <c r="J124" i="8"/>
  <c r="E7" i="8"/>
  <c r="E85" i="8" s="1"/>
  <c r="J39" i="7"/>
  <c r="J38" i="7"/>
  <c r="AY102" i="1"/>
  <c r="J37" i="7"/>
  <c r="AX102" i="1"/>
  <c r="BI439" i="7"/>
  <c r="BH439" i="7"/>
  <c r="BG439" i="7"/>
  <c r="BF439" i="7"/>
  <c r="T439" i="7"/>
  <c r="T438" i="7"/>
  <c r="R439" i="7"/>
  <c r="R438" i="7"/>
  <c r="P439" i="7"/>
  <c r="P438" i="7"/>
  <c r="BI437" i="7"/>
  <c r="BH437" i="7"/>
  <c r="BG437" i="7"/>
  <c r="BF437" i="7"/>
  <c r="T437" i="7"/>
  <c r="R437" i="7"/>
  <c r="P437" i="7"/>
  <c r="BI432" i="7"/>
  <c r="BH432" i="7"/>
  <c r="BG432" i="7"/>
  <c r="BF432" i="7"/>
  <c r="T432" i="7"/>
  <c r="R432" i="7"/>
  <c r="P432" i="7"/>
  <c r="BI431" i="7"/>
  <c r="BH431" i="7"/>
  <c r="BG431" i="7"/>
  <c r="BF431" i="7"/>
  <c r="T431" i="7"/>
  <c r="R431" i="7"/>
  <c r="P431" i="7"/>
  <c r="BI426" i="7"/>
  <c r="BH426" i="7"/>
  <c r="BG426" i="7"/>
  <c r="BF426" i="7"/>
  <c r="T426" i="7"/>
  <c r="R426" i="7"/>
  <c r="P426" i="7"/>
  <c r="BI425" i="7"/>
  <c r="BH425" i="7"/>
  <c r="BG425" i="7"/>
  <c r="BF425" i="7"/>
  <c r="T425" i="7"/>
  <c r="R425" i="7"/>
  <c r="P425" i="7"/>
  <c r="BI423" i="7"/>
  <c r="BH423" i="7"/>
  <c r="BG423" i="7"/>
  <c r="BF423" i="7"/>
  <c r="T423" i="7"/>
  <c r="R423" i="7"/>
  <c r="P423" i="7"/>
  <c r="BI421" i="7"/>
  <c r="BH421" i="7"/>
  <c r="BG421" i="7"/>
  <c r="BF421" i="7"/>
  <c r="T421" i="7"/>
  <c r="R421" i="7"/>
  <c r="P421" i="7"/>
  <c r="BI419" i="7"/>
  <c r="BH419" i="7"/>
  <c r="BG419" i="7"/>
  <c r="BF419" i="7"/>
  <c r="T419" i="7"/>
  <c r="R419" i="7"/>
  <c r="P419" i="7"/>
  <c r="BI418" i="7"/>
  <c r="BH418" i="7"/>
  <c r="BG418" i="7"/>
  <c r="BF418" i="7"/>
  <c r="T418" i="7"/>
  <c r="R418" i="7"/>
  <c r="P418" i="7"/>
  <c r="BI417" i="7"/>
  <c r="BH417" i="7"/>
  <c r="BG417" i="7"/>
  <c r="BF417" i="7"/>
  <c r="T417" i="7"/>
  <c r="R417" i="7"/>
  <c r="P417" i="7"/>
  <c r="BI416" i="7"/>
  <c r="BH416" i="7"/>
  <c r="BG416" i="7"/>
  <c r="BF416" i="7"/>
  <c r="T416" i="7"/>
  <c r="R416" i="7"/>
  <c r="P416" i="7"/>
  <c r="BI415" i="7"/>
  <c r="BH415" i="7"/>
  <c r="BG415" i="7"/>
  <c r="BF415" i="7"/>
  <c r="T415" i="7"/>
  <c r="R415" i="7"/>
  <c r="P415" i="7"/>
  <c r="BI414" i="7"/>
  <c r="BH414" i="7"/>
  <c r="BG414" i="7"/>
  <c r="BF414" i="7"/>
  <c r="T414" i="7"/>
  <c r="R414" i="7"/>
  <c r="P414" i="7"/>
  <c r="BI413" i="7"/>
  <c r="BH413" i="7"/>
  <c r="BG413" i="7"/>
  <c r="BF413" i="7"/>
  <c r="T413" i="7"/>
  <c r="R413" i="7"/>
  <c r="P413" i="7"/>
  <c r="BI412" i="7"/>
  <c r="BH412" i="7"/>
  <c r="BG412" i="7"/>
  <c r="BF412" i="7"/>
  <c r="T412" i="7"/>
  <c r="R412" i="7"/>
  <c r="P412" i="7"/>
  <c r="BI410" i="7"/>
  <c r="BH410" i="7"/>
  <c r="BG410" i="7"/>
  <c r="BF410" i="7"/>
  <c r="T410" i="7"/>
  <c r="R410" i="7"/>
  <c r="P410" i="7"/>
  <c r="BI406" i="7"/>
  <c r="BH406" i="7"/>
  <c r="BG406" i="7"/>
  <c r="BF406" i="7"/>
  <c r="T406" i="7"/>
  <c r="R406" i="7"/>
  <c r="P406" i="7"/>
  <c r="BI405" i="7"/>
  <c r="BH405" i="7"/>
  <c r="BG405" i="7"/>
  <c r="BF405" i="7"/>
  <c r="T405" i="7"/>
  <c r="R405" i="7"/>
  <c r="P405" i="7"/>
  <c r="BI403" i="7"/>
  <c r="BH403" i="7"/>
  <c r="BG403" i="7"/>
  <c r="BF403" i="7"/>
  <c r="T403" i="7"/>
  <c r="R403" i="7"/>
  <c r="P403" i="7"/>
  <c r="BI401" i="7"/>
  <c r="BH401" i="7"/>
  <c r="BG401" i="7"/>
  <c r="BF401" i="7"/>
  <c r="T401" i="7"/>
  <c r="R401" i="7"/>
  <c r="P401" i="7"/>
  <c r="BI399" i="7"/>
  <c r="BH399" i="7"/>
  <c r="BG399" i="7"/>
  <c r="BF399" i="7"/>
  <c r="T399" i="7"/>
  <c r="R399" i="7"/>
  <c r="P399" i="7"/>
  <c r="BI397" i="7"/>
  <c r="BH397" i="7"/>
  <c r="BG397" i="7"/>
  <c r="BF397" i="7"/>
  <c r="T397" i="7"/>
  <c r="R397" i="7"/>
  <c r="P397" i="7"/>
  <c r="BI395" i="7"/>
  <c r="BH395" i="7"/>
  <c r="BG395" i="7"/>
  <c r="BF395" i="7"/>
  <c r="T395" i="7"/>
  <c r="R395" i="7"/>
  <c r="P395" i="7"/>
  <c r="BI393" i="7"/>
  <c r="BH393" i="7"/>
  <c r="BG393" i="7"/>
  <c r="BF393" i="7"/>
  <c r="T393" i="7"/>
  <c r="R393" i="7"/>
  <c r="P393" i="7"/>
  <c r="BI389" i="7"/>
  <c r="BH389" i="7"/>
  <c r="BG389" i="7"/>
  <c r="BF389" i="7"/>
  <c r="T389" i="7"/>
  <c r="R389" i="7"/>
  <c r="P389" i="7"/>
  <c r="BI388" i="7"/>
  <c r="BH388" i="7"/>
  <c r="BG388" i="7"/>
  <c r="BF388" i="7"/>
  <c r="T388" i="7"/>
  <c r="R388" i="7"/>
  <c r="P388" i="7"/>
  <c r="BI386" i="7"/>
  <c r="BH386" i="7"/>
  <c r="BG386" i="7"/>
  <c r="BF386" i="7"/>
  <c r="T386" i="7"/>
  <c r="R386" i="7"/>
  <c r="P386" i="7"/>
  <c r="BI385" i="7"/>
  <c r="BH385" i="7"/>
  <c r="BG385" i="7"/>
  <c r="BF385" i="7"/>
  <c r="T385" i="7"/>
  <c r="R385" i="7"/>
  <c r="P385" i="7"/>
  <c r="BI384" i="7"/>
  <c r="BH384" i="7"/>
  <c r="BG384" i="7"/>
  <c r="BF384" i="7"/>
  <c r="T384" i="7"/>
  <c r="R384" i="7"/>
  <c r="P384" i="7"/>
  <c r="BI382" i="7"/>
  <c r="BH382" i="7"/>
  <c r="BG382" i="7"/>
  <c r="BF382" i="7"/>
  <c r="T382" i="7"/>
  <c r="R382" i="7"/>
  <c r="P382" i="7"/>
  <c r="BI381" i="7"/>
  <c r="BH381" i="7"/>
  <c r="BG381" i="7"/>
  <c r="BF381" i="7"/>
  <c r="T381" i="7"/>
  <c r="R381" i="7"/>
  <c r="P381" i="7"/>
  <c r="BI380" i="7"/>
  <c r="BH380" i="7"/>
  <c r="BG380" i="7"/>
  <c r="BF380" i="7"/>
  <c r="T380" i="7"/>
  <c r="R380" i="7"/>
  <c r="P380" i="7"/>
  <c r="BI379" i="7"/>
  <c r="BH379" i="7"/>
  <c r="BG379" i="7"/>
  <c r="BF379" i="7"/>
  <c r="T379" i="7"/>
  <c r="R379" i="7"/>
  <c r="P379" i="7"/>
  <c r="BI378" i="7"/>
  <c r="BH378" i="7"/>
  <c r="BG378" i="7"/>
  <c r="BF378" i="7"/>
  <c r="T378" i="7"/>
  <c r="R378" i="7"/>
  <c r="P378" i="7"/>
  <c r="BI377" i="7"/>
  <c r="BH377" i="7"/>
  <c r="BG377" i="7"/>
  <c r="BF377" i="7"/>
  <c r="T377" i="7"/>
  <c r="R377" i="7"/>
  <c r="P377" i="7"/>
  <c r="BI376" i="7"/>
  <c r="BH376" i="7"/>
  <c r="BG376" i="7"/>
  <c r="BF376" i="7"/>
  <c r="T376" i="7"/>
  <c r="R376" i="7"/>
  <c r="P376" i="7"/>
  <c r="BI374" i="7"/>
  <c r="BH374" i="7"/>
  <c r="BG374" i="7"/>
  <c r="BF374" i="7"/>
  <c r="T374" i="7"/>
  <c r="R374" i="7"/>
  <c r="P374" i="7"/>
  <c r="BI373" i="7"/>
  <c r="BH373" i="7"/>
  <c r="BG373" i="7"/>
  <c r="BF373" i="7"/>
  <c r="T373" i="7"/>
  <c r="R373" i="7"/>
  <c r="P373" i="7"/>
  <c r="BI372" i="7"/>
  <c r="BH372" i="7"/>
  <c r="BG372" i="7"/>
  <c r="BF372" i="7"/>
  <c r="T372" i="7"/>
  <c r="R372" i="7"/>
  <c r="P372" i="7"/>
  <c r="BI371" i="7"/>
  <c r="BH371" i="7"/>
  <c r="BG371" i="7"/>
  <c r="BF371" i="7"/>
  <c r="T371" i="7"/>
  <c r="R371" i="7"/>
  <c r="P371" i="7"/>
  <c r="BI369" i="7"/>
  <c r="BH369" i="7"/>
  <c r="BG369" i="7"/>
  <c r="BF369" i="7"/>
  <c r="T369" i="7"/>
  <c r="R369" i="7"/>
  <c r="P369" i="7"/>
  <c r="BI368" i="7"/>
  <c r="BH368" i="7"/>
  <c r="BG368" i="7"/>
  <c r="BF368" i="7"/>
  <c r="T368" i="7"/>
  <c r="R368" i="7"/>
  <c r="P368" i="7"/>
  <c r="BI367" i="7"/>
  <c r="BH367" i="7"/>
  <c r="BG367" i="7"/>
  <c r="BF367" i="7"/>
  <c r="T367" i="7"/>
  <c r="R367" i="7"/>
  <c r="P367" i="7"/>
  <c r="BI366" i="7"/>
  <c r="BH366" i="7"/>
  <c r="BG366" i="7"/>
  <c r="BF366" i="7"/>
  <c r="T366" i="7"/>
  <c r="R366" i="7"/>
  <c r="P366" i="7"/>
  <c r="BI365" i="7"/>
  <c r="BH365" i="7"/>
  <c r="BG365" i="7"/>
  <c r="BF365" i="7"/>
  <c r="T365" i="7"/>
  <c r="R365" i="7"/>
  <c r="P365" i="7"/>
  <c r="BI364" i="7"/>
  <c r="BH364" i="7"/>
  <c r="BG364" i="7"/>
  <c r="BF364" i="7"/>
  <c r="T364" i="7"/>
  <c r="R364" i="7"/>
  <c r="P364" i="7"/>
  <c r="BI363" i="7"/>
  <c r="BH363" i="7"/>
  <c r="BG363" i="7"/>
  <c r="BF363" i="7"/>
  <c r="T363" i="7"/>
  <c r="R363" i="7"/>
  <c r="P363" i="7"/>
  <c r="BI361" i="7"/>
  <c r="BH361" i="7"/>
  <c r="BG361" i="7"/>
  <c r="BF361" i="7"/>
  <c r="T361" i="7"/>
  <c r="R361" i="7"/>
  <c r="P361" i="7"/>
  <c r="BI359" i="7"/>
  <c r="BH359" i="7"/>
  <c r="BG359" i="7"/>
  <c r="BF359" i="7"/>
  <c r="T359" i="7"/>
  <c r="R359" i="7"/>
  <c r="P359" i="7"/>
  <c r="BI358" i="7"/>
  <c r="BH358" i="7"/>
  <c r="BG358" i="7"/>
  <c r="BF358" i="7"/>
  <c r="T358" i="7"/>
  <c r="R358" i="7"/>
  <c r="P358" i="7"/>
  <c r="BI357" i="7"/>
  <c r="BH357" i="7"/>
  <c r="BG357" i="7"/>
  <c r="BF357" i="7"/>
  <c r="T357" i="7"/>
  <c r="R357" i="7"/>
  <c r="P357" i="7"/>
  <c r="BI355" i="7"/>
  <c r="BH355" i="7"/>
  <c r="BG355" i="7"/>
  <c r="BF355" i="7"/>
  <c r="T355" i="7"/>
  <c r="R355" i="7"/>
  <c r="P355" i="7"/>
  <c r="BI354" i="7"/>
  <c r="BH354" i="7"/>
  <c r="BG354" i="7"/>
  <c r="BF354" i="7"/>
  <c r="T354" i="7"/>
  <c r="R354" i="7"/>
  <c r="P354" i="7"/>
  <c r="BI353" i="7"/>
  <c r="BH353" i="7"/>
  <c r="BG353" i="7"/>
  <c r="BF353" i="7"/>
  <c r="T353" i="7"/>
  <c r="R353" i="7"/>
  <c r="P353" i="7"/>
  <c r="BI352" i="7"/>
  <c r="BH352" i="7"/>
  <c r="BG352" i="7"/>
  <c r="BF352" i="7"/>
  <c r="T352" i="7"/>
  <c r="R352" i="7"/>
  <c r="P352" i="7"/>
  <c r="BI351" i="7"/>
  <c r="BH351" i="7"/>
  <c r="BG351" i="7"/>
  <c r="BF351" i="7"/>
  <c r="T351" i="7"/>
  <c r="R351" i="7"/>
  <c r="P351" i="7"/>
  <c r="BI350" i="7"/>
  <c r="BH350" i="7"/>
  <c r="BG350" i="7"/>
  <c r="BF350" i="7"/>
  <c r="T350" i="7"/>
  <c r="R350" i="7"/>
  <c r="P350" i="7"/>
  <c r="BI349" i="7"/>
  <c r="BH349" i="7"/>
  <c r="BG349" i="7"/>
  <c r="BF349" i="7"/>
  <c r="T349" i="7"/>
  <c r="R349" i="7"/>
  <c r="P349" i="7"/>
  <c r="BI348" i="7"/>
  <c r="BH348" i="7"/>
  <c r="BG348" i="7"/>
  <c r="BF348" i="7"/>
  <c r="T348" i="7"/>
  <c r="R348" i="7"/>
  <c r="P348" i="7"/>
  <c r="BI347" i="7"/>
  <c r="BH347" i="7"/>
  <c r="BG347" i="7"/>
  <c r="BF347" i="7"/>
  <c r="T347" i="7"/>
  <c r="R347" i="7"/>
  <c r="P347" i="7"/>
  <c r="BI346" i="7"/>
  <c r="BH346" i="7"/>
  <c r="BG346" i="7"/>
  <c r="BF346" i="7"/>
  <c r="T346" i="7"/>
  <c r="R346" i="7"/>
  <c r="P346" i="7"/>
  <c r="BI345" i="7"/>
  <c r="BH345" i="7"/>
  <c r="BG345" i="7"/>
  <c r="BF345" i="7"/>
  <c r="T345" i="7"/>
  <c r="R345" i="7"/>
  <c r="P345" i="7"/>
  <c r="BI344" i="7"/>
  <c r="BH344" i="7"/>
  <c r="BG344" i="7"/>
  <c r="BF344" i="7"/>
  <c r="T344" i="7"/>
  <c r="R344" i="7"/>
  <c r="P344" i="7"/>
  <c r="BI343" i="7"/>
  <c r="BH343" i="7"/>
  <c r="BG343" i="7"/>
  <c r="BF343" i="7"/>
  <c r="T343" i="7"/>
  <c r="R343" i="7"/>
  <c r="P343" i="7"/>
  <c r="BI341" i="7"/>
  <c r="BH341" i="7"/>
  <c r="BG341" i="7"/>
  <c r="BF341" i="7"/>
  <c r="T341" i="7"/>
  <c r="R341" i="7"/>
  <c r="P341" i="7"/>
  <c r="BI340" i="7"/>
  <c r="BH340" i="7"/>
  <c r="BG340" i="7"/>
  <c r="BF340" i="7"/>
  <c r="T340" i="7"/>
  <c r="R340" i="7"/>
  <c r="P340" i="7"/>
  <c r="BI339" i="7"/>
  <c r="BH339" i="7"/>
  <c r="BG339" i="7"/>
  <c r="BF339" i="7"/>
  <c r="T339" i="7"/>
  <c r="R339" i="7"/>
  <c r="P339" i="7"/>
  <c r="BI338" i="7"/>
  <c r="BH338" i="7"/>
  <c r="BG338" i="7"/>
  <c r="BF338" i="7"/>
  <c r="T338" i="7"/>
  <c r="R338" i="7"/>
  <c r="P338" i="7"/>
  <c r="BI337" i="7"/>
  <c r="BH337" i="7"/>
  <c r="BG337" i="7"/>
  <c r="BF337" i="7"/>
  <c r="T337" i="7"/>
  <c r="R337" i="7"/>
  <c r="P337" i="7"/>
  <c r="BI336" i="7"/>
  <c r="BH336" i="7"/>
  <c r="BG336" i="7"/>
  <c r="BF336" i="7"/>
  <c r="T336" i="7"/>
  <c r="R336" i="7"/>
  <c r="P336" i="7"/>
  <c r="BI335" i="7"/>
  <c r="BH335" i="7"/>
  <c r="BG335" i="7"/>
  <c r="BF335" i="7"/>
  <c r="T335" i="7"/>
  <c r="R335" i="7"/>
  <c r="P335" i="7"/>
  <c r="BI331" i="7"/>
  <c r="BH331" i="7"/>
  <c r="BG331" i="7"/>
  <c r="BF331" i="7"/>
  <c r="T331" i="7"/>
  <c r="R331" i="7"/>
  <c r="P331" i="7"/>
  <c r="BI330" i="7"/>
  <c r="BH330" i="7"/>
  <c r="BG330" i="7"/>
  <c r="BF330" i="7"/>
  <c r="T330" i="7"/>
  <c r="R330" i="7"/>
  <c r="P330" i="7"/>
  <c r="BI328" i="7"/>
  <c r="BH328" i="7"/>
  <c r="BG328" i="7"/>
  <c r="BF328" i="7"/>
  <c r="T328" i="7"/>
  <c r="R328" i="7"/>
  <c r="P328" i="7"/>
  <c r="BI326" i="7"/>
  <c r="BH326" i="7"/>
  <c r="BG326" i="7"/>
  <c r="BF326" i="7"/>
  <c r="T326" i="7"/>
  <c r="R326" i="7"/>
  <c r="P326" i="7"/>
  <c r="BI325" i="7"/>
  <c r="BH325" i="7"/>
  <c r="BG325" i="7"/>
  <c r="BF325" i="7"/>
  <c r="T325" i="7"/>
  <c r="R325" i="7"/>
  <c r="P325" i="7"/>
  <c r="BI324" i="7"/>
  <c r="BH324" i="7"/>
  <c r="BG324" i="7"/>
  <c r="BF324" i="7"/>
  <c r="T324" i="7"/>
  <c r="R324" i="7"/>
  <c r="P324" i="7"/>
  <c r="BI322" i="7"/>
  <c r="BH322" i="7"/>
  <c r="BG322" i="7"/>
  <c r="BF322" i="7"/>
  <c r="T322" i="7"/>
  <c r="R322" i="7"/>
  <c r="P322" i="7"/>
  <c r="BI321" i="7"/>
  <c r="BH321" i="7"/>
  <c r="BG321" i="7"/>
  <c r="BF321" i="7"/>
  <c r="T321" i="7"/>
  <c r="R321" i="7"/>
  <c r="P321" i="7"/>
  <c r="BI320" i="7"/>
  <c r="BH320" i="7"/>
  <c r="BG320" i="7"/>
  <c r="BF320" i="7"/>
  <c r="T320" i="7"/>
  <c r="R320" i="7"/>
  <c r="P320" i="7"/>
  <c r="BI319" i="7"/>
  <c r="BH319" i="7"/>
  <c r="BG319" i="7"/>
  <c r="BF319" i="7"/>
  <c r="T319" i="7"/>
  <c r="R319" i="7"/>
  <c r="P319" i="7"/>
  <c r="BI318" i="7"/>
  <c r="BH318" i="7"/>
  <c r="BG318" i="7"/>
  <c r="BF318" i="7"/>
  <c r="T318" i="7"/>
  <c r="R318" i="7"/>
  <c r="P318" i="7"/>
  <c r="BI317" i="7"/>
  <c r="BH317" i="7"/>
  <c r="BG317" i="7"/>
  <c r="BF317" i="7"/>
  <c r="T317" i="7"/>
  <c r="R317" i="7"/>
  <c r="P317" i="7"/>
  <c r="BI316" i="7"/>
  <c r="BH316" i="7"/>
  <c r="BG316" i="7"/>
  <c r="BF316" i="7"/>
  <c r="T316" i="7"/>
  <c r="R316" i="7"/>
  <c r="P316" i="7"/>
  <c r="BI315" i="7"/>
  <c r="BH315" i="7"/>
  <c r="BG315" i="7"/>
  <c r="BF315" i="7"/>
  <c r="T315" i="7"/>
  <c r="R315" i="7"/>
  <c r="P315" i="7"/>
  <c r="BI314" i="7"/>
  <c r="BH314" i="7"/>
  <c r="BG314" i="7"/>
  <c r="BF314" i="7"/>
  <c r="T314" i="7"/>
  <c r="R314" i="7"/>
  <c r="P314" i="7"/>
  <c r="BI313" i="7"/>
  <c r="BH313" i="7"/>
  <c r="BG313" i="7"/>
  <c r="BF313" i="7"/>
  <c r="T313" i="7"/>
  <c r="R313" i="7"/>
  <c r="P313" i="7"/>
  <c r="BI312" i="7"/>
  <c r="BH312" i="7"/>
  <c r="BG312" i="7"/>
  <c r="BF312" i="7"/>
  <c r="T312" i="7"/>
  <c r="R312" i="7"/>
  <c r="P312" i="7"/>
  <c r="BI308" i="7"/>
  <c r="BH308" i="7"/>
  <c r="BG308" i="7"/>
  <c r="BF308" i="7"/>
  <c r="T308" i="7"/>
  <c r="R308" i="7"/>
  <c r="P308" i="7"/>
  <c r="BI307" i="7"/>
  <c r="BH307" i="7"/>
  <c r="BG307" i="7"/>
  <c r="BF307" i="7"/>
  <c r="T307" i="7"/>
  <c r="R307" i="7"/>
  <c r="P307" i="7"/>
  <c r="BI305" i="7"/>
  <c r="BH305" i="7"/>
  <c r="BG305" i="7"/>
  <c r="BF305" i="7"/>
  <c r="T305" i="7"/>
  <c r="R305" i="7"/>
  <c r="P305" i="7"/>
  <c r="BI303" i="7"/>
  <c r="BH303" i="7"/>
  <c r="BG303" i="7"/>
  <c r="BF303" i="7"/>
  <c r="T303" i="7"/>
  <c r="R303" i="7"/>
  <c r="P303" i="7"/>
  <c r="BI301" i="7"/>
  <c r="BH301" i="7"/>
  <c r="BG301" i="7"/>
  <c r="BF301" i="7"/>
  <c r="T301" i="7"/>
  <c r="R301" i="7"/>
  <c r="P301" i="7"/>
  <c r="BI297" i="7"/>
  <c r="BH297" i="7"/>
  <c r="BG297" i="7"/>
  <c r="BF297" i="7"/>
  <c r="T297" i="7"/>
  <c r="R297" i="7"/>
  <c r="P297" i="7"/>
  <c r="BI296" i="7"/>
  <c r="BH296" i="7"/>
  <c r="BG296" i="7"/>
  <c r="BF296" i="7"/>
  <c r="T296" i="7"/>
  <c r="R296" i="7"/>
  <c r="P296" i="7"/>
  <c r="BI290" i="7"/>
  <c r="BH290" i="7"/>
  <c r="BG290" i="7"/>
  <c r="BF290" i="7"/>
  <c r="T290" i="7"/>
  <c r="R290" i="7"/>
  <c r="P290" i="7"/>
  <c r="BI288" i="7"/>
  <c r="BH288" i="7"/>
  <c r="BG288" i="7"/>
  <c r="BF288" i="7"/>
  <c r="T288" i="7"/>
  <c r="R288" i="7"/>
  <c r="P288" i="7"/>
  <c r="BI287" i="7"/>
  <c r="BH287" i="7"/>
  <c r="BG287" i="7"/>
  <c r="BF287" i="7"/>
  <c r="T287" i="7"/>
  <c r="R287" i="7"/>
  <c r="P287" i="7"/>
  <c r="BI285" i="7"/>
  <c r="BH285" i="7"/>
  <c r="BG285" i="7"/>
  <c r="BF285" i="7"/>
  <c r="T285" i="7"/>
  <c r="R285" i="7"/>
  <c r="P285" i="7"/>
  <c r="BI284" i="7"/>
  <c r="BH284" i="7"/>
  <c r="BG284" i="7"/>
  <c r="BF284" i="7"/>
  <c r="T284" i="7"/>
  <c r="R284" i="7"/>
  <c r="P284" i="7"/>
  <c r="BI283" i="7"/>
  <c r="BH283" i="7"/>
  <c r="BG283" i="7"/>
  <c r="BF283" i="7"/>
  <c r="T283" i="7"/>
  <c r="R283" i="7"/>
  <c r="P283" i="7"/>
  <c r="BI281" i="7"/>
  <c r="BH281" i="7"/>
  <c r="BG281" i="7"/>
  <c r="BF281" i="7"/>
  <c r="T281" i="7"/>
  <c r="R281" i="7"/>
  <c r="P281" i="7"/>
  <c r="BI280" i="7"/>
  <c r="BH280" i="7"/>
  <c r="BG280" i="7"/>
  <c r="BF280" i="7"/>
  <c r="T280" i="7"/>
  <c r="R280" i="7"/>
  <c r="P280" i="7"/>
  <c r="BI278" i="7"/>
  <c r="BH278" i="7"/>
  <c r="BG278" i="7"/>
  <c r="BF278" i="7"/>
  <c r="T278" i="7"/>
  <c r="R278" i="7"/>
  <c r="P278" i="7"/>
  <c r="BI277" i="7"/>
  <c r="BH277" i="7"/>
  <c r="BG277" i="7"/>
  <c r="BF277" i="7"/>
  <c r="T277" i="7"/>
  <c r="R277" i="7"/>
  <c r="P277" i="7"/>
  <c r="BI276" i="7"/>
  <c r="BH276" i="7"/>
  <c r="BG276" i="7"/>
  <c r="BF276" i="7"/>
  <c r="T276" i="7"/>
  <c r="R276" i="7"/>
  <c r="P276" i="7"/>
  <c r="BI275" i="7"/>
  <c r="BH275" i="7"/>
  <c r="BG275" i="7"/>
  <c r="BF275" i="7"/>
  <c r="T275" i="7"/>
  <c r="R275" i="7"/>
  <c r="P275" i="7"/>
  <c r="BI273" i="7"/>
  <c r="BH273" i="7"/>
  <c r="BG273" i="7"/>
  <c r="BF273" i="7"/>
  <c r="T273" i="7"/>
  <c r="R273" i="7"/>
  <c r="P273" i="7"/>
  <c r="BI272" i="7"/>
  <c r="BH272" i="7"/>
  <c r="BG272" i="7"/>
  <c r="BF272" i="7"/>
  <c r="T272" i="7"/>
  <c r="R272" i="7"/>
  <c r="P272" i="7"/>
  <c r="BI271" i="7"/>
  <c r="BH271" i="7"/>
  <c r="BG271" i="7"/>
  <c r="BF271" i="7"/>
  <c r="T271" i="7"/>
  <c r="R271" i="7"/>
  <c r="P271" i="7"/>
  <c r="BI270" i="7"/>
  <c r="BH270" i="7"/>
  <c r="BG270" i="7"/>
  <c r="BF270" i="7"/>
  <c r="T270" i="7"/>
  <c r="R270" i="7"/>
  <c r="P270" i="7"/>
  <c r="BI269" i="7"/>
  <c r="BH269" i="7"/>
  <c r="BG269" i="7"/>
  <c r="BF269" i="7"/>
  <c r="T269" i="7"/>
  <c r="R269" i="7"/>
  <c r="P269" i="7"/>
  <c r="BI268" i="7"/>
  <c r="BH268" i="7"/>
  <c r="BG268" i="7"/>
  <c r="BF268" i="7"/>
  <c r="T268" i="7"/>
  <c r="R268" i="7"/>
  <c r="P268" i="7"/>
  <c r="BI267" i="7"/>
  <c r="BH267" i="7"/>
  <c r="BG267" i="7"/>
  <c r="BF267" i="7"/>
  <c r="T267" i="7"/>
  <c r="R267" i="7"/>
  <c r="P267" i="7"/>
  <c r="BI266" i="7"/>
  <c r="BH266" i="7"/>
  <c r="BG266" i="7"/>
  <c r="BF266" i="7"/>
  <c r="T266" i="7"/>
  <c r="R266" i="7"/>
  <c r="P266" i="7"/>
  <c r="BI265" i="7"/>
  <c r="BH265" i="7"/>
  <c r="BG265" i="7"/>
  <c r="BF265" i="7"/>
  <c r="T265" i="7"/>
  <c r="R265" i="7"/>
  <c r="P265" i="7"/>
  <c r="BI264" i="7"/>
  <c r="BH264" i="7"/>
  <c r="BG264" i="7"/>
  <c r="BF264" i="7"/>
  <c r="T264" i="7"/>
  <c r="R264" i="7"/>
  <c r="P264" i="7"/>
  <c r="BI263" i="7"/>
  <c r="BH263" i="7"/>
  <c r="BG263" i="7"/>
  <c r="BF263" i="7"/>
  <c r="T263" i="7"/>
  <c r="R263" i="7"/>
  <c r="P263" i="7"/>
  <c r="BI262" i="7"/>
  <c r="BH262" i="7"/>
  <c r="BG262" i="7"/>
  <c r="BF262" i="7"/>
  <c r="T262" i="7"/>
  <c r="R262" i="7"/>
  <c r="P262" i="7"/>
  <c r="BI260" i="7"/>
  <c r="BH260" i="7"/>
  <c r="BG260" i="7"/>
  <c r="BF260" i="7"/>
  <c r="T260" i="7"/>
  <c r="R260" i="7"/>
  <c r="P260" i="7"/>
  <c r="BI259" i="7"/>
  <c r="BH259" i="7"/>
  <c r="BG259" i="7"/>
  <c r="BF259" i="7"/>
  <c r="T259" i="7"/>
  <c r="R259" i="7"/>
  <c r="P259" i="7"/>
  <c r="BI258" i="7"/>
  <c r="BH258" i="7"/>
  <c r="BG258" i="7"/>
  <c r="BF258" i="7"/>
  <c r="T258" i="7"/>
  <c r="R258" i="7"/>
  <c r="P258" i="7"/>
  <c r="BI257" i="7"/>
  <c r="BH257" i="7"/>
  <c r="BG257" i="7"/>
  <c r="BF257" i="7"/>
  <c r="T257" i="7"/>
  <c r="R257" i="7"/>
  <c r="P257" i="7"/>
  <c r="BI256" i="7"/>
  <c r="BH256" i="7"/>
  <c r="BG256" i="7"/>
  <c r="BF256" i="7"/>
  <c r="T256" i="7"/>
  <c r="R256" i="7"/>
  <c r="P256" i="7"/>
  <c r="BI255" i="7"/>
  <c r="BH255" i="7"/>
  <c r="BG255" i="7"/>
  <c r="BF255" i="7"/>
  <c r="T255" i="7"/>
  <c r="R255" i="7"/>
  <c r="P255" i="7"/>
  <c r="BI253" i="7"/>
  <c r="BH253" i="7"/>
  <c r="BG253" i="7"/>
  <c r="BF253" i="7"/>
  <c r="T253" i="7"/>
  <c r="R253" i="7"/>
  <c r="P253" i="7"/>
  <c r="BI252" i="7"/>
  <c r="BH252" i="7"/>
  <c r="BG252" i="7"/>
  <c r="BF252" i="7"/>
  <c r="T252" i="7"/>
  <c r="R252" i="7"/>
  <c r="P252" i="7"/>
  <c r="BI251" i="7"/>
  <c r="BH251" i="7"/>
  <c r="BG251" i="7"/>
  <c r="BF251" i="7"/>
  <c r="T251" i="7"/>
  <c r="R251" i="7"/>
  <c r="P251" i="7"/>
  <c r="BI250" i="7"/>
  <c r="BH250" i="7"/>
  <c r="BG250" i="7"/>
  <c r="BF250" i="7"/>
  <c r="T250" i="7"/>
  <c r="R250" i="7"/>
  <c r="P250" i="7"/>
  <c r="BI249" i="7"/>
  <c r="BH249" i="7"/>
  <c r="BG249" i="7"/>
  <c r="BF249" i="7"/>
  <c r="T249" i="7"/>
  <c r="R249" i="7"/>
  <c r="P249" i="7"/>
  <c r="BI248" i="7"/>
  <c r="BH248" i="7"/>
  <c r="BG248" i="7"/>
  <c r="BF248" i="7"/>
  <c r="T248" i="7"/>
  <c r="R248" i="7"/>
  <c r="P248" i="7"/>
  <c r="BI246" i="7"/>
  <c r="BH246" i="7"/>
  <c r="BG246" i="7"/>
  <c r="BF246" i="7"/>
  <c r="T246" i="7"/>
  <c r="R246" i="7"/>
  <c r="P246" i="7"/>
  <c r="BI245" i="7"/>
  <c r="BH245" i="7"/>
  <c r="BG245" i="7"/>
  <c r="BF245" i="7"/>
  <c r="T245" i="7"/>
  <c r="R245" i="7"/>
  <c r="P245" i="7"/>
  <c r="BI243" i="7"/>
  <c r="BH243" i="7"/>
  <c r="BG243" i="7"/>
  <c r="BF243" i="7"/>
  <c r="T243" i="7"/>
  <c r="R243" i="7"/>
  <c r="P243" i="7"/>
  <c r="BI242" i="7"/>
  <c r="BH242" i="7"/>
  <c r="BG242" i="7"/>
  <c r="BF242" i="7"/>
  <c r="T242" i="7"/>
  <c r="R242" i="7"/>
  <c r="P242" i="7"/>
  <c r="BI240" i="7"/>
  <c r="BH240" i="7"/>
  <c r="BG240" i="7"/>
  <c r="BF240" i="7"/>
  <c r="T240" i="7"/>
  <c r="R240" i="7"/>
  <c r="P240" i="7"/>
  <c r="BI239" i="7"/>
  <c r="BH239" i="7"/>
  <c r="BG239" i="7"/>
  <c r="BF239" i="7"/>
  <c r="T239" i="7"/>
  <c r="R239" i="7"/>
  <c r="P239" i="7"/>
  <c r="BI237" i="7"/>
  <c r="BH237" i="7"/>
  <c r="BG237" i="7"/>
  <c r="BF237" i="7"/>
  <c r="T237" i="7"/>
  <c r="R237" i="7"/>
  <c r="P237" i="7"/>
  <c r="BI235" i="7"/>
  <c r="BH235" i="7"/>
  <c r="BG235" i="7"/>
  <c r="BF235" i="7"/>
  <c r="T235" i="7"/>
  <c r="R235" i="7"/>
  <c r="P235" i="7"/>
  <c r="BI234" i="7"/>
  <c r="BH234" i="7"/>
  <c r="BG234" i="7"/>
  <c r="BF234" i="7"/>
  <c r="T234" i="7"/>
  <c r="R234" i="7"/>
  <c r="P234" i="7"/>
  <c r="BI232" i="7"/>
  <c r="BH232" i="7"/>
  <c r="BG232" i="7"/>
  <c r="BF232" i="7"/>
  <c r="T232" i="7"/>
  <c r="R232" i="7"/>
  <c r="P232" i="7"/>
  <c r="BI231" i="7"/>
  <c r="BH231" i="7"/>
  <c r="BG231" i="7"/>
  <c r="BF231" i="7"/>
  <c r="T231" i="7"/>
  <c r="R231" i="7"/>
  <c r="P231" i="7"/>
  <c r="BI230" i="7"/>
  <c r="BH230" i="7"/>
  <c r="BG230" i="7"/>
  <c r="BF230" i="7"/>
  <c r="T230" i="7"/>
  <c r="R230" i="7"/>
  <c r="P230" i="7"/>
  <c r="BI226" i="7"/>
  <c r="BH226" i="7"/>
  <c r="BG226" i="7"/>
  <c r="BF226" i="7"/>
  <c r="T226" i="7"/>
  <c r="R226" i="7"/>
  <c r="P226" i="7"/>
  <c r="BI225" i="7"/>
  <c r="BH225" i="7"/>
  <c r="BG225" i="7"/>
  <c r="BF225" i="7"/>
  <c r="T225" i="7"/>
  <c r="R225" i="7"/>
  <c r="P225" i="7"/>
  <c r="BI223" i="7"/>
  <c r="BH223" i="7"/>
  <c r="BG223" i="7"/>
  <c r="BF223" i="7"/>
  <c r="T223" i="7"/>
  <c r="R223" i="7"/>
  <c r="P223" i="7"/>
  <c r="BI221" i="7"/>
  <c r="BH221" i="7"/>
  <c r="BG221" i="7"/>
  <c r="BF221" i="7"/>
  <c r="T221" i="7"/>
  <c r="R221" i="7"/>
  <c r="P221" i="7"/>
  <c r="BI220" i="7"/>
  <c r="BH220" i="7"/>
  <c r="BG220" i="7"/>
  <c r="BF220" i="7"/>
  <c r="T220" i="7"/>
  <c r="R220" i="7"/>
  <c r="P220" i="7"/>
  <c r="BI218" i="7"/>
  <c r="BH218" i="7"/>
  <c r="BG218" i="7"/>
  <c r="BF218" i="7"/>
  <c r="T218" i="7"/>
  <c r="R218" i="7"/>
  <c r="P218" i="7"/>
  <c r="BI217" i="7"/>
  <c r="BH217" i="7"/>
  <c r="BG217" i="7"/>
  <c r="BF217" i="7"/>
  <c r="T217" i="7"/>
  <c r="R217" i="7"/>
  <c r="P217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09" i="7"/>
  <c r="BH209" i="7"/>
  <c r="BG209" i="7"/>
  <c r="BF209" i="7"/>
  <c r="T209" i="7"/>
  <c r="R209" i="7"/>
  <c r="P209" i="7"/>
  <c r="BI207" i="7"/>
  <c r="BH207" i="7"/>
  <c r="BG207" i="7"/>
  <c r="BF207" i="7"/>
  <c r="T207" i="7"/>
  <c r="R207" i="7"/>
  <c r="P207" i="7"/>
  <c r="BI205" i="7"/>
  <c r="BH205" i="7"/>
  <c r="BG205" i="7"/>
  <c r="BF205" i="7"/>
  <c r="T205" i="7"/>
  <c r="R205" i="7"/>
  <c r="P205" i="7"/>
  <c r="BI203" i="7"/>
  <c r="BH203" i="7"/>
  <c r="BG203" i="7"/>
  <c r="BF203" i="7"/>
  <c r="T203" i="7"/>
  <c r="R203" i="7"/>
  <c r="P203" i="7"/>
  <c r="BI201" i="7"/>
  <c r="BH201" i="7"/>
  <c r="BG201" i="7"/>
  <c r="BF201" i="7"/>
  <c r="T201" i="7"/>
  <c r="R201" i="7"/>
  <c r="P201" i="7"/>
  <c r="BI199" i="7"/>
  <c r="BH199" i="7"/>
  <c r="BG199" i="7"/>
  <c r="BF199" i="7"/>
  <c r="T199" i="7"/>
  <c r="R199" i="7"/>
  <c r="P199" i="7"/>
  <c r="BI194" i="7"/>
  <c r="BH194" i="7"/>
  <c r="BG194" i="7"/>
  <c r="BF194" i="7"/>
  <c r="T194" i="7"/>
  <c r="R194" i="7"/>
  <c r="P194" i="7"/>
  <c r="BI192" i="7"/>
  <c r="BH192" i="7"/>
  <c r="BG192" i="7"/>
  <c r="BF192" i="7"/>
  <c r="T192" i="7"/>
  <c r="R192" i="7"/>
  <c r="P192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0" i="7"/>
  <c r="BH180" i="7"/>
  <c r="BG180" i="7"/>
  <c r="BF180" i="7"/>
  <c r="T180" i="7"/>
  <c r="R180" i="7"/>
  <c r="P180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1" i="7"/>
  <c r="BH171" i="7"/>
  <c r="BG171" i="7"/>
  <c r="BF171" i="7"/>
  <c r="T171" i="7"/>
  <c r="R171" i="7"/>
  <c r="P171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J138" i="7"/>
  <c r="F137" i="7"/>
  <c r="F135" i="7"/>
  <c r="E133" i="7"/>
  <c r="J94" i="7"/>
  <c r="F93" i="7"/>
  <c r="F91" i="7"/>
  <c r="E89" i="7"/>
  <c r="J23" i="7"/>
  <c r="E23" i="7"/>
  <c r="J137" i="7"/>
  <c r="J22" i="7"/>
  <c r="J20" i="7"/>
  <c r="E20" i="7"/>
  <c r="F94" i="7"/>
  <c r="J19" i="7"/>
  <c r="J14" i="7"/>
  <c r="J135" i="7" s="1"/>
  <c r="E7" i="7"/>
  <c r="E85" i="7" s="1"/>
  <c r="J39" i="6"/>
  <c r="J38" i="6"/>
  <c r="AY101" i="1"/>
  <c r="J37" i="6"/>
  <c r="AX101" i="1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28" i="6"/>
  <c r="BH228" i="6"/>
  <c r="BG228" i="6"/>
  <c r="BF228" i="6"/>
  <c r="T228" i="6"/>
  <c r="R228" i="6"/>
  <c r="P228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18" i="6"/>
  <c r="BH218" i="6"/>
  <c r="BG218" i="6"/>
  <c r="BF218" i="6"/>
  <c r="T218" i="6"/>
  <c r="R218" i="6"/>
  <c r="P218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2" i="6"/>
  <c r="BH182" i="6"/>
  <c r="BG182" i="6"/>
  <c r="BF182" i="6"/>
  <c r="T182" i="6"/>
  <c r="R182" i="6"/>
  <c r="P182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T135" i="6" s="1"/>
  <c r="R136" i="6"/>
  <c r="R135" i="6" s="1"/>
  <c r="P136" i="6"/>
  <c r="P135" i="6" s="1"/>
  <c r="J130" i="6"/>
  <c r="F129" i="6"/>
  <c r="F127" i="6"/>
  <c r="E125" i="6"/>
  <c r="J94" i="6"/>
  <c r="F93" i="6"/>
  <c r="F91" i="6"/>
  <c r="E89" i="6"/>
  <c r="J23" i="6"/>
  <c r="E23" i="6"/>
  <c r="J129" i="6"/>
  <c r="J22" i="6"/>
  <c r="J20" i="6"/>
  <c r="E20" i="6"/>
  <c r="F130" i="6"/>
  <c r="J19" i="6"/>
  <c r="J14" i="6"/>
  <c r="J91" i="6" s="1"/>
  <c r="E7" i="6"/>
  <c r="E121" i="6" s="1"/>
  <c r="J39" i="5"/>
  <c r="J38" i="5"/>
  <c r="AY99" i="1"/>
  <c r="J37" i="5"/>
  <c r="AX99" i="1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T135" i="5"/>
  <c r="R136" i="5"/>
  <c r="R135" i="5"/>
  <c r="P136" i="5"/>
  <c r="P135" i="5"/>
  <c r="J130" i="5"/>
  <c r="F129" i="5"/>
  <c r="F127" i="5"/>
  <c r="E125" i="5"/>
  <c r="J94" i="5"/>
  <c r="F93" i="5"/>
  <c r="F91" i="5"/>
  <c r="E89" i="5"/>
  <c r="J23" i="5"/>
  <c r="E23" i="5"/>
  <c r="J129" i="5" s="1"/>
  <c r="J22" i="5"/>
  <c r="J20" i="5"/>
  <c r="E20" i="5"/>
  <c r="F130" i="5" s="1"/>
  <c r="J19" i="5"/>
  <c r="J14" i="5"/>
  <c r="J91" i="5"/>
  <c r="E7" i="5"/>
  <c r="E85" i="5"/>
  <c r="J39" i="4"/>
  <c r="J38" i="4"/>
  <c r="AY98" i="1" s="1"/>
  <c r="J37" i="4"/>
  <c r="AX98" i="1" s="1"/>
  <c r="BI356" i="4"/>
  <c r="BH356" i="4"/>
  <c r="BG356" i="4"/>
  <c r="BF356" i="4"/>
  <c r="T356" i="4"/>
  <c r="R356" i="4"/>
  <c r="P356" i="4"/>
  <c r="BI355" i="4"/>
  <c r="BH355" i="4"/>
  <c r="BG355" i="4"/>
  <c r="BF355" i="4"/>
  <c r="T355" i="4"/>
  <c r="R355" i="4"/>
  <c r="P355" i="4"/>
  <c r="BI353" i="4"/>
  <c r="BH353" i="4"/>
  <c r="BG353" i="4"/>
  <c r="BF353" i="4"/>
  <c r="T353" i="4"/>
  <c r="R353" i="4"/>
  <c r="P353" i="4"/>
  <c r="BI351" i="4"/>
  <c r="BH351" i="4"/>
  <c r="BG351" i="4"/>
  <c r="BF351" i="4"/>
  <c r="T351" i="4"/>
  <c r="R351" i="4"/>
  <c r="P351" i="4"/>
  <c r="BI350" i="4"/>
  <c r="BH350" i="4"/>
  <c r="BG350" i="4"/>
  <c r="BF350" i="4"/>
  <c r="T350" i="4"/>
  <c r="R350" i="4"/>
  <c r="P350" i="4"/>
  <c r="BI349" i="4"/>
  <c r="BH349" i="4"/>
  <c r="BG349" i="4"/>
  <c r="BF349" i="4"/>
  <c r="T349" i="4"/>
  <c r="R349" i="4"/>
  <c r="P349" i="4"/>
  <c r="BI348" i="4"/>
  <c r="BH348" i="4"/>
  <c r="BG348" i="4"/>
  <c r="BF348" i="4"/>
  <c r="T348" i="4"/>
  <c r="R348" i="4"/>
  <c r="P348" i="4"/>
  <c r="BI347" i="4"/>
  <c r="BH347" i="4"/>
  <c r="BG347" i="4"/>
  <c r="BF347" i="4"/>
  <c r="T347" i="4"/>
  <c r="R347" i="4"/>
  <c r="P347" i="4"/>
  <c r="BI343" i="4"/>
  <c r="BH343" i="4"/>
  <c r="BG343" i="4"/>
  <c r="BF343" i="4"/>
  <c r="T343" i="4"/>
  <c r="R343" i="4"/>
  <c r="P343" i="4"/>
  <c r="BI341" i="4"/>
  <c r="BH341" i="4"/>
  <c r="BG341" i="4"/>
  <c r="BF341" i="4"/>
  <c r="T341" i="4"/>
  <c r="R341" i="4"/>
  <c r="P341" i="4"/>
  <c r="BI340" i="4"/>
  <c r="BH340" i="4"/>
  <c r="BG340" i="4"/>
  <c r="BF340" i="4"/>
  <c r="T340" i="4"/>
  <c r="R340" i="4"/>
  <c r="P340" i="4"/>
  <c r="BI339" i="4"/>
  <c r="BH339" i="4"/>
  <c r="BG339" i="4"/>
  <c r="BF339" i="4"/>
  <c r="T339" i="4"/>
  <c r="R339" i="4"/>
  <c r="P339" i="4"/>
  <c r="BI335" i="4"/>
  <c r="BH335" i="4"/>
  <c r="BG335" i="4"/>
  <c r="BF335" i="4"/>
  <c r="T335" i="4"/>
  <c r="R335" i="4"/>
  <c r="P335" i="4"/>
  <c r="BI334" i="4"/>
  <c r="BH334" i="4"/>
  <c r="BG334" i="4"/>
  <c r="BF334" i="4"/>
  <c r="T334" i="4"/>
  <c r="R334" i="4"/>
  <c r="P334" i="4"/>
  <c r="BI332" i="4"/>
  <c r="BH332" i="4"/>
  <c r="BG332" i="4"/>
  <c r="BF332" i="4"/>
  <c r="T332" i="4"/>
  <c r="R332" i="4"/>
  <c r="P332" i="4"/>
  <c r="BI330" i="4"/>
  <c r="BH330" i="4"/>
  <c r="BG330" i="4"/>
  <c r="BF330" i="4"/>
  <c r="T330" i="4"/>
  <c r="R330" i="4"/>
  <c r="P330" i="4"/>
  <c r="BI328" i="4"/>
  <c r="BH328" i="4"/>
  <c r="BG328" i="4"/>
  <c r="BF328" i="4"/>
  <c r="T328" i="4"/>
  <c r="R328" i="4"/>
  <c r="P328" i="4"/>
  <c r="BI327" i="4"/>
  <c r="BH327" i="4"/>
  <c r="BG327" i="4"/>
  <c r="BF327" i="4"/>
  <c r="T327" i="4"/>
  <c r="R327" i="4"/>
  <c r="P327" i="4"/>
  <c r="BI325" i="4"/>
  <c r="BH325" i="4"/>
  <c r="BG325" i="4"/>
  <c r="BF325" i="4"/>
  <c r="T325" i="4"/>
  <c r="R325" i="4"/>
  <c r="P325" i="4"/>
  <c r="BI324" i="4"/>
  <c r="BH324" i="4"/>
  <c r="BG324" i="4"/>
  <c r="BF324" i="4"/>
  <c r="T324" i="4"/>
  <c r="R324" i="4"/>
  <c r="P324" i="4"/>
  <c r="BI321" i="4"/>
  <c r="BH321" i="4"/>
  <c r="BG321" i="4"/>
  <c r="BF321" i="4"/>
  <c r="T321" i="4"/>
  <c r="R321" i="4"/>
  <c r="P321" i="4"/>
  <c r="BI320" i="4"/>
  <c r="BH320" i="4"/>
  <c r="BG320" i="4"/>
  <c r="BF320" i="4"/>
  <c r="T320" i="4"/>
  <c r="R320" i="4"/>
  <c r="P320" i="4"/>
  <c r="BI319" i="4"/>
  <c r="BH319" i="4"/>
  <c r="BG319" i="4"/>
  <c r="BF319" i="4"/>
  <c r="T319" i="4"/>
  <c r="R319" i="4"/>
  <c r="P319" i="4"/>
  <c r="BI318" i="4"/>
  <c r="BH318" i="4"/>
  <c r="BG318" i="4"/>
  <c r="BF318" i="4"/>
  <c r="T318" i="4"/>
  <c r="R318" i="4"/>
  <c r="P318" i="4"/>
  <c r="BI317" i="4"/>
  <c r="BH317" i="4"/>
  <c r="BG317" i="4"/>
  <c r="BF317" i="4"/>
  <c r="T317" i="4"/>
  <c r="R317" i="4"/>
  <c r="P317" i="4"/>
  <c r="BI316" i="4"/>
  <c r="BH316" i="4"/>
  <c r="BG316" i="4"/>
  <c r="BF316" i="4"/>
  <c r="T316" i="4"/>
  <c r="R316" i="4"/>
  <c r="P316" i="4"/>
  <c r="BI315" i="4"/>
  <c r="BH315" i="4"/>
  <c r="BG315" i="4"/>
  <c r="BF315" i="4"/>
  <c r="T315" i="4"/>
  <c r="R315" i="4"/>
  <c r="P315" i="4"/>
  <c r="BI314" i="4"/>
  <c r="BH314" i="4"/>
  <c r="BG314" i="4"/>
  <c r="BF314" i="4"/>
  <c r="T314" i="4"/>
  <c r="R314" i="4"/>
  <c r="P314" i="4"/>
  <c r="BI312" i="4"/>
  <c r="BH312" i="4"/>
  <c r="BG312" i="4"/>
  <c r="BF312" i="4"/>
  <c r="T312" i="4"/>
  <c r="R312" i="4"/>
  <c r="P312" i="4"/>
  <c r="BI310" i="4"/>
  <c r="BH310" i="4"/>
  <c r="BG310" i="4"/>
  <c r="BF310" i="4"/>
  <c r="T310" i="4"/>
  <c r="R310" i="4"/>
  <c r="P310" i="4"/>
  <c r="BI309" i="4"/>
  <c r="BH309" i="4"/>
  <c r="BG309" i="4"/>
  <c r="BF309" i="4"/>
  <c r="T309" i="4"/>
  <c r="R309" i="4"/>
  <c r="P309" i="4"/>
  <c r="BI308" i="4"/>
  <c r="BH308" i="4"/>
  <c r="BG308" i="4"/>
  <c r="BF308" i="4"/>
  <c r="T308" i="4"/>
  <c r="R308" i="4"/>
  <c r="P308" i="4"/>
  <c r="BI307" i="4"/>
  <c r="BH307" i="4"/>
  <c r="BG307" i="4"/>
  <c r="BF307" i="4"/>
  <c r="T307" i="4"/>
  <c r="R307" i="4"/>
  <c r="P307" i="4"/>
  <c r="BI306" i="4"/>
  <c r="BH306" i="4"/>
  <c r="BG306" i="4"/>
  <c r="BF306" i="4"/>
  <c r="T306" i="4"/>
  <c r="R306" i="4"/>
  <c r="P306" i="4"/>
  <c r="BI305" i="4"/>
  <c r="BH305" i="4"/>
  <c r="BG305" i="4"/>
  <c r="BF305" i="4"/>
  <c r="T305" i="4"/>
  <c r="R305" i="4"/>
  <c r="P305" i="4"/>
  <c r="BI303" i="4"/>
  <c r="BH303" i="4"/>
  <c r="BG303" i="4"/>
  <c r="BF303" i="4"/>
  <c r="T303" i="4"/>
  <c r="R303" i="4"/>
  <c r="P303" i="4"/>
  <c r="BI301" i="4"/>
  <c r="BH301" i="4"/>
  <c r="BG301" i="4"/>
  <c r="BF301" i="4"/>
  <c r="T301" i="4"/>
  <c r="R301" i="4"/>
  <c r="P301" i="4"/>
  <c r="BI300" i="4"/>
  <c r="BH300" i="4"/>
  <c r="BG300" i="4"/>
  <c r="BF300" i="4"/>
  <c r="T300" i="4"/>
  <c r="R300" i="4"/>
  <c r="P300" i="4"/>
  <c r="BI299" i="4"/>
  <c r="BH299" i="4"/>
  <c r="BG299" i="4"/>
  <c r="BF299" i="4"/>
  <c r="T299" i="4"/>
  <c r="R299" i="4"/>
  <c r="P299" i="4"/>
  <c r="BI298" i="4"/>
  <c r="BH298" i="4"/>
  <c r="BG298" i="4"/>
  <c r="BF298" i="4"/>
  <c r="T298" i="4"/>
  <c r="R298" i="4"/>
  <c r="P298" i="4"/>
  <c r="BI297" i="4"/>
  <c r="BH297" i="4"/>
  <c r="BG297" i="4"/>
  <c r="BF297" i="4"/>
  <c r="T297" i="4"/>
  <c r="R297" i="4"/>
  <c r="P297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4" i="4"/>
  <c r="BH294" i="4"/>
  <c r="BG294" i="4"/>
  <c r="BF294" i="4"/>
  <c r="T294" i="4"/>
  <c r="R294" i="4"/>
  <c r="P294" i="4"/>
  <c r="BI293" i="4"/>
  <c r="BH293" i="4"/>
  <c r="BG293" i="4"/>
  <c r="BF293" i="4"/>
  <c r="T293" i="4"/>
  <c r="R293" i="4"/>
  <c r="P293" i="4"/>
  <c r="BI292" i="4"/>
  <c r="BH292" i="4"/>
  <c r="BG292" i="4"/>
  <c r="BF292" i="4"/>
  <c r="T292" i="4"/>
  <c r="R292" i="4"/>
  <c r="P292" i="4"/>
  <c r="BI291" i="4"/>
  <c r="BH291" i="4"/>
  <c r="BG291" i="4"/>
  <c r="BF291" i="4"/>
  <c r="T291" i="4"/>
  <c r="R291" i="4"/>
  <c r="P291" i="4"/>
  <c r="BI290" i="4"/>
  <c r="BH290" i="4"/>
  <c r="BG290" i="4"/>
  <c r="BF290" i="4"/>
  <c r="T290" i="4"/>
  <c r="R290" i="4"/>
  <c r="P290" i="4"/>
  <c r="BI289" i="4"/>
  <c r="BH289" i="4"/>
  <c r="BG289" i="4"/>
  <c r="BF289" i="4"/>
  <c r="T289" i="4"/>
  <c r="R289" i="4"/>
  <c r="P289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2" i="4"/>
  <c r="BH282" i="4"/>
  <c r="BG282" i="4"/>
  <c r="BF282" i="4"/>
  <c r="T282" i="4"/>
  <c r="R282" i="4"/>
  <c r="P282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6" i="4"/>
  <c r="BH276" i="4"/>
  <c r="BG276" i="4"/>
  <c r="BF276" i="4"/>
  <c r="T276" i="4"/>
  <c r="R276" i="4"/>
  <c r="P276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49" i="4"/>
  <c r="BH249" i="4"/>
  <c r="BG249" i="4"/>
  <c r="BF249" i="4"/>
  <c r="T249" i="4"/>
  <c r="R249" i="4"/>
  <c r="P249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T154" i="4"/>
  <c r="R155" i="4"/>
  <c r="R154" i="4"/>
  <c r="P155" i="4"/>
  <c r="P154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J136" i="4"/>
  <c r="F135" i="4"/>
  <c r="F133" i="4"/>
  <c r="E131" i="4"/>
  <c r="J94" i="4"/>
  <c r="F93" i="4"/>
  <c r="F91" i="4"/>
  <c r="E89" i="4"/>
  <c r="J23" i="4"/>
  <c r="E23" i="4"/>
  <c r="J93" i="4"/>
  <c r="J22" i="4"/>
  <c r="J20" i="4"/>
  <c r="E20" i="4"/>
  <c r="F136" i="4"/>
  <c r="J19" i="4"/>
  <c r="J14" i="4"/>
  <c r="J91" i="4" s="1"/>
  <c r="E7" i="4"/>
  <c r="E127" i="4" s="1"/>
  <c r="J37" i="3"/>
  <c r="J36" i="3"/>
  <c r="AY96" i="1"/>
  <c r="J35" i="3"/>
  <c r="AX96" i="1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29" i="3"/>
  <c r="BH229" i="3"/>
  <c r="BG229" i="3"/>
  <c r="BF229" i="3"/>
  <c r="T229" i="3"/>
  <c r="R229" i="3"/>
  <c r="P229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J128" i="3"/>
  <c r="F127" i="3"/>
  <c r="F125" i="3"/>
  <c r="E123" i="3"/>
  <c r="J92" i="3"/>
  <c r="F91" i="3"/>
  <c r="F89" i="3"/>
  <c r="E87" i="3"/>
  <c r="J21" i="3"/>
  <c r="E21" i="3"/>
  <c r="J127" i="3"/>
  <c r="J20" i="3"/>
  <c r="J18" i="3"/>
  <c r="E18" i="3"/>
  <c r="F128" i="3"/>
  <c r="J17" i="3"/>
  <c r="J12" i="3"/>
  <c r="J125" i="3" s="1"/>
  <c r="E7" i="3"/>
  <c r="E121" i="3" s="1"/>
  <c r="J37" i="2"/>
  <c r="J36" i="2"/>
  <c r="AY95" i="1"/>
  <c r="J35" i="2"/>
  <c r="AX95" i="1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J127" i="2"/>
  <c r="F126" i="2"/>
  <c r="F124" i="2"/>
  <c r="E122" i="2"/>
  <c r="J92" i="2"/>
  <c r="F91" i="2"/>
  <c r="F89" i="2"/>
  <c r="E87" i="2"/>
  <c r="J21" i="2"/>
  <c r="E21" i="2"/>
  <c r="J126" i="2"/>
  <c r="J20" i="2"/>
  <c r="J18" i="2"/>
  <c r="E18" i="2"/>
  <c r="F127" i="2"/>
  <c r="J17" i="2"/>
  <c r="J12" i="2"/>
  <c r="J89" i="2" s="1"/>
  <c r="E7" i="2"/>
  <c r="E120" i="2" s="1"/>
  <c r="L90" i="1"/>
  <c r="AM90" i="1"/>
  <c r="AM89" i="1"/>
  <c r="L89" i="1"/>
  <c r="AM87" i="1"/>
  <c r="L87" i="1"/>
  <c r="L85" i="1"/>
  <c r="L84" i="1"/>
  <c r="J153" i="15"/>
  <c r="J152" i="15"/>
  <c r="J149" i="15"/>
  <c r="BK148" i="15"/>
  <c r="BK145" i="15"/>
  <c r="J143" i="15"/>
  <c r="BK142" i="15"/>
  <c r="BK135" i="15"/>
  <c r="J130" i="15"/>
  <c r="J129" i="15"/>
  <c r="J127" i="15"/>
  <c r="J194" i="14"/>
  <c r="BK193" i="14"/>
  <c r="BK192" i="14"/>
  <c r="BK190" i="14"/>
  <c r="J189" i="14"/>
  <c r="J186" i="14"/>
  <c r="J185" i="14"/>
  <c r="BK181" i="14"/>
  <c r="J178" i="14"/>
  <c r="J176" i="14"/>
  <c r="J175" i="14"/>
  <c r="J174" i="14"/>
  <c r="BK172" i="14"/>
  <c r="J171" i="14"/>
  <c r="BK169" i="14"/>
  <c r="BK168" i="14"/>
  <c r="J167" i="14"/>
  <c r="BK165" i="14"/>
  <c r="BK164" i="14"/>
  <c r="J162" i="14"/>
  <c r="BK161" i="14"/>
  <c r="J160" i="14"/>
  <c r="BK157" i="14"/>
  <c r="J156" i="14"/>
  <c r="BK154" i="14"/>
  <c r="BK152" i="14"/>
  <c r="J151" i="14"/>
  <c r="BK150" i="14"/>
  <c r="BK148" i="14"/>
  <c r="BK146" i="14"/>
  <c r="J145" i="14"/>
  <c r="J144" i="14"/>
  <c r="J142" i="14"/>
  <c r="BK140" i="14"/>
  <c r="J139" i="14"/>
  <c r="BK136" i="14"/>
  <c r="BK135" i="14"/>
  <c r="BK134" i="14"/>
  <c r="BK129" i="14"/>
  <c r="J202" i="13"/>
  <c r="J199" i="13"/>
  <c r="BK196" i="13"/>
  <c r="BK185" i="13"/>
  <c r="J183" i="13"/>
  <c r="J181" i="13"/>
  <c r="BK178" i="13"/>
  <c r="J175" i="13"/>
  <c r="BK174" i="13"/>
  <c r="BK168" i="13"/>
  <c r="BK161" i="13"/>
  <c r="BK159" i="13"/>
  <c r="J158" i="13"/>
  <c r="BK157" i="13"/>
  <c r="BK156" i="13"/>
  <c r="BK146" i="13"/>
  <c r="J141" i="13"/>
  <c r="BK139" i="13"/>
  <c r="BK136" i="13"/>
  <c r="J292" i="12"/>
  <c r="BK290" i="12"/>
  <c r="J283" i="12"/>
  <c r="J279" i="12"/>
  <c r="BK271" i="12"/>
  <c r="BK270" i="12"/>
  <c r="J269" i="12"/>
  <c r="BK265" i="12"/>
  <c r="BK258" i="12"/>
  <c r="BK255" i="12"/>
  <c r="J253" i="12"/>
  <c r="BK252" i="12"/>
  <c r="BK251" i="12"/>
  <c r="BK249" i="12"/>
  <c r="J248" i="12"/>
  <c r="BK235" i="12"/>
  <c r="J234" i="12"/>
  <c r="BK222" i="12"/>
  <c r="BK221" i="12"/>
  <c r="BK220" i="12"/>
  <c r="BK218" i="12"/>
  <c r="BK217" i="12"/>
  <c r="BK212" i="12"/>
  <c r="BK208" i="12"/>
  <c r="BK203" i="12"/>
  <c r="J194" i="12"/>
  <c r="J189" i="12"/>
  <c r="BK187" i="12"/>
  <c r="BK186" i="12"/>
  <c r="BK184" i="12"/>
  <c r="J183" i="12"/>
  <c r="BK182" i="12"/>
  <c r="J180" i="12"/>
  <c r="BK179" i="12"/>
  <c r="J178" i="12"/>
  <c r="BK173" i="12"/>
  <c r="J171" i="12"/>
  <c r="BK170" i="12"/>
  <c r="J152" i="12"/>
  <c r="BK151" i="12"/>
  <c r="BK150" i="12"/>
  <c r="J148" i="12"/>
  <c r="BK144" i="12"/>
  <c r="BK141" i="12"/>
  <c r="BK172" i="11"/>
  <c r="BK165" i="11"/>
  <c r="BK164" i="11"/>
  <c r="J161" i="11"/>
  <c r="J159" i="11"/>
  <c r="J158" i="11"/>
  <c r="BK156" i="11"/>
  <c r="BK155" i="11"/>
  <c r="J153" i="11"/>
  <c r="BK148" i="11"/>
  <c r="BK144" i="11"/>
  <c r="BK142" i="11"/>
  <c r="J141" i="11"/>
  <c r="J139" i="11"/>
  <c r="J129" i="11"/>
  <c r="BK128" i="11"/>
  <c r="J301" i="10"/>
  <c r="J299" i="10"/>
  <c r="J296" i="10"/>
  <c r="J289" i="10"/>
  <c r="J286" i="10"/>
  <c r="BK285" i="10"/>
  <c r="BK284" i="10"/>
  <c r="BK283" i="10"/>
  <c r="BK279" i="10"/>
  <c r="BK274" i="10"/>
  <c r="BK271" i="10"/>
  <c r="J265" i="10"/>
  <c r="BK260" i="10"/>
  <c r="BK259" i="10"/>
  <c r="J235" i="10"/>
  <c r="BK233" i="10"/>
  <c r="J232" i="10"/>
  <c r="J230" i="10"/>
  <c r="BK229" i="10"/>
  <c r="BK227" i="10"/>
  <c r="J220" i="10"/>
  <c r="BK218" i="10"/>
  <c r="J207" i="10"/>
  <c r="BK205" i="10"/>
  <c r="BK203" i="10"/>
  <c r="J200" i="10"/>
  <c r="BK196" i="10"/>
  <c r="J189" i="10"/>
  <c r="J186" i="10"/>
  <c r="J185" i="10"/>
  <c r="J183" i="10"/>
  <c r="J180" i="10"/>
  <c r="BK178" i="10"/>
  <c r="J176" i="10"/>
  <c r="BK175" i="10"/>
  <c r="J172" i="10"/>
  <c r="BK167" i="10"/>
  <c r="J163" i="10"/>
  <c r="J162" i="10"/>
  <c r="J160" i="10"/>
  <c r="J154" i="10"/>
  <c r="BK152" i="10"/>
  <c r="J151" i="10"/>
  <c r="BK250" i="9"/>
  <c r="BK249" i="9"/>
  <c r="J245" i="9"/>
  <c r="J243" i="9"/>
  <c r="BK239" i="9"/>
  <c r="J237" i="9"/>
  <c r="J236" i="9"/>
  <c r="BK232" i="9"/>
  <c r="J229" i="9"/>
  <c r="BK227" i="9"/>
  <c r="J223" i="9"/>
  <c r="J222" i="9"/>
  <c r="J220" i="9"/>
  <c r="BK219" i="9"/>
  <c r="J217" i="9"/>
  <c r="J214" i="9"/>
  <c r="J212" i="9"/>
  <c r="J209" i="9"/>
  <c r="BK208" i="9"/>
  <c r="J206" i="9"/>
  <c r="BK203" i="9"/>
  <c r="J202" i="9"/>
  <c r="BK201" i="9"/>
  <c r="BK196" i="9"/>
  <c r="J193" i="9"/>
  <c r="J191" i="9"/>
  <c r="BK184" i="9"/>
  <c r="BK180" i="9"/>
  <c r="J175" i="9"/>
  <c r="J174" i="9"/>
  <c r="BK173" i="9"/>
  <c r="BK172" i="9"/>
  <c r="BK171" i="9"/>
  <c r="J169" i="9"/>
  <c r="BK167" i="9"/>
  <c r="J162" i="9"/>
  <c r="BK161" i="9"/>
  <c r="BK159" i="9"/>
  <c r="J156" i="9"/>
  <c r="J154" i="9"/>
  <c r="J149" i="9"/>
  <c r="J147" i="9"/>
  <c r="J143" i="9"/>
  <c r="J140" i="9"/>
  <c r="J138" i="9"/>
  <c r="BK190" i="8"/>
  <c r="BK181" i="8"/>
  <c r="BK180" i="8"/>
  <c r="J178" i="8"/>
  <c r="J158" i="8"/>
  <c r="BK157" i="8"/>
  <c r="BK155" i="8"/>
  <c r="J149" i="8"/>
  <c r="J147" i="8"/>
  <c r="BK144" i="8"/>
  <c r="BK142" i="8"/>
  <c r="J137" i="8"/>
  <c r="J135" i="8"/>
  <c r="BK439" i="7"/>
  <c r="J439" i="7"/>
  <c r="BK437" i="7"/>
  <c r="J437" i="7"/>
  <c r="BK432" i="7"/>
  <c r="J432" i="7"/>
  <c r="BK431" i="7"/>
  <c r="J423" i="7"/>
  <c r="BK419" i="7"/>
  <c r="J418" i="7"/>
  <c r="BK417" i="7"/>
  <c r="BK416" i="7"/>
  <c r="BK412" i="7"/>
  <c r="BK406" i="7"/>
  <c r="J405" i="7"/>
  <c r="BK403" i="7"/>
  <c r="J393" i="7"/>
  <c r="BK389" i="7"/>
  <c r="BK388" i="7"/>
  <c r="BK381" i="7"/>
  <c r="BK380" i="7"/>
  <c r="BK379" i="7"/>
  <c r="BK378" i="7"/>
  <c r="J377" i="7"/>
  <c r="BK374" i="7"/>
  <c r="BK373" i="7"/>
  <c r="BK371" i="7"/>
  <c r="BK367" i="7"/>
  <c r="BK366" i="7"/>
  <c r="BK365" i="7"/>
  <c r="J364" i="7"/>
  <c r="BK359" i="7"/>
  <c r="J355" i="7"/>
  <c r="J353" i="7"/>
  <c r="BK352" i="7"/>
  <c r="BK343" i="7"/>
  <c r="BK340" i="7"/>
  <c r="J335" i="7"/>
  <c r="BK324" i="7"/>
  <c r="BK322" i="7"/>
  <c r="J321" i="7"/>
  <c r="BK319" i="7"/>
  <c r="BK316" i="7"/>
  <c r="BK314" i="7"/>
  <c r="J313" i="7"/>
  <c r="J312" i="7"/>
  <c r="BK307" i="7"/>
  <c r="BK297" i="7"/>
  <c r="BK296" i="7"/>
  <c r="BK290" i="7"/>
  <c r="BK284" i="7"/>
  <c r="J283" i="7"/>
  <c r="BK280" i="7"/>
  <c r="J278" i="7"/>
  <c r="J276" i="7"/>
  <c r="J273" i="7"/>
  <c r="J271" i="7"/>
  <c r="J269" i="7"/>
  <c r="BK265" i="7"/>
  <c r="BK262" i="7"/>
  <c r="J260" i="7"/>
  <c r="J259" i="7"/>
  <c r="BK257" i="7"/>
  <c r="J256" i="7"/>
  <c r="BK255" i="7"/>
  <c r="BK252" i="7"/>
  <c r="BK250" i="7"/>
  <c r="J249" i="7"/>
  <c r="BK248" i="7"/>
  <c r="BK243" i="7"/>
  <c r="J242" i="7"/>
  <c r="BK240" i="7"/>
  <c r="BK239" i="7"/>
  <c r="J237" i="7"/>
  <c r="J235" i="7"/>
  <c r="BK232" i="7"/>
  <c r="BK231" i="7"/>
  <c r="BK230" i="7"/>
  <c r="BK226" i="7"/>
  <c r="J225" i="7"/>
  <c r="BK223" i="7"/>
  <c r="BK209" i="7"/>
  <c r="J205" i="7"/>
  <c r="BK199" i="7"/>
  <c r="J194" i="7"/>
  <c r="BK163" i="7"/>
  <c r="BK158" i="7"/>
  <c r="J148" i="7"/>
  <c r="BK147" i="7"/>
  <c r="BK146" i="7"/>
  <c r="J144" i="7"/>
  <c r="BK235" i="6"/>
  <c r="BK234" i="6"/>
  <c r="J228" i="6"/>
  <c r="BK226" i="6"/>
  <c r="J225" i="6"/>
  <c r="J224" i="6"/>
  <c r="J223" i="6"/>
  <c r="J217" i="6"/>
  <c r="BK215" i="6"/>
  <c r="BK208" i="6"/>
  <c r="J207" i="6"/>
  <c r="BK198" i="6"/>
  <c r="J196" i="6"/>
  <c r="BK191" i="6"/>
  <c r="BK190" i="6"/>
  <c r="BK189" i="6"/>
  <c r="BK183" i="6"/>
  <c r="J180" i="6"/>
  <c r="BK179" i="6"/>
  <c r="J178" i="6"/>
  <c r="J177" i="6"/>
  <c r="BK176" i="6"/>
  <c r="BK175" i="6"/>
  <c r="BK174" i="6"/>
  <c r="BK168" i="6"/>
  <c r="BK166" i="6"/>
  <c r="BK165" i="6"/>
  <c r="BK163" i="6"/>
  <c r="J162" i="6"/>
  <c r="J161" i="6"/>
  <c r="BK154" i="6"/>
  <c r="J150" i="6"/>
  <c r="J149" i="6"/>
  <c r="BK147" i="6"/>
  <c r="J234" i="5"/>
  <c r="J233" i="5"/>
  <c r="BK232" i="5"/>
  <c r="J231" i="5"/>
  <c r="BK227" i="5"/>
  <c r="J224" i="5"/>
  <c r="BK222" i="5"/>
  <c r="J221" i="5"/>
  <c r="BK216" i="5"/>
  <c r="BK214" i="5"/>
  <c r="BK213" i="5"/>
  <c r="BK204" i="5"/>
  <c r="J203" i="5"/>
  <c r="BK202" i="5"/>
  <c r="BK196" i="5"/>
  <c r="J191" i="5"/>
  <c r="J190" i="5"/>
  <c r="BK189" i="5"/>
  <c r="BK188" i="5"/>
  <c r="BK186" i="5"/>
  <c r="J184" i="5"/>
  <c r="BK183" i="5"/>
  <c r="J182" i="5"/>
  <c r="BK181" i="5"/>
  <c r="J179" i="5"/>
  <c r="BK177" i="5"/>
  <c r="BK174" i="5"/>
  <c r="J168" i="5"/>
  <c r="J166" i="5"/>
  <c r="BK165" i="5"/>
  <c r="BK164" i="5"/>
  <c r="J162" i="5"/>
  <c r="BK161" i="5"/>
  <c r="J155" i="5"/>
  <c r="BK152" i="5"/>
  <c r="J149" i="5"/>
  <c r="BK147" i="5"/>
  <c r="J146" i="5"/>
  <c r="BK143" i="5"/>
  <c r="BK356" i="4"/>
  <c r="BK355" i="4"/>
  <c r="BK353" i="4"/>
  <c r="J348" i="4"/>
  <c r="BK347" i="4"/>
  <c r="BK343" i="4"/>
  <c r="BK341" i="4"/>
  <c r="BK335" i="4"/>
  <c r="BK328" i="4"/>
  <c r="BK327" i="4"/>
  <c r="BK325" i="4"/>
  <c r="BK324" i="4"/>
  <c r="BK321" i="4"/>
  <c r="J320" i="4"/>
  <c r="J318" i="4"/>
  <c r="BK317" i="4"/>
  <c r="J315" i="4"/>
  <c r="BK310" i="4"/>
  <c r="BK309" i="4"/>
  <c r="BK308" i="4"/>
  <c r="J307" i="4"/>
  <c r="J305" i="4"/>
  <c r="BK298" i="4"/>
  <c r="BK297" i="4"/>
  <c r="BK296" i="4"/>
  <c r="BK294" i="4"/>
  <c r="BK290" i="4"/>
  <c r="BK289" i="4"/>
  <c r="BK283" i="4"/>
  <c r="J282" i="4"/>
  <c r="BK281" i="4"/>
  <c r="J277" i="4"/>
  <c r="J276" i="4"/>
  <c r="BK272" i="4"/>
  <c r="J269" i="4"/>
  <c r="BK265" i="4"/>
  <c r="J263" i="4"/>
  <c r="J262" i="4"/>
  <c r="J249" i="4"/>
  <c r="BK243" i="4"/>
  <c r="BK240" i="4"/>
  <c r="BK238" i="4"/>
  <c r="J236" i="4"/>
  <c r="J230" i="4"/>
  <c r="J222" i="4"/>
  <c r="BK220" i="4"/>
  <c r="BK218" i="4"/>
  <c r="J217" i="4"/>
  <c r="BK207" i="4"/>
  <c r="J206" i="4"/>
  <c r="BK204" i="4"/>
  <c r="J198" i="4"/>
  <c r="J197" i="4"/>
  <c r="BK192" i="4"/>
  <c r="J183" i="4"/>
  <c r="BK176" i="4"/>
  <c r="J174" i="4"/>
  <c r="J173" i="4"/>
  <c r="BK168" i="4"/>
  <c r="BK167" i="4"/>
  <c r="J162" i="4"/>
  <c r="BK158" i="4"/>
  <c r="J145" i="4"/>
  <c r="J292" i="3"/>
  <c r="J291" i="3"/>
  <c r="J287" i="3"/>
  <c r="BK285" i="3"/>
  <c r="J284" i="3"/>
  <c r="J281" i="3"/>
  <c r="BK280" i="3"/>
  <c r="J279" i="3"/>
  <c r="BK278" i="3"/>
  <c r="J277" i="3"/>
  <c r="J274" i="3"/>
  <c r="J272" i="3"/>
  <c r="BK270" i="3"/>
  <c r="J269" i="3"/>
  <c r="BK264" i="3"/>
  <c r="BK256" i="3"/>
  <c r="BK255" i="3"/>
  <c r="J252" i="3"/>
  <c r="J249" i="3"/>
  <c r="BK248" i="3"/>
  <c r="BK247" i="3"/>
  <c r="J242" i="3"/>
  <c r="J241" i="3"/>
  <c r="BK237" i="3"/>
  <c r="J234" i="3"/>
  <c r="BK229" i="3"/>
  <c r="J226" i="3"/>
  <c r="BK224" i="3"/>
  <c r="BK223" i="3"/>
  <c r="BK222" i="3"/>
  <c r="BK221" i="3"/>
  <c r="J220" i="3"/>
  <c r="J215" i="3"/>
  <c r="BK214" i="3"/>
  <c r="BK208" i="3"/>
  <c r="J204" i="3"/>
  <c r="BK199" i="3"/>
  <c r="J197" i="3"/>
  <c r="J196" i="3"/>
  <c r="BK194" i="3"/>
  <c r="J192" i="3"/>
  <c r="J190" i="3"/>
  <c r="J185" i="3"/>
  <c r="BK183" i="3"/>
  <c r="BK181" i="3"/>
  <c r="BK178" i="3"/>
  <c r="BK174" i="3"/>
  <c r="J162" i="3"/>
  <c r="BK152" i="3"/>
  <c r="J143" i="3"/>
  <c r="J140" i="3"/>
  <c r="BK134" i="3"/>
  <c r="BK295" i="2"/>
  <c r="J295" i="2"/>
  <c r="BK293" i="2"/>
  <c r="J292" i="2"/>
  <c r="BK291" i="2"/>
  <c r="J290" i="2"/>
  <c r="J284" i="2"/>
  <c r="BK277" i="2"/>
  <c r="J276" i="2"/>
  <c r="J272" i="2"/>
  <c r="J269" i="2"/>
  <c r="BK268" i="2"/>
  <c r="J267" i="2"/>
  <c r="J265" i="2"/>
  <c r="BK261" i="2"/>
  <c r="J260" i="2"/>
  <c r="J259" i="2"/>
  <c r="J255" i="2"/>
  <c r="BK253" i="2"/>
  <c r="J251" i="2"/>
  <c r="BK249" i="2"/>
  <c r="BK244" i="2"/>
  <c r="J242" i="2"/>
  <c r="BK237" i="2"/>
  <c r="BK234" i="2"/>
  <c r="BK228" i="2"/>
  <c r="J227" i="2"/>
  <c r="BK222" i="2"/>
  <c r="BK221" i="2"/>
  <c r="J211" i="2"/>
  <c r="J209" i="2"/>
  <c r="BK204" i="2"/>
  <c r="BK202" i="2"/>
  <c r="J192" i="2"/>
  <c r="BK190" i="2"/>
  <c r="J189" i="2"/>
  <c r="BK187" i="2"/>
  <c r="J183" i="2"/>
  <c r="BK173" i="2"/>
  <c r="J171" i="2"/>
  <c r="BK167" i="2"/>
  <c r="BK165" i="2"/>
  <c r="J158" i="2"/>
  <c r="BK157" i="2"/>
  <c r="J156" i="2"/>
  <c r="BK149" i="2"/>
  <c r="BK144" i="2"/>
  <c r="BK142" i="2"/>
  <c r="J141" i="2"/>
  <c r="J138" i="2"/>
  <c r="BK135" i="2"/>
  <c r="AS100" i="1"/>
  <c r="BK123" i="16"/>
  <c r="BK153" i="15"/>
  <c r="BK152" i="15"/>
  <c r="BK151" i="15"/>
  <c r="BK147" i="15"/>
  <c r="BK146" i="15"/>
  <c r="BK144" i="15"/>
  <c r="BK143" i="15"/>
  <c r="J135" i="15"/>
  <c r="BK132" i="15"/>
  <c r="BK126" i="15"/>
  <c r="BK191" i="14"/>
  <c r="J190" i="14"/>
  <c r="BK186" i="14"/>
  <c r="BK185" i="14"/>
  <c r="BK183" i="14"/>
  <c r="BK182" i="14"/>
  <c r="BK180" i="14"/>
  <c r="BK179" i="14"/>
  <c r="BK178" i="14"/>
  <c r="BK177" i="14"/>
  <c r="BK176" i="14"/>
  <c r="BK174" i="14"/>
  <c r="BK173" i="14"/>
  <c r="J172" i="14"/>
  <c r="J170" i="14"/>
  <c r="J169" i="14"/>
  <c r="J168" i="14"/>
  <c r="BK167" i="14"/>
  <c r="J166" i="14"/>
  <c r="J164" i="14"/>
  <c r="J163" i="14"/>
  <c r="BK162" i="14"/>
  <c r="BK159" i="14"/>
  <c r="J158" i="14"/>
  <c r="J157" i="14"/>
  <c r="J154" i="14"/>
  <c r="BK153" i="14"/>
  <c r="J152" i="14"/>
  <c r="BK151" i="14"/>
  <c r="J150" i="14"/>
  <c r="BK149" i="14"/>
  <c r="J148" i="14"/>
  <c r="J147" i="14"/>
  <c r="J146" i="14"/>
  <c r="BK144" i="14"/>
  <c r="J143" i="14"/>
  <c r="BK142" i="14"/>
  <c r="J141" i="14"/>
  <c r="BK139" i="14"/>
  <c r="BK138" i="14"/>
  <c r="BK137" i="14"/>
  <c r="J135" i="14"/>
  <c r="J134" i="14"/>
  <c r="J133" i="14"/>
  <c r="BK132" i="14"/>
  <c r="J131" i="14"/>
  <c r="J130" i="14"/>
  <c r="BK203" i="13"/>
  <c r="J201" i="13"/>
  <c r="BK188" i="13"/>
  <c r="J172" i="13"/>
  <c r="J170" i="13"/>
  <c r="J168" i="13"/>
  <c r="BK167" i="13"/>
  <c r="BK164" i="13"/>
  <c r="J163" i="13"/>
  <c r="J161" i="13"/>
  <c r="BK158" i="13"/>
  <c r="J151" i="13"/>
  <c r="BK149" i="13"/>
  <c r="J147" i="13"/>
  <c r="J146" i="13"/>
  <c r="J144" i="13"/>
  <c r="BK143" i="13"/>
  <c r="BK141" i="13"/>
  <c r="J139" i="13"/>
  <c r="J136" i="13"/>
  <c r="BK292" i="12"/>
  <c r="J284" i="12"/>
  <c r="BK283" i="12"/>
  <c r="J280" i="12"/>
  <c r="BK275" i="12"/>
  <c r="BK266" i="12"/>
  <c r="J259" i="12"/>
  <c r="J257" i="12"/>
  <c r="BK253" i="12"/>
  <c r="J249" i="12"/>
  <c r="BK246" i="12"/>
  <c r="J245" i="12"/>
  <c r="BK243" i="12"/>
  <c r="J240" i="12"/>
  <c r="BK238" i="12"/>
  <c r="J235" i="12"/>
  <c r="BK234" i="12"/>
  <c r="J230" i="12"/>
  <c r="BK229" i="12"/>
  <c r="BK227" i="12"/>
  <c r="BK226" i="12"/>
  <c r="J224" i="12"/>
  <c r="J223" i="12"/>
  <c r="J219" i="12"/>
  <c r="J218" i="12"/>
  <c r="J216" i="12"/>
  <c r="BK215" i="12"/>
  <c r="J214" i="12"/>
  <c r="J210" i="12"/>
  <c r="J208" i="12"/>
  <c r="J195" i="12"/>
  <c r="J182" i="12"/>
  <c r="J179" i="12"/>
  <c r="BK178" i="12"/>
  <c r="BK171" i="12"/>
  <c r="BK167" i="12"/>
  <c r="J165" i="12"/>
  <c r="J163" i="12"/>
  <c r="J161" i="12"/>
  <c r="J153" i="12"/>
  <c r="BK152" i="12"/>
  <c r="J151" i="12"/>
  <c r="J150" i="12"/>
  <c r="J144" i="12"/>
  <c r="J141" i="12"/>
  <c r="J139" i="12"/>
  <c r="J168" i="11"/>
  <c r="J167" i="11"/>
  <c r="J165" i="11"/>
  <c r="BK160" i="11"/>
  <c r="J157" i="11"/>
  <c r="J152" i="11"/>
  <c r="J151" i="11"/>
  <c r="BK150" i="11"/>
  <c r="J148" i="11"/>
  <c r="J146" i="11"/>
  <c r="J142" i="11"/>
  <c r="BK137" i="11"/>
  <c r="J131" i="11"/>
  <c r="J297" i="10"/>
  <c r="BK295" i="10"/>
  <c r="BK294" i="10"/>
  <c r="J293" i="10"/>
  <c r="J284" i="10"/>
  <c r="J283" i="10"/>
  <c r="J279" i="10"/>
  <c r="J278" i="10"/>
  <c r="J276" i="10"/>
  <c r="BK272" i="10"/>
  <c r="J269" i="10"/>
  <c r="BK265" i="10"/>
  <c r="J259" i="10"/>
  <c r="J258" i="10"/>
  <c r="BK254" i="10"/>
  <c r="BK250" i="10"/>
  <c r="BK241" i="10"/>
  <c r="BK235" i="10"/>
  <c r="BK226" i="10"/>
  <c r="BK220" i="10"/>
  <c r="J219" i="10"/>
  <c r="BK217" i="10"/>
  <c r="BK215" i="10"/>
  <c r="BK213" i="10"/>
  <c r="J212" i="10"/>
  <c r="J203" i="10"/>
  <c r="J198" i="10"/>
  <c r="BK192" i="10"/>
  <c r="J191" i="10"/>
  <c r="BK189" i="10"/>
  <c r="J187" i="10"/>
  <c r="BK182" i="10"/>
  <c r="J178" i="10"/>
  <c r="BK176" i="10"/>
  <c r="J175" i="10"/>
  <c r="J168" i="10"/>
  <c r="J165" i="10"/>
  <c r="BK163" i="10"/>
  <c r="BK160" i="10"/>
  <c r="BK159" i="10"/>
  <c r="BK146" i="10"/>
  <c r="BK142" i="10"/>
  <c r="J253" i="9"/>
  <c r="BK252" i="9"/>
  <c r="J251" i="9"/>
  <c r="BK245" i="9"/>
  <c r="BK240" i="9"/>
  <c r="BK238" i="9"/>
  <c r="BK237" i="9"/>
  <c r="J234" i="9"/>
  <c r="BK230" i="9"/>
  <c r="J227" i="9"/>
  <c r="BK221" i="9"/>
  <c r="BK220" i="9"/>
  <c r="J210" i="9"/>
  <c r="BK207" i="9"/>
  <c r="J204" i="9"/>
  <c r="J200" i="9"/>
  <c r="J197" i="9"/>
  <c r="J196" i="9"/>
  <c r="BK195" i="9"/>
  <c r="BK194" i="9"/>
  <c r="BK187" i="9"/>
  <c r="BK185" i="9"/>
  <c r="J184" i="9"/>
  <c r="J183" i="9"/>
  <c r="BK182" i="9"/>
  <c r="J180" i="9"/>
  <c r="J179" i="9"/>
  <c r="BK178" i="9"/>
  <c r="J176" i="9"/>
  <c r="BK169" i="9"/>
  <c r="BK166" i="9"/>
  <c r="J159" i="9"/>
  <c r="BK154" i="9"/>
  <c r="J153" i="9"/>
  <c r="BK151" i="9"/>
  <c r="BK148" i="9"/>
  <c r="BK147" i="9"/>
  <c r="J145" i="9"/>
  <c r="BK143" i="9"/>
  <c r="J142" i="9"/>
  <c r="BK138" i="9"/>
  <c r="J196" i="8"/>
  <c r="J194" i="8"/>
  <c r="J192" i="8"/>
  <c r="J190" i="8"/>
  <c r="J187" i="8"/>
  <c r="BK185" i="8"/>
  <c r="BK183" i="8"/>
  <c r="J180" i="8"/>
  <c r="J176" i="8"/>
  <c r="J173" i="8"/>
  <c r="J170" i="8"/>
  <c r="J167" i="8"/>
  <c r="BK154" i="8"/>
  <c r="BK151" i="8"/>
  <c r="J146" i="8"/>
  <c r="J142" i="8"/>
  <c r="BK139" i="8"/>
  <c r="J134" i="8"/>
  <c r="BK133" i="8"/>
  <c r="J431" i="7"/>
  <c r="J426" i="7"/>
  <c r="J425" i="7"/>
  <c r="BK415" i="7"/>
  <c r="J413" i="7"/>
  <c r="J412" i="7"/>
  <c r="J410" i="7"/>
  <c r="J406" i="7"/>
  <c r="J403" i="7"/>
  <c r="BK401" i="7"/>
  <c r="J399" i="7"/>
  <c r="J395" i="7"/>
  <c r="BK393" i="7"/>
  <c r="BK386" i="7"/>
  <c r="J384" i="7"/>
  <c r="J380" i="7"/>
  <c r="J374" i="7"/>
  <c r="BK372" i="7"/>
  <c r="BK369" i="7"/>
  <c r="J368" i="7"/>
  <c r="J365" i="7"/>
  <c r="BK364" i="7"/>
  <c r="J363" i="7"/>
  <c r="J361" i="7"/>
  <c r="BK358" i="7"/>
  <c r="BK357" i="7"/>
  <c r="J354" i="7"/>
  <c r="J352" i="7"/>
  <c r="J349" i="7"/>
  <c r="BK348" i="7"/>
  <c r="J341" i="7"/>
  <c r="J340" i="7"/>
  <c r="J339" i="7"/>
  <c r="BK337" i="7"/>
  <c r="BK331" i="7"/>
  <c r="J330" i="7"/>
  <c r="J328" i="7"/>
  <c r="J326" i="7"/>
  <c r="BK325" i="7"/>
  <c r="BK320" i="7"/>
  <c r="BK318" i="7"/>
  <c r="BK317" i="7"/>
  <c r="J308" i="7"/>
  <c r="J305" i="7"/>
  <c r="BK303" i="7"/>
  <c r="BK288" i="7"/>
  <c r="BK287" i="7"/>
  <c r="J285" i="7"/>
  <c r="J284" i="7"/>
  <c r="J280" i="7"/>
  <c r="BK278" i="7"/>
  <c r="J277" i="7"/>
  <c r="BK276" i="7"/>
  <c r="BK275" i="7"/>
  <c r="BK268" i="7"/>
  <c r="J268" i="7"/>
  <c r="BK267" i="7"/>
  <c r="J266" i="7"/>
  <c r="J265" i="7"/>
  <c r="BK263" i="7"/>
  <c r="J262" i="7"/>
  <c r="BK259" i="7"/>
  <c r="J258" i="7"/>
  <c r="BK256" i="7"/>
  <c r="J253" i="7"/>
  <c r="J252" i="7"/>
  <c r="J251" i="7"/>
  <c r="J250" i="7"/>
  <c r="J246" i="7"/>
  <c r="BK245" i="7"/>
  <c r="BK237" i="7"/>
  <c r="BK235" i="7"/>
  <c r="J234" i="7"/>
  <c r="J230" i="7"/>
  <c r="BK225" i="7"/>
  <c r="J218" i="7"/>
  <c r="BK217" i="7"/>
  <c r="J215" i="7"/>
  <c r="BK214" i="7"/>
  <c r="BK212" i="7"/>
  <c r="BK211" i="7"/>
  <c r="BK207" i="7"/>
  <c r="BK205" i="7"/>
  <c r="J199" i="7"/>
  <c r="BK189" i="7"/>
  <c r="BK188" i="7"/>
  <c r="BK187" i="7"/>
  <c r="J186" i="7"/>
  <c r="J165" i="7"/>
  <c r="BK157" i="7"/>
  <c r="J152" i="7"/>
  <c r="J150" i="7"/>
  <c r="BK148" i="7"/>
  <c r="J233" i="6"/>
  <c r="J232" i="6"/>
  <c r="J226" i="6"/>
  <c r="BK225" i="6"/>
  <c r="J222" i="6"/>
  <c r="BK218" i="6"/>
  <c r="BK217" i="6"/>
  <c r="J213" i="6"/>
  <c r="BK211" i="6"/>
  <c r="BK210" i="6"/>
  <c r="J208" i="6"/>
  <c r="J203" i="6"/>
  <c r="J202" i="6"/>
  <c r="J201" i="6"/>
  <c r="J199" i="6"/>
  <c r="J198" i="6"/>
  <c r="J197" i="6"/>
  <c r="J189" i="6"/>
  <c r="BK188" i="6"/>
  <c r="J181" i="6"/>
  <c r="BK161" i="6"/>
  <c r="BK159" i="6"/>
  <c r="J155" i="6"/>
  <c r="J154" i="6"/>
  <c r="BK152" i="6"/>
  <c r="BK150" i="6"/>
  <c r="BK149" i="6"/>
  <c r="J146" i="6"/>
  <c r="BK142" i="6"/>
  <c r="BK141" i="6"/>
  <c r="BK139" i="6"/>
  <c r="BK136" i="6"/>
  <c r="BK235" i="5"/>
  <c r="J235" i="5"/>
  <c r="BK234" i="5"/>
  <c r="J223" i="5"/>
  <c r="BK217" i="5"/>
  <c r="J213" i="5"/>
  <c r="BK211" i="5"/>
  <c r="BK210" i="5"/>
  <c r="BK208" i="5"/>
  <c r="J207" i="5"/>
  <c r="J198" i="5"/>
  <c r="BK195" i="5"/>
  <c r="J185" i="5"/>
  <c r="BK184" i="5"/>
  <c r="J183" i="5"/>
  <c r="BK180" i="5"/>
  <c r="BK178" i="5"/>
  <c r="J177" i="5"/>
  <c r="J176" i="5"/>
  <c r="J175" i="5"/>
  <c r="BK172" i="5"/>
  <c r="BK168" i="5"/>
  <c r="J164" i="5"/>
  <c r="BK163" i="5"/>
  <c r="BK162" i="5"/>
  <c r="BK155" i="5"/>
  <c r="BK154" i="5"/>
  <c r="J150" i="5"/>
  <c r="BK146" i="5"/>
  <c r="J142" i="5"/>
  <c r="BK141" i="5"/>
  <c r="BK139" i="5"/>
  <c r="J356" i="4"/>
  <c r="J355" i="4"/>
  <c r="BK351" i="4"/>
  <c r="J349" i="4"/>
  <c r="BK340" i="4"/>
  <c r="BK339" i="4"/>
  <c r="J335" i="4"/>
  <c r="BK334" i="4"/>
  <c r="J327" i="4"/>
  <c r="J321" i="4"/>
  <c r="BK312" i="4"/>
  <c r="J308" i="4"/>
  <c r="BK307" i="4"/>
  <c r="BK303" i="4"/>
  <c r="BK301" i="4"/>
  <c r="BK299" i="4"/>
  <c r="BK293" i="4"/>
  <c r="BK292" i="4"/>
  <c r="J291" i="4"/>
  <c r="J289" i="4"/>
  <c r="BK285" i="4"/>
  <c r="J283" i="4"/>
  <c r="BK276" i="4"/>
  <c r="J272" i="4"/>
  <c r="BK270" i="4"/>
  <c r="BK269" i="4"/>
  <c r="BK268" i="4"/>
  <c r="J267" i="4"/>
  <c r="BK266" i="4"/>
  <c r="J265" i="4"/>
  <c r="BK263" i="4"/>
  <c r="BK262" i="4"/>
  <c r="J261" i="4"/>
  <c r="BK260" i="4"/>
  <c r="BK253" i="4"/>
  <c r="BK252" i="4"/>
  <c r="J241" i="4"/>
  <c r="BK239" i="4"/>
  <c r="J238" i="4"/>
  <c r="BK234" i="4"/>
  <c r="J233" i="4"/>
  <c r="J231" i="4"/>
  <c r="BK228" i="4"/>
  <c r="J218" i="4"/>
  <c r="BK217" i="4"/>
  <c r="J212" i="4"/>
  <c r="J207" i="4"/>
  <c r="BK206" i="4"/>
  <c r="BK202" i="4"/>
  <c r="J201" i="4"/>
  <c r="J199" i="4"/>
  <c r="BK197" i="4"/>
  <c r="BK196" i="4"/>
  <c r="J191" i="4"/>
  <c r="J189" i="4"/>
  <c r="J187" i="4"/>
  <c r="BK186" i="4"/>
  <c r="BK184" i="4"/>
  <c r="BK183" i="4"/>
  <c r="BK179" i="4"/>
  <c r="J177" i="4"/>
  <c r="J176" i="4"/>
  <c r="BK174" i="4"/>
  <c r="BK173" i="4"/>
  <c r="BK169" i="4"/>
  <c r="J167" i="4"/>
  <c r="BK166" i="4"/>
  <c r="J160" i="4"/>
  <c r="J146" i="4"/>
  <c r="BK145" i="4"/>
  <c r="J143" i="4"/>
  <c r="BK292" i="3"/>
  <c r="BK289" i="3"/>
  <c r="J283" i="3"/>
  <c r="BK277" i="3"/>
  <c r="J276" i="3"/>
  <c r="J262" i="3"/>
  <c r="J258" i="3"/>
  <c r="BK254" i="3"/>
  <c r="BK252" i="3"/>
  <c r="J250" i="3"/>
  <c r="J247" i="3"/>
  <c r="J245" i="3"/>
  <c r="J244" i="3"/>
  <c r="J240" i="3"/>
  <c r="J239" i="3"/>
  <c r="BK238" i="3"/>
  <c r="J235" i="3"/>
  <c r="BK227" i="3"/>
  <c r="BK220" i="3"/>
  <c r="BK216" i="3"/>
  <c r="BK215" i="3"/>
  <c r="BK210" i="3"/>
  <c r="J209" i="3"/>
  <c r="J199" i="3"/>
  <c r="BK190" i="3"/>
  <c r="BK185" i="3"/>
  <c r="J183" i="3"/>
  <c r="J181" i="3"/>
  <c r="J180" i="3"/>
  <c r="BK172" i="3"/>
  <c r="J164" i="3"/>
  <c r="BK155" i="3"/>
  <c r="J152" i="3"/>
  <c r="J151" i="3"/>
  <c r="BK149" i="3"/>
  <c r="BK147" i="3"/>
  <c r="J146" i="3"/>
  <c r="BK136" i="3"/>
  <c r="J291" i="2"/>
  <c r="BK284" i="2"/>
  <c r="BK282" i="2"/>
  <c r="J281" i="2"/>
  <c r="BK279" i="2"/>
  <c r="J277" i="2"/>
  <c r="J275" i="2"/>
  <c r="BK274" i="2"/>
  <c r="BK271" i="2"/>
  <c r="BK270" i="2"/>
  <c r="BK269" i="2"/>
  <c r="BK267" i="2"/>
  <c r="BK265" i="2"/>
  <c r="BK263" i="2"/>
  <c r="J261" i="2"/>
  <c r="BK258" i="2"/>
  <c r="J257" i="2"/>
  <c r="BK252" i="2"/>
  <c r="BK251" i="2"/>
  <c r="J250" i="2"/>
  <c r="J248" i="2"/>
  <c r="BK246" i="2"/>
  <c r="BK245" i="2"/>
  <c r="J240" i="2"/>
  <c r="BK238" i="2"/>
  <c r="J237" i="2"/>
  <c r="BK232" i="2"/>
  <c r="J230" i="2"/>
  <c r="J228" i="2"/>
  <c r="J226" i="2"/>
  <c r="J222" i="2"/>
  <c r="BK220" i="2"/>
  <c r="BK211" i="2"/>
  <c r="BK208" i="2"/>
  <c r="J206" i="2"/>
  <c r="BK192" i="2"/>
  <c r="BK189" i="2"/>
  <c r="J181" i="2"/>
  <c r="BK161" i="2"/>
  <c r="BK156" i="2"/>
  <c r="BK154" i="2"/>
  <c r="J151" i="2"/>
  <c r="BK148" i="2"/>
  <c r="J145" i="2"/>
  <c r="J142" i="2"/>
  <c r="BK141" i="2"/>
  <c r="BK138" i="2"/>
  <c r="BK137" i="2"/>
  <c r="J133" i="2"/>
  <c r="AS104" i="1"/>
  <c r="BK129" i="16"/>
  <c r="J129" i="16"/>
  <c r="BK126" i="16"/>
  <c r="J126" i="16"/>
  <c r="J123" i="16"/>
  <c r="J151" i="15"/>
  <c r="BK149" i="15"/>
  <c r="J148" i="15"/>
  <c r="J147" i="15"/>
  <c r="J146" i="15"/>
  <c r="J145" i="15"/>
  <c r="J144" i="15"/>
  <c r="J142" i="15"/>
  <c r="J132" i="15"/>
  <c r="BK130" i="15"/>
  <c r="BK129" i="15"/>
  <c r="BK127" i="15"/>
  <c r="J126" i="15"/>
  <c r="BK194" i="14"/>
  <c r="J193" i="14"/>
  <c r="J192" i="14"/>
  <c r="J191" i="14"/>
  <c r="BK189" i="14"/>
  <c r="J183" i="14"/>
  <c r="J182" i="14"/>
  <c r="J181" i="14"/>
  <c r="J180" i="14"/>
  <c r="J179" i="14"/>
  <c r="J177" i="14"/>
  <c r="BK175" i="14"/>
  <c r="J173" i="14"/>
  <c r="BK171" i="14"/>
  <c r="BK170" i="14"/>
  <c r="BK166" i="14"/>
  <c r="J165" i="14"/>
  <c r="BK163" i="14"/>
  <c r="J161" i="14"/>
  <c r="BK160" i="14"/>
  <c r="J159" i="14"/>
  <c r="BK158" i="14"/>
  <c r="BK156" i="14"/>
  <c r="J153" i="14"/>
  <c r="J149" i="14"/>
  <c r="BK147" i="14"/>
  <c r="BK145" i="14"/>
  <c r="BK143" i="14"/>
  <c r="BK141" i="14"/>
  <c r="J140" i="14"/>
  <c r="J138" i="14"/>
  <c r="J137" i="14"/>
  <c r="J136" i="14"/>
  <c r="BK133" i="14"/>
  <c r="J132" i="14"/>
  <c r="BK131" i="14"/>
  <c r="BK130" i="14"/>
  <c r="J129" i="14"/>
  <c r="J203" i="13"/>
  <c r="BK202" i="13"/>
  <c r="BK199" i="13"/>
  <c r="J196" i="13"/>
  <c r="J194" i="13"/>
  <c r="BK190" i="13"/>
  <c r="J188" i="13"/>
  <c r="J186" i="13"/>
  <c r="J185" i="13"/>
  <c r="BK183" i="13"/>
  <c r="BK181" i="13"/>
  <c r="J178" i="13"/>
  <c r="J177" i="13"/>
  <c r="J176" i="13"/>
  <c r="J171" i="13"/>
  <c r="BK169" i="13"/>
  <c r="BK165" i="13"/>
  <c r="J164" i="13"/>
  <c r="BK163" i="13"/>
  <c r="J162" i="13"/>
  <c r="J157" i="13"/>
  <c r="J152" i="13"/>
  <c r="J149" i="13"/>
  <c r="BK147" i="13"/>
  <c r="J143" i="13"/>
  <c r="J290" i="12"/>
  <c r="BK288" i="12"/>
  <c r="J286" i="12"/>
  <c r="J285" i="12"/>
  <c r="BK280" i="12"/>
  <c r="BK279" i="12"/>
  <c r="J275" i="12"/>
  <c r="J271" i="12"/>
  <c r="J270" i="12"/>
  <c r="J268" i="12"/>
  <c r="J263" i="12"/>
  <c r="BK262" i="12"/>
  <c r="BK261" i="12"/>
  <c r="BK260" i="12"/>
  <c r="J256" i="12"/>
  <c r="J255" i="12"/>
  <c r="J252" i="12"/>
  <c r="J251" i="12"/>
  <c r="BK245" i="12"/>
  <c r="BK244" i="12"/>
  <c r="J243" i="12"/>
  <c r="BK241" i="12"/>
  <c r="J236" i="12"/>
  <c r="J233" i="12"/>
  <c r="BK232" i="12"/>
  <c r="J231" i="12"/>
  <c r="BK228" i="12"/>
  <c r="J227" i="12"/>
  <c r="J222" i="12"/>
  <c r="J221" i="12"/>
  <c r="J217" i="12"/>
  <c r="BK216" i="12"/>
  <c r="BK214" i="12"/>
  <c r="BK210" i="12"/>
  <c r="BK201" i="12"/>
  <c r="J187" i="12"/>
  <c r="J184" i="12"/>
  <c r="BK180" i="12"/>
  <c r="BK175" i="12"/>
  <c r="J173" i="12"/>
  <c r="BK168" i="12"/>
  <c r="J167" i="12"/>
  <c r="BK160" i="12"/>
  <c r="BK158" i="12"/>
  <c r="BK147" i="12"/>
  <c r="BK146" i="12"/>
  <c r="J142" i="12"/>
  <c r="BK139" i="12"/>
  <c r="BK136" i="12"/>
  <c r="J172" i="11"/>
  <c r="BK170" i="11"/>
  <c r="J169" i="11"/>
  <c r="J164" i="11"/>
  <c r="J163" i="11"/>
  <c r="BK161" i="11"/>
  <c r="J160" i="11"/>
  <c r="BK157" i="11"/>
  <c r="BK153" i="11"/>
  <c r="BK152" i="11"/>
  <c r="J150" i="11"/>
  <c r="J145" i="11"/>
  <c r="J144" i="11"/>
  <c r="BK143" i="11"/>
  <c r="BK140" i="11"/>
  <c r="BK139" i="11"/>
  <c r="BK134" i="11"/>
  <c r="BK132" i="11"/>
  <c r="BK131" i="11"/>
  <c r="BK129" i="11"/>
  <c r="J128" i="11"/>
  <c r="BK303" i="10"/>
  <c r="J303" i="10"/>
  <c r="BK302" i="10"/>
  <c r="J302" i="10"/>
  <c r="BK299" i="10"/>
  <c r="J295" i="10"/>
  <c r="BK293" i="10"/>
  <c r="BK287" i="10"/>
  <c r="BK286" i="10"/>
  <c r="J285" i="10"/>
  <c r="BK278" i="10"/>
  <c r="BK276" i="10"/>
  <c r="J274" i="10"/>
  <c r="J272" i="10"/>
  <c r="BK269" i="10"/>
  <c r="J262" i="10"/>
  <c r="J261" i="10"/>
  <c r="BK258" i="10"/>
  <c r="J254" i="10"/>
  <c r="J250" i="10"/>
  <c r="J246" i="10"/>
  <c r="J233" i="10"/>
  <c r="BK231" i="10"/>
  <c r="BK225" i="10"/>
  <c r="J218" i="10"/>
  <c r="BK216" i="10"/>
  <c r="BK214" i="10"/>
  <c r="J214" i="10"/>
  <c r="J213" i="10"/>
  <c r="J205" i="10"/>
  <c r="BK201" i="10"/>
  <c r="BK198" i="10"/>
  <c r="J197" i="10"/>
  <c r="J196" i="10"/>
  <c r="J192" i="10"/>
  <c r="BK191" i="10"/>
  <c r="J188" i="10"/>
  <c r="J184" i="10"/>
  <c r="J182" i="10"/>
  <c r="BK180" i="10"/>
  <c r="J174" i="10"/>
  <c r="J159" i="10"/>
  <c r="J142" i="10"/>
  <c r="J139" i="10"/>
  <c r="J242" i="9"/>
  <c r="J240" i="9"/>
  <c r="J239" i="9"/>
  <c r="BK236" i="9"/>
  <c r="J232" i="9"/>
  <c r="J230" i="9"/>
  <c r="BK229" i="9"/>
  <c r="J226" i="9"/>
  <c r="BK222" i="9"/>
  <c r="BK218" i="9"/>
  <c r="BK215" i="9"/>
  <c r="J208" i="9"/>
  <c r="J203" i="9"/>
  <c r="BK202" i="9"/>
  <c r="J201" i="9"/>
  <c r="BK200" i="9"/>
  <c r="J199" i="9"/>
  <c r="BK198" i="9"/>
  <c r="BK197" i="9"/>
  <c r="BK193" i="9"/>
  <c r="J182" i="9"/>
  <c r="BK174" i="9"/>
  <c r="J173" i="9"/>
  <c r="J172" i="9"/>
  <c r="BK168" i="9"/>
  <c r="BK162" i="9"/>
  <c r="J161" i="9"/>
  <c r="BK157" i="9"/>
  <c r="BK156" i="9"/>
  <c r="BK149" i="9"/>
  <c r="J148" i="9"/>
  <c r="BK145" i="9"/>
  <c r="BK142" i="9"/>
  <c r="BK140" i="9"/>
  <c r="J193" i="8"/>
  <c r="BK192" i="8"/>
  <c r="BK191" i="8"/>
  <c r="J188" i="8"/>
  <c r="J185" i="8"/>
  <c r="J183" i="8"/>
  <c r="BK178" i="8"/>
  <c r="BK176" i="8"/>
  <c r="BK173" i="8"/>
  <c r="J172" i="8"/>
  <c r="J171" i="8"/>
  <c r="J169" i="8"/>
  <c r="BK163" i="8"/>
  <c r="J162" i="8"/>
  <c r="BK160" i="8"/>
  <c r="BK158" i="8"/>
  <c r="J155" i="8"/>
  <c r="J154" i="8"/>
  <c r="BK149" i="8"/>
  <c r="BK425" i="7"/>
  <c r="BK423" i="7"/>
  <c r="J421" i="7"/>
  <c r="J419" i="7"/>
  <c r="J414" i="7"/>
  <c r="BK413" i="7"/>
  <c r="BK410" i="7"/>
  <c r="J401" i="7"/>
  <c r="BK399" i="7"/>
  <c r="BK397" i="7"/>
  <c r="J389" i="7"/>
  <c r="J385" i="7"/>
  <c r="J382" i="7"/>
  <c r="J381" i="7"/>
  <c r="J379" i="7"/>
  <c r="J378" i="7"/>
  <c r="BK377" i="7"/>
  <c r="BK376" i="7"/>
  <c r="J372" i="7"/>
  <c r="J371" i="7"/>
  <c r="J366" i="7"/>
  <c r="BK363" i="7"/>
  <c r="J359" i="7"/>
  <c r="J358" i="7"/>
  <c r="J357" i="7"/>
  <c r="J351" i="7"/>
  <c r="BK350" i="7"/>
  <c r="BK349" i="7"/>
  <c r="J347" i="7"/>
  <c r="J346" i="7"/>
  <c r="J345" i="7"/>
  <c r="J344" i="7"/>
  <c r="J343" i="7"/>
  <c r="BK341" i="7"/>
  <c r="J338" i="7"/>
  <c r="BK336" i="7"/>
  <c r="BK335" i="7"/>
  <c r="J331" i="7"/>
  <c r="BK326" i="7"/>
  <c r="J325" i="7"/>
  <c r="J324" i="7"/>
  <c r="BK321" i="7"/>
  <c r="J320" i="7"/>
  <c r="J317" i="7"/>
  <c r="J316" i="7"/>
  <c r="J315" i="7"/>
  <c r="BK313" i="7"/>
  <c r="BK308" i="7"/>
  <c r="J303" i="7"/>
  <c r="J301" i="7"/>
  <c r="J297" i="7"/>
  <c r="J296" i="7"/>
  <c r="J290" i="7"/>
  <c r="J288" i="7"/>
  <c r="BK285" i="7"/>
  <c r="BK283" i="7"/>
  <c r="BK281" i="7"/>
  <c r="BK277" i="7"/>
  <c r="J272" i="7"/>
  <c r="BK270" i="7"/>
  <c r="BK269" i="7"/>
  <c r="J267" i="7"/>
  <c r="BK266" i="7"/>
  <c r="BK264" i="7"/>
  <c r="J264" i="7"/>
  <c r="J263" i="7"/>
  <c r="BK260" i="7"/>
  <c r="BK258" i="7"/>
  <c r="J257" i="7"/>
  <c r="J255" i="7"/>
  <c r="BK253" i="7"/>
  <c r="BK251" i="7"/>
  <c r="BK249" i="7"/>
  <c r="J248" i="7"/>
  <c r="BK246" i="7"/>
  <c r="J245" i="7"/>
  <c r="J243" i="7"/>
  <c r="BK242" i="7"/>
  <c r="J240" i="7"/>
  <c r="J239" i="7"/>
  <c r="BK234" i="7"/>
  <c r="J232" i="7"/>
  <c r="J231" i="7"/>
  <c r="J226" i="7"/>
  <c r="J223" i="7"/>
  <c r="BK221" i="7"/>
  <c r="J220" i="7"/>
  <c r="J214" i="7"/>
  <c r="J212" i="7"/>
  <c r="J211" i="7"/>
  <c r="J207" i="7"/>
  <c r="J203" i="7"/>
  <c r="BK201" i="7"/>
  <c r="BK192" i="7"/>
  <c r="BK186" i="7"/>
  <c r="BK165" i="7"/>
  <c r="BK154" i="7"/>
  <c r="BK152" i="7"/>
  <c r="BK150" i="7"/>
  <c r="J146" i="7"/>
  <c r="J234" i="6"/>
  <c r="BK233" i="6"/>
  <c r="BK228" i="6"/>
  <c r="BK224" i="6"/>
  <c r="BK223" i="6"/>
  <c r="BK222" i="6"/>
  <c r="J218" i="6"/>
  <c r="BK213" i="6"/>
  <c r="J211" i="6"/>
  <c r="BK207" i="6"/>
  <c r="BK204" i="6"/>
  <c r="BK203" i="6"/>
  <c r="BK202" i="6"/>
  <c r="BK201" i="6"/>
  <c r="BK200" i="6"/>
  <c r="BK199" i="6"/>
  <c r="J194" i="6"/>
  <c r="J192" i="6"/>
  <c r="J188" i="6"/>
  <c r="BK186" i="6"/>
  <c r="J185" i="6"/>
  <c r="BK184" i="6"/>
  <c r="BK182" i="6"/>
  <c r="BK181" i="6"/>
  <c r="BK180" i="6"/>
  <c r="J179" i="6"/>
  <c r="J176" i="6"/>
  <c r="J175" i="6"/>
  <c r="J174" i="6"/>
  <c r="J172" i="6"/>
  <c r="J165" i="6"/>
  <c r="J164" i="6"/>
  <c r="J159" i="6"/>
  <c r="BK155" i="6"/>
  <c r="J152" i="6"/>
  <c r="J147" i="6"/>
  <c r="BK146" i="6"/>
  <c r="J143" i="6"/>
  <c r="J141" i="6"/>
  <c r="J139" i="6"/>
  <c r="J225" i="5"/>
  <c r="BK224" i="5"/>
  <c r="BK223" i="5"/>
  <c r="J222" i="5"/>
  <c r="J216" i="5"/>
  <c r="J214" i="5"/>
  <c r="J208" i="5"/>
  <c r="BK201" i="5"/>
  <c r="J200" i="5"/>
  <c r="J199" i="5"/>
  <c r="BK193" i="5"/>
  <c r="BK191" i="5"/>
  <c r="BK190" i="5"/>
  <c r="J189" i="5"/>
  <c r="J188" i="5"/>
  <c r="J186" i="5"/>
  <c r="BK185" i="5"/>
  <c r="J181" i="5"/>
  <c r="BK179" i="5"/>
  <c r="J178" i="5"/>
  <c r="BK175" i="5"/>
  <c r="J174" i="5"/>
  <c r="J172" i="5"/>
  <c r="BK166" i="5"/>
  <c r="J161" i="5"/>
  <c r="BK159" i="5"/>
  <c r="J154" i="5"/>
  <c r="J147" i="5"/>
  <c r="J143" i="5"/>
  <c r="J141" i="5"/>
  <c r="BK136" i="5"/>
  <c r="J353" i="4"/>
  <c r="J351" i="4"/>
  <c r="J350" i="4"/>
  <c r="BK349" i="4"/>
  <c r="J343" i="4"/>
  <c r="J332" i="4"/>
  <c r="J330" i="4"/>
  <c r="J328" i="4"/>
  <c r="BK319" i="4"/>
  <c r="BK318" i="4"/>
  <c r="J317" i="4"/>
  <c r="BK316" i="4"/>
  <c r="BK315" i="4"/>
  <c r="J314" i="4"/>
  <c r="J312" i="4"/>
  <c r="J310" i="4"/>
  <c r="BK306" i="4"/>
  <c r="BK305" i="4"/>
  <c r="J301" i="4"/>
  <c r="J300" i="4"/>
  <c r="J296" i="4"/>
  <c r="J295" i="4"/>
  <c r="J294" i="4"/>
  <c r="J293" i="4"/>
  <c r="BK291" i="4"/>
  <c r="J290" i="4"/>
  <c r="BK282" i="4"/>
  <c r="J281" i="4"/>
  <c r="J279" i="4"/>
  <c r="J268" i="4"/>
  <c r="BK267" i="4"/>
  <c r="J266" i="4"/>
  <c r="J260" i="4"/>
  <c r="BK249" i="4"/>
  <c r="J246" i="4"/>
  <c r="BK244" i="4"/>
  <c r="J243" i="4"/>
  <c r="J242" i="4"/>
  <c r="BK241" i="4"/>
  <c r="J240" i="4"/>
  <c r="J239" i="4"/>
  <c r="BK237" i="4"/>
  <c r="BK236" i="4"/>
  <c r="J234" i="4"/>
  <c r="BK232" i="4"/>
  <c r="BK231" i="4"/>
  <c r="BK230" i="4"/>
  <c r="J228" i="4"/>
  <c r="J226" i="4"/>
  <c r="BK224" i="4"/>
  <c r="BK212" i="4"/>
  <c r="J210" i="4"/>
  <c r="BK209" i="4"/>
  <c r="J204" i="4"/>
  <c r="BK201" i="4"/>
  <c r="BK199" i="4"/>
  <c r="BK198" i="4"/>
  <c r="J192" i="4"/>
  <c r="BK187" i="4"/>
  <c r="J184" i="4"/>
  <c r="BK181" i="4"/>
  <c r="J180" i="4"/>
  <c r="J179" i="4"/>
  <c r="BK177" i="4"/>
  <c r="BK160" i="4"/>
  <c r="J158" i="4"/>
  <c r="J155" i="4"/>
  <c r="J150" i="4"/>
  <c r="J142" i="4"/>
  <c r="BK296" i="3"/>
  <c r="J296" i="3"/>
  <c r="BK294" i="3"/>
  <c r="J294" i="3"/>
  <c r="BK293" i="3"/>
  <c r="BK291" i="3"/>
  <c r="BK284" i="3"/>
  <c r="BK283" i="3"/>
  <c r="BK279" i="3"/>
  <c r="BK268" i="3"/>
  <c r="J266" i="3"/>
  <c r="BK262" i="3"/>
  <c r="BK260" i="3"/>
  <c r="J254" i="3"/>
  <c r="BK250" i="3"/>
  <c r="BK249" i="3"/>
  <c r="BK242" i="3"/>
  <c r="J237" i="3"/>
  <c r="BK233" i="3"/>
  <c r="BK231" i="3"/>
  <c r="J229" i="3"/>
  <c r="J227" i="3"/>
  <c r="BK226" i="3"/>
  <c r="J216" i="3"/>
  <c r="J210" i="3"/>
  <c r="BK204" i="3"/>
  <c r="BK192" i="3"/>
  <c r="BK187" i="3"/>
  <c r="BK180" i="3"/>
  <c r="J174" i="3"/>
  <c r="J172" i="3"/>
  <c r="BK167" i="3"/>
  <c r="J159" i="3"/>
  <c r="J155" i="3"/>
  <c r="BK151" i="3"/>
  <c r="BK146" i="3"/>
  <c r="J144" i="3"/>
  <c r="BK140" i="3"/>
  <c r="BK139" i="3"/>
  <c r="J288" i="2"/>
  <c r="J282" i="2"/>
  <c r="BK281" i="2"/>
  <c r="J279" i="2"/>
  <c r="BK276" i="2"/>
  <c r="BK272" i="2"/>
  <c r="J268" i="2"/>
  <c r="J263" i="2"/>
  <c r="J258" i="2"/>
  <c r="J253" i="2"/>
  <c r="J252" i="2"/>
  <c r="BK250" i="2"/>
  <c r="J249" i="2"/>
  <c r="BK248" i="2"/>
  <c r="J244" i="2"/>
  <c r="J238" i="2"/>
  <c r="J235" i="2"/>
  <c r="BK230" i="2"/>
  <c r="BK227" i="2"/>
  <c r="BK226" i="2"/>
  <c r="J216" i="2"/>
  <c r="BK206" i="2"/>
  <c r="J204" i="2"/>
  <c r="BK196" i="2"/>
  <c r="BK194" i="2"/>
  <c r="J190" i="2"/>
  <c r="J176" i="2"/>
  <c r="J169" i="2"/>
  <c r="J165" i="2"/>
  <c r="BK162" i="2"/>
  <c r="J161" i="2"/>
  <c r="J157" i="2"/>
  <c r="J154" i="2"/>
  <c r="J152" i="2"/>
  <c r="BK151" i="2"/>
  <c r="J149" i="2"/>
  <c r="J146" i="2"/>
  <c r="BK145" i="2"/>
  <c r="AS112" i="1"/>
  <c r="AS108" i="1"/>
  <c r="BK201" i="13"/>
  <c r="BK194" i="13"/>
  <c r="J190" i="13"/>
  <c r="BK186" i="13"/>
  <c r="BK177" i="13"/>
  <c r="BK176" i="13"/>
  <c r="BK175" i="13"/>
  <c r="J174" i="13"/>
  <c r="BK172" i="13"/>
  <c r="BK171" i="13"/>
  <c r="BK170" i="13"/>
  <c r="J169" i="13"/>
  <c r="J167" i="13"/>
  <c r="J165" i="13"/>
  <c r="BK162" i="13"/>
  <c r="J159" i="13"/>
  <c r="J156" i="13"/>
  <c r="BK152" i="13"/>
  <c r="BK151" i="13"/>
  <c r="BK144" i="13"/>
  <c r="BK294" i="12"/>
  <c r="J294" i="12"/>
  <c r="BK293" i="12"/>
  <c r="J293" i="12"/>
  <c r="J288" i="12"/>
  <c r="BK286" i="12"/>
  <c r="BK285" i="12"/>
  <c r="BK284" i="12"/>
  <c r="BK269" i="12"/>
  <c r="BK268" i="12"/>
  <c r="J266" i="12"/>
  <c r="J265" i="12"/>
  <c r="BK263" i="12"/>
  <c r="J262" i="12"/>
  <c r="J261" i="12"/>
  <c r="J260" i="12"/>
  <c r="BK259" i="12"/>
  <c r="J258" i="12"/>
  <c r="BK257" i="12"/>
  <c r="BK256" i="12"/>
  <c r="BK248" i="12"/>
  <c r="J246" i="12"/>
  <c r="J244" i="12"/>
  <c r="J241" i="12"/>
  <c r="BK240" i="12"/>
  <c r="J238" i="12"/>
  <c r="BK236" i="12"/>
  <c r="BK233" i="12"/>
  <c r="J232" i="12"/>
  <c r="BK231" i="12"/>
  <c r="BK230" i="12"/>
  <c r="J229" i="12"/>
  <c r="J228" i="12"/>
  <c r="J226" i="12"/>
  <c r="BK224" i="12"/>
  <c r="BK223" i="12"/>
  <c r="J220" i="12"/>
  <c r="BK219" i="12"/>
  <c r="J215" i="12"/>
  <c r="J212" i="12"/>
  <c r="J203" i="12"/>
  <c r="J201" i="12"/>
  <c r="BK195" i="12"/>
  <c r="BK194" i="12"/>
  <c r="BK189" i="12"/>
  <c r="J186" i="12"/>
  <c r="BK183" i="12"/>
  <c r="J175" i="12"/>
  <c r="J170" i="12"/>
  <c r="J168" i="12"/>
  <c r="BK165" i="12"/>
  <c r="BK163" i="12"/>
  <c r="BK161" i="12"/>
  <c r="J160" i="12"/>
  <c r="J158" i="12"/>
  <c r="BK153" i="12"/>
  <c r="BK148" i="12"/>
  <c r="J147" i="12"/>
  <c r="J146" i="12"/>
  <c r="BK142" i="12"/>
  <c r="J136" i="12"/>
  <c r="J170" i="11"/>
  <c r="BK169" i="11"/>
  <c r="BK168" i="11"/>
  <c r="BK167" i="11"/>
  <c r="BK163" i="11"/>
  <c r="BK159" i="11"/>
  <c r="BK158" i="11"/>
  <c r="J156" i="11"/>
  <c r="J155" i="11"/>
  <c r="BK151" i="11"/>
  <c r="BK146" i="11"/>
  <c r="BK145" i="11"/>
  <c r="J143" i="11"/>
  <c r="BK141" i="11"/>
  <c r="J140" i="11"/>
  <c r="J137" i="11"/>
  <c r="J134" i="11"/>
  <c r="J132" i="11"/>
  <c r="BK301" i="10"/>
  <c r="BK297" i="10"/>
  <c r="BK296" i="10"/>
  <c r="J294" i="10"/>
  <c r="BK289" i="10"/>
  <c r="J287" i="10"/>
  <c r="J271" i="10"/>
  <c r="BK262" i="10"/>
  <c r="BK261" i="10"/>
  <c r="J260" i="10"/>
  <c r="BK246" i="10"/>
  <c r="J241" i="10"/>
  <c r="BK232" i="10"/>
  <c r="J231" i="10"/>
  <c r="BK230" i="10"/>
  <c r="J229" i="10"/>
  <c r="J227" i="10"/>
  <c r="J226" i="10"/>
  <c r="J225" i="10"/>
  <c r="BK219" i="10"/>
  <c r="J217" i="10"/>
  <c r="J216" i="10"/>
  <c r="J215" i="10"/>
  <c r="BK212" i="10"/>
  <c r="BK207" i="10"/>
  <c r="J201" i="10"/>
  <c r="BK200" i="10"/>
  <c r="BK197" i="10"/>
  <c r="BK188" i="10"/>
  <c r="BK187" i="10"/>
  <c r="BK186" i="10"/>
  <c r="BK185" i="10"/>
  <c r="BK184" i="10"/>
  <c r="BK183" i="10"/>
  <c r="BK174" i="10"/>
  <c r="BK172" i="10"/>
  <c r="BK168" i="10"/>
  <c r="J167" i="10"/>
  <c r="BK165" i="10"/>
  <c r="BK162" i="10"/>
  <c r="BK154" i="10"/>
  <c r="J152" i="10"/>
  <c r="BK151" i="10"/>
  <c r="J146" i="10"/>
  <c r="BK139" i="10"/>
  <c r="BK253" i="9"/>
  <c r="J252" i="9"/>
  <c r="BK251" i="9"/>
  <c r="J250" i="9"/>
  <c r="J249" i="9"/>
  <c r="BK243" i="9"/>
  <c r="BK242" i="9"/>
  <c r="J238" i="9"/>
  <c r="BK234" i="9"/>
  <c r="BK226" i="9"/>
  <c r="BK223" i="9"/>
  <c r="J221" i="9"/>
  <c r="J219" i="9"/>
  <c r="J218" i="9"/>
  <c r="BK217" i="9"/>
  <c r="J215" i="9"/>
  <c r="BK214" i="9"/>
  <c r="BK212" i="9"/>
  <c r="BK210" i="9"/>
  <c r="BK209" i="9"/>
  <c r="J207" i="9"/>
  <c r="BK206" i="9"/>
  <c r="BK204" i="9"/>
  <c r="BK199" i="9"/>
  <c r="J198" i="9"/>
  <c r="J195" i="9"/>
  <c r="J194" i="9"/>
  <c r="BK191" i="9"/>
  <c r="J187" i="9"/>
  <c r="J185" i="9"/>
  <c r="BK183" i="9"/>
  <c r="BK179" i="9"/>
  <c r="J178" i="9"/>
  <c r="BK176" i="9"/>
  <c r="BK175" i="9"/>
  <c r="J171" i="9"/>
  <c r="J168" i="9"/>
  <c r="J167" i="9"/>
  <c r="J166" i="9"/>
  <c r="J157" i="9"/>
  <c r="BK153" i="9"/>
  <c r="J151" i="9"/>
  <c r="BK196" i="8"/>
  <c r="BK194" i="8"/>
  <c r="BK193" i="8"/>
  <c r="J191" i="8"/>
  <c r="BK188" i="8"/>
  <c r="BK187" i="8"/>
  <c r="J181" i="8"/>
  <c r="BK172" i="8"/>
  <c r="BK171" i="8"/>
  <c r="BK170" i="8"/>
  <c r="BK169" i="8"/>
  <c r="BK167" i="8"/>
  <c r="J163" i="8"/>
  <c r="BK162" i="8"/>
  <c r="J160" i="8"/>
  <c r="J157" i="8"/>
  <c r="J151" i="8"/>
  <c r="BK147" i="8"/>
  <c r="BK146" i="8"/>
  <c r="J144" i="8"/>
  <c r="J139" i="8"/>
  <c r="BK137" i="8"/>
  <c r="BK135" i="8"/>
  <c r="BK134" i="8"/>
  <c r="J133" i="8"/>
  <c r="BK426" i="7"/>
  <c r="BK421" i="7"/>
  <c r="BK418" i="7"/>
  <c r="J417" i="7"/>
  <c r="J416" i="7"/>
  <c r="J415" i="7"/>
  <c r="BK414" i="7"/>
  <c r="BK405" i="7"/>
  <c r="J397" i="7"/>
  <c r="BK395" i="7"/>
  <c r="J388" i="7"/>
  <c r="J386" i="7"/>
  <c r="BK385" i="7"/>
  <c r="BK384" i="7"/>
  <c r="BK382" i="7"/>
  <c r="J376" i="7"/>
  <c r="J373" i="7"/>
  <c r="J369" i="7"/>
  <c r="BK368" i="7"/>
  <c r="J367" i="7"/>
  <c r="BK361" i="7"/>
  <c r="BK355" i="7"/>
  <c r="BK354" i="7"/>
  <c r="BK353" i="7"/>
  <c r="BK351" i="7"/>
  <c r="J350" i="7"/>
  <c r="J348" i="7"/>
  <c r="BK347" i="7"/>
  <c r="BK346" i="7"/>
  <c r="BK345" i="7"/>
  <c r="BK344" i="7"/>
  <c r="BK339" i="7"/>
  <c r="BK338" i="7"/>
  <c r="J337" i="7"/>
  <c r="J336" i="7"/>
  <c r="BK330" i="7"/>
  <c r="BK328" i="7"/>
  <c r="J322" i="7"/>
  <c r="J319" i="7"/>
  <c r="J318" i="7"/>
  <c r="BK315" i="7"/>
  <c r="J314" i="7"/>
  <c r="BK312" i="7"/>
  <c r="J307" i="7"/>
  <c r="BK305" i="7"/>
  <c r="BK301" i="7"/>
  <c r="J287" i="7"/>
  <c r="J281" i="7"/>
  <c r="J275" i="7"/>
  <c r="BK273" i="7"/>
  <c r="BK272" i="7"/>
  <c r="BK271" i="7"/>
  <c r="J270" i="7"/>
  <c r="J221" i="7"/>
  <c r="BK220" i="7"/>
  <c r="BK218" i="7"/>
  <c r="J217" i="7"/>
  <c r="BK215" i="7"/>
  <c r="J209" i="7"/>
  <c r="BK203" i="7"/>
  <c r="J201" i="7"/>
  <c r="BK194" i="7"/>
  <c r="J192" i="7"/>
  <c r="J189" i="7"/>
  <c r="J188" i="7"/>
  <c r="J187" i="7"/>
  <c r="BK185" i="7"/>
  <c r="J185" i="7"/>
  <c r="BK180" i="7"/>
  <c r="J180" i="7"/>
  <c r="BK176" i="7"/>
  <c r="J176" i="7"/>
  <c r="BK175" i="7"/>
  <c r="J175" i="7"/>
  <c r="BK171" i="7"/>
  <c r="J171" i="7"/>
  <c r="BK167" i="7"/>
  <c r="J167" i="7"/>
  <c r="J163" i="7"/>
  <c r="J158" i="7"/>
  <c r="J157" i="7"/>
  <c r="J154" i="7"/>
  <c r="J147" i="7"/>
  <c r="BK144" i="7"/>
  <c r="BK236" i="6"/>
  <c r="J236" i="6"/>
  <c r="J235" i="6"/>
  <c r="BK232" i="6"/>
  <c r="J215" i="6"/>
  <c r="J210" i="6"/>
  <c r="J204" i="6"/>
  <c r="J200" i="6"/>
  <c r="BK197" i="6"/>
  <c r="BK196" i="6"/>
  <c r="BK194" i="6"/>
  <c r="BK192" i="6"/>
  <c r="J191" i="6"/>
  <c r="J190" i="6"/>
  <c r="J186" i="6"/>
  <c r="BK185" i="6"/>
  <c r="J184" i="6"/>
  <c r="J183" i="6"/>
  <c r="J182" i="6"/>
  <c r="BK178" i="6"/>
  <c r="BK177" i="6"/>
  <c r="BK172" i="6"/>
  <c r="J168" i="6"/>
  <c r="J166" i="6"/>
  <c r="BK164" i="6"/>
  <c r="J163" i="6"/>
  <c r="BK162" i="6"/>
  <c r="BK143" i="6"/>
  <c r="J142" i="6"/>
  <c r="J136" i="6"/>
  <c r="BK233" i="5"/>
  <c r="J232" i="5"/>
  <c r="BK231" i="5"/>
  <c r="J227" i="5"/>
  <c r="BK225" i="5"/>
  <c r="BK221" i="5"/>
  <c r="J217" i="5"/>
  <c r="J211" i="5"/>
  <c r="J210" i="5"/>
  <c r="BK207" i="5"/>
  <c r="J204" i="5"/>
  <c r="BK203" i="5"/>
  <c r="J202" i="5"/>
  <c r="J201" i="5"/>
  <c r="BK200" i="5"/>
  <c r="BK199" i="5"/>
  <c r="BK198" i="5"/>
  <c r="J196" i="5"/>
  <c r="J195" i="5"/>
  <c r="J193" i="5"/>
  <c r="BK182" i="5"/>
  <c r="J180" i="5"/>
  <c r="BK176" i="5"/>
  <c r="J165" i="5"/>
  <c r="J163" i="5"/>
  <c r="J159" i="5"/>
  <c r="J152" i="5"/>
  <c r="BK150" i="5"/>
  <c r="BK149" i="5"/>
  <c r="BK142" i="5"/>
  <c r="J139" i="5"/>
  <c r="J136" i="5"/>
  <c r="BK350" i="4"/>
  <c r="BK348" i="4"/>
  <c r="J347" i="4"/>
  <c r="J341" i="4"/>
  <c r="J340" i="4"/>
  <c r="J339" i="4"/>
  <c r="J334" i="4"/>
  <c r="BK332" i="4"/>
  <c r="BK330" i="4"/>
  <c r="J325" i="4"/>
  <c r="J324" i="4"/>
  <c r="BK320" i="4"/>
  <c r="J319" i="4"/>
  <c r="J316" i="4"/>
  <c r="BK314" i="4"/>
  <c r="J309" i="4"/>
  <c r="J306" i="4"/>
  <c r="J303" i="4"/>
  <c r="BK300" i="4"/>
  <c r="J299" i="4"/>
  <c r="J298" i="4"/>
  <c r="J297" i="4"/>
  <c r="BK295" i="4"/>
  <c r="J292" i="4"/>
  <c r="J285" i="4"/>
  <c r="BK279" i="4"/>
  <c r="BK277" i="4"/>
  <c r="J270" i="4"/>
  <c r="BK261" i="4"/>
  <c r="J253" i="4"/>
  <c r="J252" i="4"/>
  <c r="BK246" i="4"/>
  <c r="J244" i="4"/>
  <c r="BK242" i="4"/>
  <c r="J237" i="4"/>
  <c r="BK233" i="4"/>
  <c r="J232" i="4"/>
  <c r="BK226" i="4"/>
  <c r="J224" i="4"/>
  <c r="BK222" i="4"/>
  <c r="J220" i="4"/>
  <c r="BK210" i="4"/>
  <c r="J209" i="4"/>
  <c r="J202" i="4"/>
  <c r="J196" i="4"/>
  <c r="BK191" i="4"/>
  <c r="BK189" i="4"/>
  <c r="J186" i="4"/>
  <c r="J181" i="4"/>
  <c r="BK180" i="4"/>
  <c r="J169" i="4"/>
  <c r="J168" i="4"/>
  <c r="J166" i="4"/>
  <c r="BK162" i="4"/>
  <c r="BK155" i="4"/>
  <c r="BK150" i="4"/>
  <c r="BK146" i="4"/>
  <c r="BK143" i="4"/>
  <c r="BK142" i="4"/>
  <c r="J293" i="3"/>
  <c r="J289" i="3"/>
  <c r="BK287" i="3"/>
  <c r="J285" i="3"/>
  <c r="BK281" i="3"/>
  <c r="J280" i="3"/>
  <c r="J278" i="3"/>
  <c r="BK276" i="3"/>
  <c r="BK274" i="3"/>
  <c r="BK272" i="3"/>
  <c r="J270" i="3"/>
  <c r="BK269" i="3"/>
  <c r="J268" i="3"/>
  <c r="BK266" i="3"/>
  <c r="J264" i="3"/>
  <c r="J260" i="3"/>
  <c r="BK258" i="3"/>
  <c r="J256" i="3"/>
  <c r="J255" i="3"/>
  <c r="J248" i="3"/>
  <c r="BK245" i="3"/>
  <c r="BK244" i="3"/>
  <c r="BK241" i="3"/>
  <c r="BK240" i="3"/>
  <c r="BK239" i="3"/>
  <c r="J238" i="3"/>
  <c r="BK235" i="3"/>
  <c r="BK234" i="3"/>
  <c r="J233" i="3"/>
  <c r="J231" i="3"/>
  <c r="J224" i="3"/>
  <c r="J223" i="3"/>
  <c r="J222" i="3"/>
  <c r="J221" i="3"/>
  <c r="J214" i="3"/>
  <c r="BK209" i="3"/>
  <c r="J208" i="3"/>
  <c r="BK197" i="3"/>
  <c r="BK196" i="3"/>
  <c r="J194" i="3"/>
  <c r="J187" i="3"/>
  <c r="J178" i="3"/>
  <c r="J167" i="3"/>
  <c r="BK164" i="3"/>
  <c r="BK162" i="3"/>
  <c r="BK159" i="3"/>
  <c r="J149" i="3"/>
  <c r="J147" i="3"/>
  <c r="BK144" i="3"/>
  <c r="BK143" i="3"/>
  <c r="J139" i="3"/>
  <c r="J136" i="3"/>
  <c r="J134" i="3"/>
  <c r="J293" i="2"/>
  <c r="BK292" i="2"/>
  <c r="BK290" i="2"/>
  <c r="BK288" i="2"/>
  <c r="BK275" i="2"/>
  <c r="J274" i="2"/>
  <c r="J271" i="2"/>
  <c r="J270" i="2"/>
  <c r="BK260" i="2"/>
  <c r="BK259" i="2"/>
  <c r="BK257" i="2"/>
  <c r="BK255" i="2"/>
  <c r="J246" i="2"/>
  <c r="J245" i="2"/>
  <c r="BK242" i="2"/>
  <c r="BK240" i="2"/>
  <c r="BK235" i="2"/>
  <c r="J234" i="2"/>
  <c r="J232" i="2"/>
  <c r="J221" i="2"/>
  <c r="J220" i="2"/>
  <c r="BK216" i="2"/>
  <c r="BK209" i="2"/>
  <c r="J208" i="2"/>
  <c r="J202" i="2"/>
  <c r="J196" i="2"/>
  <c r="J194" i="2"/>
  <c r="J187" i="2"/>
  <c r="BK183" i="2"/>
  <c r="BK181" i="2"/>
  <c r="BK176" i="2"/>
  <c r="J173" i="2"/>
  <c r="BK171" i="2"/>
  <c r="BK169" i="2"/>
  <c r="J167" i="2"/>
  <c r="J162" i="2"/>
  <c r="BK158" i="2"/>
  <c r="BK152" i="2"/>
  <c r="J148" i="2"/>
  <c r="BK146" i="2"/>
  <c r="J144" i="2"/>
  <c r="J137" i="2"/>
  <c r="J135" i="2"/>
  <c r="BK133" i="2"/>
  <c r="AS97" i="1"/>
  <c r="BK140" i="2" l="1"/>
  <c r="J140" i="2"/>
  <c r="J99" i="2"/>
  <c r="T140" i="2"/>
  <c r="P147" i="2"/>
  <c r="R160" i="2"/>
  <c r="BK164" i="2"/>
  <c r="BK236" i="2"/>
  <c r="J236" i="2" s="1"/>
  <c r="J104" i="2" s="1"/>
  <c r="BK254" i="2"/>
  <c r="J254" i="2"/>
  <c r="J105" i="2" s="1"/>
  <c r="R254" i="2"/>
  <c r="R262" i="2"/>
  <c r="R273" i="2"/>
  <c r="R278" i="2"/>
  <c r="P283" i="2"/>
  <c r="P289" i="2"/>
  <c r="BK133" i="3"/>
  <c r="J133" i="3" s="1"/>
  <c r="J98" i="3" s="1"/>
  <c r="R133" i="3"/>
  <c r="R138" i="3"/>
  <c r="T142" i="3"/>
  <c r="R150" i="3"/>
  <c r="P154" i="3"/>
  <c r="P225" i="3"/>
  <c r="BK251" i="3"/>
  <c r="J251" i="3"/>
  <c r="J106" i="3"/>
  <c r="BK267" i="3"/>
  <c r="J267" i="3" s="1"/>
  <c r="J107" i="3" s="1"/>
  <c r="BK271" i="3"/>
  <c r="J271" i="3" s="1"/>
  <c r="J108" i="3" s="1"/>
  <c r="BK282" i="3"/>
  <c r="J282" i="3"/>
  <c r="J109" i="3" s="1"/>
  <c r="T282" i="3"/>
  <c r="BK290" i="3"/>
  <c r="J290" i="3"/>
  <c r="J111" i="3" s="1"/>
  <c r="P182" i="4"/>
  <c r="BK190" i="4"/>
  <c r="J190" i="4"/>
  <c r="J105" i="4" s="1"/>
  <c r="R190" i="4"/>
  <c r="P195" i="4"/>
  <c r="T195" i="4"/>
  <c r="T200" i="4"/>
  <c r="P245" i="4"/>
  <c r="BK271" i="4"/>
  <c r="J271" i="4"/>
  <c r="J110" i="4"/>
  <c r="T271" i="4"/>
  <c r="P311" i="4"/>
  <c r="T329" i="4"/>
  <c r="P333" i="4"/>
  <c r="P342" i="4"/>
  <c r="P352" i="4"/>
  <c r="P138" i="5"/>
  <c r="P145" i="5"/>
  <c r="R153" i="5"/>
  <c r="T158" i="5"/>
  <c r="T167" i="5"/>
  <c r="P187" i="5"/>
  <c r="R192" i="5"/>
  <c r="P212" i="5"/>
  <c r="T215" i="5"/>
  <c r="R226" i="5"/>
  <c r="T138" i="6"/>
  <c r="P145" i="6"/>
  <c r="P153" i="6"/>
  <c r="P158" i="6"/>
  <c r="T167" i="6"/>
  <c r="BK193" i="6"/>
  <c r="J193" i="6" s="1"/>
  <c r="J108" i="6" s="1"/>
  <c r="BK212" i="6"/>
  <c r="J212" i="6"/>
  <c r="J109" i="6" s="1"/>
  <c r="R212" i="6"/>
  <c r="T216" i="6"/>
  <c r="BK227" i="6"/>
  <c r="J227" i="6" s="1"/>
  <c r="J111" i="6" s="1"/>
  <c r="T143" i="7"/>
  <c r="T156" i="7"/>
  <c r="R191" i="7"/>
  <c r="BK224" i="7"/>
  <c r="J224" i="7"/>
  <c r="J104" i="7"/>
  <c r="BK229" i="7"/>
  <c r="J229" i="7" s="1"/>
  <c r="J106" i="7" s="1"/>
  <c r="R229" i="7"/>
  <c r="T236" i="7"/>
  <c r="R247" i="7"/>
  <c r="T274" i="7"/>
  <c r="P279" i="7"/>
  <c r="BK327" i="7"/>
  <c r="J327" i="7"/>
  <c r="J112" i="7"/>
  <c r="BK342" i="7"/>
  <c r="J342" i="7" s="1"/>
  <c r="J113" i="7" s="1"/>
  <c r="BK360" i="7"/>
  <c r="J360" i="7"/>
  <c r="J114" i="7" s="1"/>
  <c r="P370" i="7"/>
  <c r="BK387" i="7"/>
  <c r="J387" i="7"/>
  <c r="J116" i="7" s="1"/>
  <c r="BK420" i="7"/>
  <c r="J420" i="7"/>
  <c r="J117" i="7"/>
  <c r="T420" i="7"/>
  <c r="T424" i="7"/>
  <c r="R132" i="8"/>
  <c r="T141" i="8"/>
  <c r="BK161" i="8"/>
  <c r="J161" i="8"/>
  <c r="J103" i="8"/>
  <c r="R166" i="8"/>
  <c r="R182" i="8"/>
  <c r="R186" i="8"/>
  <c r="R137" i="9"/>
  <c r="P144" i="9"/>
  <c r="R152" i="9"/>
  <c r="R160" i="9"/>
  <c r="BK170" i="9"/>
  <c r="J170" i="9"/>
  <c r="J106" i="9" s="1"/>
  <c r="BK186" i="9"/>
  <c r="J186" i="9"/>
  <c r="J108" i="9"/>
  <c r="T186" i="9"/>
  <c r="R205" i="9"/>
  <c r="T211" i="9"/>
  <c r="T231" i="9"/>
  <c r="T235" i="9"/>
  <c r="R244" i="9"/>
  <c r="P141" i="10"/>
  <c r="T158" i="10"/>
  <c r="T166" i="10"/>
  <c r="BK177" i="10"/>
  <c r="J177" i="10"/>
  <c r="J106" i="10" s="1"/>
  <c r="BK190" i="10"/>
  <c r="J190" i="10"/>
  <c r="J107" i="10"/>
  <c r="BK202" i="10"/>
  <c r="J202" i="10"/>
  <c r="J108" i="10"/>
  <c r="BK228" i="10"/>
  <c r="J228" i="10" s="1"/>
  <c r="J109" i="10" s="1"/>
  <c r="R228" i="10"/>
  <c r="P234" i="10"/>
  <c r="T277" i="10"/>
  <c r="T288" i="10"/>
  <c r="R298" i="10"/>
  <c r="R127" i="11"/>
  <c r="R136" i="11"/>
  <c r="T147" i="11"/>
  <c r="R162" i="11"/>
  <c r="T166" i="11"/>
  <c r="P138" i="12"/>
  <c r="R157" i="12"/>
  <c r="P166" i="12"/>
  <c r="T177" i="12"/>
  <c r="R181" i="12"/>
  <c r="R237" i="12"/>
  <c r="T254" i="12"/>
  <c r="R264" i="12"/>
  <c r="P267" i="12"/>
  <c r="BK291" i="12"/>
  <c r="J291" i="12"/>
  <c r="J112" i="12" s="1"/>
  <c r="P138" i="13"/>
  <c r="R142" i="13"/>
  <c r="R173" i="13"/>
  <c r="P189" i="13"/>
  <c r="R132" i="2"/>
  <c r="BK147" i="2"/>
  <c r="J147" i="2" s="1"/>
  <c r="J100" i="2" s="1"/>
  <c r="BK160" i="2"/>
  <c r="J160" i="2"/>
  <c r="J101" i="2" s="1"/>
  <c r="P164" i="2"/>
  <c r="P236" i="2"/>
  <c r="P163" i="2" s="1"/>
  <c r="P254" i="2"/>
  <c r="P262" i="2"/>
  <c r="P273" i="2"/>
  <c r="P278" i="2"/>
  <c r="BK283" i="2"/>
  <c r="J283" i="2"/>
  <c r="J109" i="2"/>
  <c r="R283" i="2"/>
  <c r="R289" i="2"/>
  <c r="P133" i="3"/>
  <c r="T138" i="3"/>
  <c r="P142" i="3"/>
  <c r="P150" i="3"/>
  <c r="R154" i="3"/>
  <c r="T225" i="3"/>
  <c r="P243" i="3"/>
  <c r="P251" i="3"/>
  <c r="P267" i="3"/>
  <c r="P271" i="3"/>
  <c r="P282" i="3"/>
  <c r="P286" i="3"/>
  <c r="R290" i="3"/>
  <c r="R284" i="4"/>
  <c r="T284" i="4"/>
  <c r="T302" i="4"/>
  <c r="R311" i="4"/>
  <c r="BK333" i="4"/>
  <c r="J333" i="4"/>
  <c r="J115" i="4" s="1"/>
  <c r="R333" i="4"/>
  <c r="R342" i="4"/>
  <c r="R352" i="4"/>
  <c r="T138" i="5"/>
  <c r="T145" i="5"/>
  <c r="T134" i="5" s="1"/>
  <c r="T153" i="5"/>
  <c r="BK167" i="5"/>
  <c r="J167" i="5"/>
  <c r="J106" i="5"/>
  <c r="BK187" i="5"/>
  <c r="J187" i="5" s="1"/>
  <c r="J107" i="5" s="1"/>
  <c r="T187" i="5"/>
  <c r="T192" i="5"/>
  <c r="R212" i="5"/>
  <c r="P215" i="5"/>
  <c r="T226" i="5"/>
  <c r="BK138" i="6"/>
  <c r="J138" i="6" s="1"/>
  <c r="J101" i="6" s="1"/>
  <c r="R138" i="6"/>
  <c r="BK153" i="6"/>
  <c r="J153" i="6"/>
  <c r="J103" i="6"/>
  <c r="BK158" i="6"/>
  <c r="J158" i="6" s="1"/>
  <c r="J105" i="6" s="1"/>
  <c r="BK167" i="6"/>
  <c r="J167" i="6"/>
  <c r="J106" i="6" s="1"/>
  <c r="BK187" i="6"/>
  <c r="J187" i="6"/>
  <c r="J107" i="6"/>
  <c r="R187" i="6"/>
  <c r="P193" i="6"/>
  <c r="P212" i="6"/>
  <c r="P216" i="6"/>
  <c r="R227" i="6"/>
  <c r="R143" i="7"/>
  <c r="P156" i="7"/>
  <c r="P191" i="7"/>
  <c r="R216" i="7"/>
  <c r="R224" i="7"/>
  <c r="T229" i="7"/>
  <c r="P236" i="7"/>
  <c r="T247" i="7"/>
  <c r="R274" i="7"/>
  <c r="R279" i="7"/>
  <c r="P323" i="7"/>
  <c r="R327" i="7"/>
  <c r="T342" i="7"/>
  <c r="T360" i="7"/>
  <c r="R370" i="7"/>
  <c r="R387" i="7"/>
  <c r="P420" i="7"/>
  <c r="P424" i="7"/>
  <c r="T132" i="8"/>
  <c r="R141" i="8"/>
  <c r="R153" i="8"/>
  <c r="R161" i="8"/>
  <c r="P166" i="8"/>
  <c r="P182" i="8"/>
  <c r="T186" i="8"/>
  <c r="T137" i="9"/>
  <c r="T144" i="9"/>
  <c r="T152" i="9"/>
  <c r="T160" i="9"/>
  <c r="BK165" i="9"/>
  <c r="T165" i="9"/>
  <c r="T170" i="9"/>
  <c r="T181" i="9"/>
  <c r="R186" i="9"/>
  <c r="R211" i="9"/>
  <c r="BK235" i="9"/>
  <c r="J235" i="9"/>
  <c r="J112" i="9"/>
  <c r="P235" i="9"/>
  <c r="T244" i="9"/>
  <c r="BK141" i="10"/>
  <c r="J141" i="10"/>
  <c r="J101" i="10"/>
  <c r="BK158" i="10"/>
  <c r="J158" i="10"/>
  <c r="J102" i="10"/>
  <c r="BK166" i="10"/>
  <c r="J166" i="10" s="1"/>
  <c r="J103" i="10" s="1"/>
  <c r="P171" i="10"/>
  <c r="P177" i="10"/>
  <c r="R190" i="10"/>
  <c r="P202" i="10"/>
  <c r="BK234" i="10"/>
  <c r="J234" i="10"/>
  <c r="J110" i="10" s="1"/>
  <c r="R277" i="10"/>
  <c r="P288" i="10"/>
  <c r="T298" i="10"/>
  <c r="T127" i="11"/>
  <c r="P136" i="11"/>
  <c r="P147" i="11"/>
  <c r="BK166" i="11"/>
  <c r="J166" i="11" s="1"/>
  <c r="J104" i="11" s="1"/>
  <c r="T138" i="12"/>
  <c r="T135" i="12"/>
  <c r="T157" i="12"/>
  <c r="T166" i="12"/>
  <c r="BK177" i="12"/>
  <c r="T181" i="12"/>
  <c r="T237" i="12"/>
  <c r="R254" i="12"/>
  <c r="BK267" i="12"/>
  <c r="J267" i="12"/>
  <c r="J110" i="12" s="1"/>
  <c r="BK287" i="12"/>
  <c r="J287" i="12"/>
  <c r="J111" i="12"/>
  <c r="T287" i="12"/>
  <c r="P291" i="12"/>
  <c r="BK138" i="13"/>
  <c r="J138" i="13"/>
  <c r="J101" i="13" s="1"/>
  <c r="R138" i="13"/>
  <c r="R134" i="13"/>
  <c r="T142" i="13"/>
  <c r="R150" i="13"/>
  <c r="P155" i="13"/>
  <c r="BK160" i="13"/>
  <c r="J160" i="13"/>
  <c r="J106" i="13" s="1"/>
  <c r="R160" i="13"/>
  <c r="R166" i="13"/>
  <c r="BK173" i="13"/>
  <c r="J173" i="13" s="1"/>
  <c r="J108" i="13" s="1"/>
  <c r="BK198" i="13"/>
  <c r="J198" i="13"/>
  <c r="J111" i="13" s="1"/>
  <c r="R198" i="13"/>
  <c r="BK128" i="14"/>
  <c r="J128" i="14"/>
  <c r="J100" i="14" s="1"/>
  <c r="R128" i="14"/>
  <c r="R155" i="14"/>
  <c r="P184" i="14"/>
  <c r="P188" i="14"/>
  <c r="P187" i="14"/>
  <c r="BK125" i="15"/>
  <c r="R125" i="15"/>
  <c r="BK134" i="15"/>
  <c r="P134" i="15"/>
  <c r="BK150" i="15"/>
  <c r="BK133" i="15" s="1"/>
  <c r="J133" i="15" s="1"/>
  <c r="J100" i="15" s="1"/>
  <c r="J150" i="15"/>
  <c r="J102" i="15" s="1"/>
  <c r="R150" i="15"/>
  <c r="BK132" i="2"/>
  <c r="BK131" i="2"/>
  <c r="T132" i="2"/>
  <c r="P140" i="2"/>
  <c r="R147" i="2"/>
  <c r="P160" i="2"/>
  <c r="T164" i="2"/>
  <c r="T236" i="2"/>
  <c r="T254" i="2"/>
  <c r="T262" i="2"/>
  <c r="T273" i="2"/>
  <c r="BK289" i="2"/>
  <c r="J289" i="2"/>
  <c r="J110" i="2"/>
  <c r="BK138" i="3"/>
  <c r="J138" i="3" s="1"/>
  <c r="J99" i="3" s="1"/>
  <c r="BK142" i="3"/>
  <c r="J142" i="3"/>
  <c r="J100" i="3" s="1"/>
  <c r="BK150" i="3"/>
  <c r="J150" i="3"/>
  <c r="J101" i="3"/>
  <c r="BK154" i="3"/>
  <c r="J154" i="3"/>
  <c r="J103" i="3"/>
  <c r="BK225" i="3"/>
  <c r="J225" i="3" s="1"/>
  <c r="J104" i="3" s="1"/>
  <c r="BK243" i="3"/>
  <c r="J243" i="3"/>
  <c r="J105" i="3" s="1"/>
  <c r="T243" i="3"/>
  <c r="R251" i="3"/>
  <c r="T267" i="3"/>
  <c r="T271" i="3"/>
  <c r="R282" i="3"/>
  <c r="T286" i="3"/>
  <c r="T290" i="3"/>
  <c r="BK141" i="4"/>
  <c r="R141" i="4"/>
  <c r="R157" i="4"/>
  <c r="P172" i="4"/>
  <c r="T172" i="4"/>
  <c r="T182" i="4"/>
  <c r="P190" i="4"/>
  <c r="T190" i="4"/>
  <c r="BK195" i="4"/>
  <c r="J195" i="4"/>
  <c r="J107" i="4"/>
  <c r="R195" i="4"/>
  <c r="P200" i="4"/>
  <c r="BK245" i="4"/>
  <c r="J245" i="4"/>
  <c r="J109" i="4"/>
  <c r="T245" i="4"/>
  <c r="R271" i="4"/>
  <c r="P284" i="4"/>
  <c r="R302" i="4"/>
  <c r="T311" i="4"/>
  <c r="P329" i="4"/>
  <c r="BK342" i="4"/>
  <c r="J342" i="4"/>
  <c r="J116" i="4" s="1"/>
  <c r="BK352" i="4"/>
  <c r="J352" i="4"/>
  <c r="J117" i="4"/>
  <c r="BK138" i="5"/>
  <c r="J138" i="5"/>
  <c r="J101" i="5"/>
  <c r="R138" i="5"/>
  <c r="R134" i="5" s="1"/>
  <c r="R145" i="5"/>
  <c r="P153" i="5"/>
  <c r="P134" i="5" s="1"/>
  <c r="R158" i="5"/>
  <c r="R167" i="5"/>
  <c r="BK192" i="5"/>
  <c r="J192" i="5"/>
  <c r="J108" i="5"/>
  <c r="BK212" i="5"/>
  <c r="J212" i="5"/>
  <c r="J109" i="5"/>
  <c r="T212" i="5"/>
  <c r="R215" i="5"/>
  <c r="P226" i="5"/>
  <c r="BK145" i="6"/>
  <c r="J145" i="6"/>
  <c r="J102" i="6" s="1"/>
  <c r="T145" i="6"/>
  <c r="T134" i="6" s="1"/>
  <c r="T153" i="6"/>
  <c r="T158" i="6"/>
  <c r="P167" i="6"/>
  <c r="T187" i="6"/>
  <c r="T193" i="6"/>
  <c r="T212" i="6"/>
  <c r="R216" i="6"/>
  <c r="T227" i="6"/>
  <c r="BK143" i="7"/>
  <c r="J143" i="7" s="1"/>
  <c r="J100" i="7" s="1"/>
  <c r="BK156" i="7"/>
  <c r="J156" i="7"/>
  <c r="J101" i="7" s="1"/>
  <c r="BK191" i="7"/>
  <c r="J191" i="7"/>
  <c r="J102" i="7"/>
  <c r="BK216" i="7"/>
  <c r="J216" i="7" s="1"/>
  <c r="J103" i="7" s="1"/>
  <c r="T216" i="7"/>
  <c r="P224" i="7"/>
  <c r="P229" i="7"/>
  <c r="R236" i="7"/>
  <c r="P247" i="7"/>
  <c r="P274" i="7"/>
  <c r="T279" i="7"/>
  <c r="R323" i="7"/>
  <c r="T327" i="7"/>
  <c r="R342" i="7"/>
  <c r="R360" i="7"/>
  <c r="T370" i="7"/>
  <c r="P387" i="7"/>
  <c r="BK424" i="7"/>
  <c r="J424" i="7" s="1"/>
  <c r="J118" i="7" s="1"/>
  <c r="BK141" i="8"/>
  <c r="J141" i="8" s="1"/>
  <c r="J101" i="8" s="1"/>
  <c r="BK153" i="8"/>
  <c r="J153" i="8"/>
  <c r="J102" i="8" s="1"/>
  <c r="T153" i="8"/>
  <c r="T161" i="8"/>
  <c r="T166" i="8"/>
  <c r="BK186" i="8"/>
  <c r="J186" i="8" s="1"/>
  <c r="J107" i="8" s="1"/>
  <c r="P137" i="9"/>
  <c r="R144" i="9"/>
  <c r="P152" i="9"/>
  <c r="P160" i="9"/>
  <c r="P165" i="9"/>
  <c r="R170" i="9"/>
  <c r="P181" i="9"/>
  <c r="R181" i="9"/>
  <c r="BK205" i="9"/>
  <c r="J205" i="9" s="1"/>
  <c r="J109" i="9" s="1"/>
  <c r="T205" i="9"/>
  <c r="P211" i="9"/>
  <c r="P231" i="9"/>
  <c r="R235" i="9"/>
  <c r="P244" i="9"/>
  <c r="T141" i="10"/>
  <c r="T137" i="10" s="1"/>
  <c r="T136" i="10" s="1"/>
  <c r="P158" i="10"/>
  <c r="P137" i="10" s="1"/>
  <c r="P166" i="10"/>
  <c r="BK171" i="10"/>
  <c r="J171" i="10" s="1"/>
  <c r="J105" i="10" s="1"/>
  <c r="R171" i="10"/>
  <c r="T177" i="10"/>
  <c r="T190" i="10"/>
  <c r="T202" i="10"/>
  <c r="P228" i="10"/>
  <c r="T228" i="10"/>
  <c r="T234" i="10"/>
  <c r="BK273" i="10"/>
  <c r="J273" i="10"/>
  <c r="J111" i="10" s="1"/>
  <c r="P273" i="10"/>
  <c r="R273" i="10"/>
  <c r="T273" i="10"/>
  <c r="BK277" i="10"/>
  <c r="J277" i="10" s="1"/>
  <c r="J112" i="10" s="1"/>
  <c r="P277" i="10"/>
  <c r="R288" i="10"/>
  <c r="P298" i="10"/>
  <c r="BK127" i="11"/>
  <c r="J127" i="11"/>
  <c r="J99" i="11" s="1"/>
  <c r="BK136" i="11"/>
  <c r="J136" i="11"/>
  <c r="J101" i="11"/>
  <c r="BK147" i="11"/>
  <c r="J147" i="11" s="1"/>
  <c r="J102" i="11" s="1"/>
  <c r="BK162" i="11"/>
  <c r="J162" i="11" s="1"/>
  <c r="J103" i="11" s="1"/>
  <c r="T162" i="11"/>
  <c r="R166" i="11"/>
  <c r="BK138" i="12"/>
  <c r="J138" i="12" s="1"/>
  <c r="J100" i="12" s="1"/>
  <c r="BK157" i="12"/>
  <c r="J157" i="12" s="1"/>
  <c r="J101" i="12" s="1"/>
  <c r="BK166" i="12"/>
  <c r="J166" i="12"/>
  <c r="J102" i="12"/>
  <c r="R177" i="12"/>
  <c r="BK181" i="12"/>
  <c r="J181" i="12"/>
  <c r="J106" i="12"/>
  <c r="BK237" i="12"/>
  <c r="J237" i="12"/>
  <c r="J107" i="12"/>
  <c r="BK254" i="12"/>
  <c r="J254" i="12" s="1"/>
  <c r="J108" i="12" s="1"/>
  <c r="BK264" i="12"/>
  <c r="J264" i="12"/>
  <c r="J109" i="12" s="1"/>
  <c r="T264" i="12"/>
  <c r="R267" i="12"/>
  <c r="R287" i="12"/>
  <c r="R291" i="12"/>
  <c r="BK142" i="13"/>
  <c r="J142" i="13"/>
  <c r="J102" i="13" s="1"/>
  <c r="BK150" i="13"/>
  <c r="J150" i="13"/>
  <c r="J103" i="13"/>
  <c r="T150" i="13"/>
  <c r="BK155" i="13"/>
  <c r="J155" i="13"/>
  <c r="J105" i="13"/>
  <c r="T155" i="13"/>
  <c r="T160" i="13"/>
  <c r="T166" i="13"/>
  <c r="P173" i="13"/>
  <c r="BK189" i="13"/>
  <c r="J189" i="13" s="1"/>
  <c r="J110" i="13" s="1"/>
  <c r="T189" i="13"/>
  <c r="P198" i="13"/>
  <c r="T128" i="14"/>
  <c r="T155" i="14"/>
  <c r="T127" i="14" s="1"/>
  <c r="T184" i="14"/>
  <c r="R188" i="14"/>
  <c r="R187" i="14"/>
  <c r="T125" i="15"/>
  <c r="T134" i="15"/>
  <c r="T133" i="15" s="1"/>
  <c r="T150" i="15"/>
  <c r="P132" i="2"/>
  <c r="P131" i="2" s="1"/>
  <c r="P130" i="2" s="1"/>
  <c r="AU95" i="1" s="1"/>
  <c r="R140" i="2"/>
  <c r="T147" i="2"/>
  <c r="T160" i="2"/>
  <c r="R164" i="2"/>
  <c r="R163" i="2"/>
  <c r="R236" i="2"/>
  <c r="BK262" i="2"/>
  <c r="J262" i="2"/>
  <c r="J106" i="2"/>
  <c r="BK273" i="2"/>
  <c r="J273" i="2" s="1"/>
  <c r="J107" i="2" s="1"/>
  <c r="BK278" i="2"/>
  <c r="J278" i="2" s="1"/>
  <c r="J108" i="2" s="1"/>
  <c r="T278" i="2"/>
  <c r="T283" i="2"/>
  <c r="T289" i="2"/>
  <c r="T133" i="3"/>
  <c r="P138" i="3"/>
  <c r="R142" i="3"/>
  <c r="T150" i="3"/>
  <c r="T154" i="3"/>
  <c r="T153" i="3"/>
  <c r="R225" i="3"/>
  <c r="R243" i="3"/>
  <c r="T251" i="3"/>
  <c r="R267" i="3"/>
  <c r="R271" i="3"/>
  <c r="BK286" i="3"/>
  <c r="J286" i="3" s="1"/>
  <c r="J110" i="3" s="1"/>
  <c r="R286" i="3"/>
  <c r="P290" i="3"/>
  <c r="P141" i="4"/>
  <c r="T141" i="4"/>
  <c r="BK157" i="4"/>
  <c r="J157" i="4" s="1"/>
  <c r="J102" i="4" s="1"/>
  <c r="P157" i="4"/>
  <c r="T157" i="4"/>
  <c r="BK172" i="4"/>
  <c r="J172" i="4" s="1"/>
  <c r="J103" i="4" s="1"/>
  <c r="R172" i="4"/>
  <c r="BK182" i="4"/>
  <c r="J182" i="4" s="1"/>
  <c r="J104" i="4" s="1"/>
  <c r="R182" i="4"/>
  <c r="BK200" i="4"/>
  <c r="J200" i="4" s="1"/>
  <c r="J108" i="4" s="1"/>
  <c r="R200" i="4"/>
  <c r="R245" i="4"/>
  <c r="P271" i="4"/>
  <c r="BK284" i="4"/>
  <c r="J284" i="4"/>
  <c r="J111" i="4" s="1"/>
  <c r="BK302" i="4"/>
  <c r="J302" i="4"/>
  <c r="J112" i="4"/>
  <c r="P302" i="4"/>
  <c r="BK311" i="4"/>
  <c r="J311" i="4"/>
  <c r="J113" i="4"/>
  <c r="BK329" i="4"/>
  <c r="J329" i="4" s="1"/>
  <c r="J114" i="4" s="1"/>
  <c r="R329" i="4"/>
  <c r="T333" i="4"/>
  <c r="T342" i="4"/>
  <c r="T352" i="4"/>
  <c r="BK145" i="5"/>
  <c r="J145" i="5" s="1"/>
  <c r="J102" i="5" s="1"/>
  <c r="BK153" i="5"/>
  <c r="J153" i="5"/>
  <c r="J103" i="5" s="1"/>
  <c r="BK158" i="5"/>
  <c r="P158" i="5"/>
  <c r="P167" i="5"/>
  <c r="R187" i="5"/>
  <c r="P192" i="5"/>
  <c r="BK215" i="5"/>
  <c r="J215" i="5"/>
  <c r="J110" i="5" s="1"/>
  <c r="BK226" i="5"/>
  <c r="J226" i="5"/>
  <c r="J111" i="5"/>
  <c r="P138" i="6"/>
  <c r="P134" i="6" s="1"/>
  <c r="R145" i="6"/>
  <c r="R134" i="6" s="1"/>
  <c r="R153" i="6"/>
  <c r="R158" i="6"/>
  <c r="R167" i="6"/>
  <c r="P187" i="6"/>
  <c r="R193" i="6"/>
  <c r="BK216" i="6"/>
  <c r="J216" i="6" s="1"/>
  <c r="J110" i="6" s="1"/>
  <c r="P227" i="6"/>
  <c r="P143" i="7"/>
  <c r="R156" i="7"/>
  <c r="T191" i="7"/>
  <c r="P216" i="7"/>
  <c r="T224" i="7"/>
  <c r="BK236" i="7"/>
  <c r="J236" i="7" s="1"/>
  <c r="J107" i="7" s="1"/>
  <c r="BK247" i="7"/>
  <c r="J247" i="7" s="1"/>
  <c r="J108" i="7" s="1"/>
  <c r="BK274" i="7"/>
  <c r="J274" i="7" s="1"/>
  <c r="J109" i="7" s="1"/>
  <c r="BK279" i="7"/>
  <c r="J279" i="7"/>
  <c r="J110" i="7"/>
  <c r="BK323" i="7"/>
  <c r="J323" i="7"/>
  <c r="J111" i="7"/>
  <c r="T323" i="7"/>
  <c r="P327" i="7"/>
  <c r="P342" i="7"/>
  <c r="P360" i="7"/>
  <c r="BK370" i="7"/>
  <c r="J370" i="7" s="1"/>
  <c r="J115" i="7" s="1"/>
  <c r="T387" i="7"/>
  <c r="R420" i="7"/>
  <c r="R424" i="7"/>
  <c r="BK132" i="8"/>
  <c r="J132" i="8"/>
  <c r="J100" i="8"/>
  <c r="P132" i="8"/>
  <c r="P141" i="8"/>
  <c r="P153" i="8"/>
  <c r="P161" i="8"/>
  <c r="BK166" i="8"/>
  <c r="J166" i="8"/>
  <c r="J105" i="8"/>
  <c r="BK182" i="8"/>
  <c r="J182" i="8" s="1"/>
  <c r="J106" i="8" s="1"/>
  <c r="T182" i="8"/>
  <c r="P186" i="8"/>
  <c r="BK137" i="9"/>
  <c r="J137" i="9"/>
  <c r="J100" i="9"/>
  <c r="BK144" i="9"/>
  <c r="J144" i="9" s="1"/>
  <c r="J101" i="9" s="1"/>
  <c r="BK152" i="9"/>
  <c r="J152" i="9"/>
  <c r="J102" i="9" s="1"/>
  <c r="BK160" i="9"/>
  <c r="J160" i="9"/>
  <c r="J103" i="9"/>
  <c r="R165" i="9"/>
  <c r="P170" i="9"/>
  <c r="BK181" i="9"/>
  <c r="J181" i="9"/>
  <c r="J107" i="9" s="1"/>
  <c r="P186" i="9"/>
  <c r="P205" i="9"/>
  <c r="BK211" i="9"/>
  <c r="J211" i="9" s="1"/>
  <c r="J110" i="9" s="1"/>
  <c r="BK231" i="9"/>
  <c r="J231" i="9"/>
  <c r="J111" i="9" s="1"/>
  <c r="R231" i="9"/>
  <c r="BK244" i="9"/>
  <c r="J244" i="9"/>
  <c r="J113" i="9" s="1"/>
  <c r="R141" i="10"/>
  <c r="R158" i="10"/>
  <c r="R137" i="10" s="1"/>
  <c r="R166" i="10"/>
  <c r="T171" i="10"/>
  <c r="T170" i="10"/>
  <c r="R177" i="10"/>
  <c r="P190" i="10"/>
  <c r="R202" i="10"/>
  <c r="R234" i="10"/>
  <c r="BK288" i="10"/>
  <c r="J288" i="10" s="1"/>
  <c r="J113" i="10" s="1"/>
  <c r="BK298" i="10"/>
  <c r="J298" i="10" s="1"/>
  <c r="J114" i="10" s="1"/>
  <c r="P127" i="11"/>
  <c r="T136" i="11"/>
  <c r="T135" i="11" s="1"/>
  <c r="R147" i="11"/>
  <c r="P162" i="11"/>
  <c r="P166" i="11"/>
  <c r="R138" i="12"/>
  <c r="R135" i="12" s="1"/>
  <c r="P157" i="12"/>
  <c r="P135" i="12" s="1"/>
  <c r="R166" i="12"/>
  <c r="P177" i="12"/>
  <c r="P181" i="12"/>
  <c r="P237" i="12"/>
  <c r="P254" i="12"/>
  <c r="P264" i="12"/>
  <c r="T267" i="12"/>
  <c r="P287" i="12"/>
  <c r="T291" i="12"/>
  <c r="T138" i="13"/>
  <c r="T134" i="13" s="1"/>
  <c r="P142" i="13"/>
  <c r="P134" i="13" s="1"/>
  <c r="P150" i="13"/>
  <c r="R155" i="13"/>
  <c r="P160" i="13"/>
  <c r="BK166" i="13"/>
  <c r="J166" i="13"/>
  <c r="J107" i="13" s="1"/>
  <c r="P166" i="13"/>
  <c r="T173" i="13"/>
  <c r="R189" i="13"/>
  <c r="T198" i="13"/>
  <c r="P128" i="14"/>
  <c r="BK155" i="14"/>
  <c r="J155" i="14"/>
  <c r="J101" i="14"/>
  <c r="P155" i="14"/>
  <c r="P127" i="14" s="1"/>
  <c r="P126" i="14" s="1"/>
  <c r="AU111" i="1" s="1"/>
  <c r="BK184" i="14"/>
  <c r="J184" i="14"/>
  <c r="J102" i="14"/>
  <c r="R184" i="14"/>
  <c r="BK188" i="14"/>
  <c r="J188" i="14"/>
  <c r="J104" i="14"/>
  <c r="T188" i="14"/>
  <c r="T187" i="14" s="1"/>
  <c r="P125" i="15"/>
  <c r="R134" i="15"/>
  <c r="R133" i="15" s="1"/>
  <c r="P150" i="15"/>
  <c r="BE138" i="2"/>
  <c r="BE141" i="2"/>
  <c r="BE144" i="2"/>
  <c r="BE148" i="2"/>
  <c r="BE149" i="2"/>
  <c r="BE154" i="2"/>
  <c r="BE165" i="2"/>
  <c r="BE189" i="2"/>
  <c r="BE192" i="2"/>
  <c r="BE204" i="2"/>
  <c r="BE206" i="2"/>
  <c r="BE208" i="2"/>
  <c r="BE222" i="2"/>
  <c r="BE226" i="2"/>
  <c r="BE227" i="2"/>
  <c r="BE228" i="2"/>
  <c r="BE237" i="2"/>
  <c r="BE248" i="2"/>
  <c r="BE249" i="2"/>
  <c r="BE250" i="2"/>
  <c r="BE252" i="2"/>
  <c r="BE261" i="2"/>
  <c r="BE271" i="2"/>
  <c r="BE276" i="2"/>
  <c r="BE279" i="2"/>
  <c r="BE284" i="2"/>
  <c r="BE291" i="2"/>
  <c r="E85" i="3"/>
  <c r="F92" i="3"/>
  <c r="BE146" i="3"/>
  <c r="BE151" i="3"/>
  <c r="BE180" i="3"/>
  <c r="BE185" i="3"/>
  <c r="BE187" i="3"/>
  <c r="BE190" i="3"/>
  <c r="BE199" i="3"/>
  <c r="BE210" i="3"/>
  <c r="BE215" i="3"/>
  <c r="BE221" i="3"/>
  <c r="BE224" i="3"/>
  <c r="BE227" i="3"/>
  <c r="BE229" i="3"/>
  <c r="BE242" i="3"/>
  <c r="BE247" i="3"/>
  <c r="BE249" i="3"/>
  <c r="BE254" i="3"/>
  <c r="F94" i="4"/>
  <c r="BE158" i="4"/>
  <c r="BE174" i="4"/>
  <c r="BE184" i="4"/>
  <c r="BE197" i="4"/>
  <c r="BE198" i="4"/>
  <c r="BE204" i="4"/>
  <c r="BE206" i="4"/>
  <c r="BE207" i="4"/>
  <c r="BE212" i="4"/>
  <c r="BE218" i="4"/>
  <c r="BE226" i="4"/>
  <c r="BE230" i="4"/>
  <c r="BE231" i="4"/>
  <c r="BE234" i="4"/>
  <c r="BE240" i="4"/>
  <c r="BE241" i="4"/>
  <c r="BE244" i="4"/>
  <c r="BE262" i="4"/>
  <c r="BE269" i="4"/>
  <c r="BE289" i="4"/>
  <c r="BE290" i="4"/>
  <c r="BE292" i="4"/>
  <c r="BE293" i="4"/>
  <c r="BE294" i="4"/>
  <c r="BE301" i="4"/>
  <c r="BE303" i="4"/>
  <c r="BE307" i="4"/>
  <c r="BE310" i="4"/>
  <c r="BE325" i="4"/>
  <c r="BE334" i="4"/>
  <c r="BE340" i="4"/>
  <c r="BE349" i="4"/>
  <c r="J93" i="5"/>
  <c r="E121" i="5"/>
  <c r="BE139" i="5"/>
  <c r="BE141" i="5"/>
  <c r="BE143" i="5"/>
  <c r="BE146" i="5"/>
  <c r="BE154" i="5"/>
  <c r="BE159" i="5"/>
  <c r="BE163" i="5"/>
  <c r="BE164" i="5"/>
  <c r="BE178" i="5"/>
  <c r="BE184" i="5"/>
  <c r="BE185" i="5"/>
  <c r="BE190" i="5"/>
  <c r="BE214" i="5"/>
  <c r="BE216" i="5"/>
  <c r="J93" i="6"/>
  <c r="J127" i="6"/>
  <c r="BE139" i="6"/>
  <c r="BE147" i="6"/>
  <c r="BE155" i="6"/>
  <c r="BE159" i="6"/>
  <c r="BE175" i="6"/>
  <c r="BE179" i="6"/>
  <c r="BE182" i="6"/>
  <c r="BE188" i="6"/>
  <c r="BE198" i="6"/>
  <c r="BE207" i="6"/>
  <c r="BE213" i="6"/>
  <c r="BE215" i="6"/>
  <c r="BE217" i="6"/>
  <c r="BE224" i="6"/>
  <c r="BE234" i="6"/>
  <c r="BE235" i="6"/>
  <c r="BE236" i="6"/>
  <c r="J91" i="7"/>
  <c r="BE150" i="7"/>
  <c r="BE167" i="7"/>
  <c r="BE171" i="7"/>
  <c r="BE175" i="7"/>
  <c r="BE176" i="7"/>
  <c r="BE180" i="7"/>
  <c r="BE185" i="7"/>
  <c r="BE211" i="7"/>
  <c r="BE277" i="7"/>
  <c r="BE278" i="7"/>
  <c r="BE280" i="7"/>
  <c r="BE283" i="7"/>
  <c r="BE288" i="7"/>
  <c r="BE296" i="7"/>
  <c r="BE303" i="7"/>
  <c r="BE316" i="7"/>
  <c r="BE319" i="7"/>
  <c r="BE320" i="7"/>
  <c r="BE322" i="7"/>
  <c r="BE331" i="7"/>
  <c r="BE340" i="7"/>
  <c r="BE341" i="7"/>
  <c r="BE343" i="7"/>
  <c r="BE348" i="7"/>
  <c r="BE349" i="7"/>
  <c r="BE359" i="7"/>
  <c r="BE364" i="7"/>
  <c r="BE365" i="7"/>
  <c r="BE367" i="7"/>
  <c r="BE379" i="7"/>
  <c r="BE380" i="7"/>
  <c r="BE395" i="7"/>
  <c r="BE397" i="7"/>
  <c r="BE401" i="7"/>
  <c r="BE406" i="7"/>
  <c r="BE410" i="7"/>
  <c r="BE413" i="7"/>
  <c r="BE417" i="7"/>
  <c r="BE419" i="7"/>
  <c r="BE423" i="7"/>
  <c r="BE426" i="7"/>
  <c r="E118" i="8"/>
  <c r="BE142" i="8"/>
  <c r="BE149" i="8"/>
  <c r="BE154" i="8"/>
  <c r="BE176" i="8"/>
  <c r="BE180" i="8"/>
  <c r="BE196" i="8"/>
  <c r="J131" i="9"/>
  <c r="BE138" i="9"/>
  <c r="BE140" i="9"/>
  <c r="BE143" i="9"/>
  <c r="BE145" i="9"/>
  <c r="BE148" i="9"/>
  <c r="BE154" i="9"/>
  <c r="BE162" i="9"/>
  <c r="BE169" i="9"/>
  <c r="BE180" i="9"/>
  <c r="BE196" i="9"/>
  <c r="BE217" i="9"/>
  <c r="BE221" i="9"/>
  <c r="BE227" i="9"/>
  <c r="BE229" i="9"/>
  <c r="BE230" i="9"/>
  <c r="E85" i="10"/>
  <c r="F133" i="10"/>
  <c r="BE139" i="10"/>
  <c r="BE159" i="10"/>
  <c r="BE160" i="10"/>
  <c r="BE167" i="10"/>
  <c r="BE178" i="10"/>
  <c r="BE180" i="10"/>
  <c r="BE201" i="10"/>
  <c r="BE203" i="10"/>
  <c r="BE213" i="10"/>
  <c r="BE220" i="10"/>
  <c r="BE250" i="10"/>
  <c r="BE265" i="10"/>
  <c r="BE269" i="10"/>
  <c r="BE271" i="10"/>
  <c r="BE278" i="10"/>
  <c r="BE283" i="10"/>
  <c r="BE285" i="10"/>
  <c r="BE289" i="10"/>
  <c r="BE294" i="10"/>
  <c r="F123" i="11"/>
  <c r="BE129" i="11"/>
  <c r="BE148" i="11"/>
  <c r="BE152" i="11"/>
  <c r="BE153" i="11"/>
  <c r="BE156" i="11"/>
  <c r="BE157" i="11"/>
  <c r="BE159" i="11"/>
  <c r="BE160" i="11"/>
  <c r="BE165" i="11"/>
  <c r="J93" i="12"/>
  <c r="BE150" i="12"/>
  <c r="BE167" i="12"/>
  <c r="BE170" i="12"/>
  <c r="BE171" i="12"/>
  <c r="BE180" i="12"/>
  <c r="BE208" i="12"/>
  <c r="BE221" i="12"/>
  <c r="BE226" i="12"/>
  <c r="BE227" i="12"/>
  <c r="BE234" i="12"/>
  <c r="BE241" i="12"/>
  <c r="BE245" i="12"/>
  <c r="BE246" i="12"/>
  <c r="BE249" i="12"/>
  <c r="BE261" i="12"/>
  <c r="BE271" i="12"/>
  <c r="BE279" i="12"/>
  <c r="BE290" i="12"/>
  <c r="BE293" i="12"/>
  <c r="BE294" i="12"/>
  <c r="J91" i="13"/>
  <c r="J93" i="13"/>
  <c r="BE136" i="13"/>
  <c r="BE141" i="13"/>
  <c r="BE147" i="13"/>
  <c r="BE158" i="13"/>
  <c r="BE163" i="13"/>
  <c r="BE168" i="13"/>
  <c r="BE178" i="13"/>
  <c r="BE183" i="13"/>
  <c r="E85" i="2"/>
  <c r="J91" i="2"/>
  <c r="BE133" i="2"/>
  <c r="BE135" i="2"/>
  <c r="BE137" i="2"/>
  <c r="BE142" i="2"/>
  <c r="BE156" i="2"/>
  <c r="BE181" i="2"/>
  <c r="BE187" i="2"/>
  <c r="BE190" i="2"/>
  <c r="BE202" i="2"/>
  <c r="BE209" i="2"/>
  <c r="BE216" i="2"/>
  <c r="BE220" i="2"/>
  <c r="BE221" i="2"/>
  <c r="BE232" i="2"/>
  <c r="BE235" i="2"/>
  <c r="BE238" i="2"/>
  <c r="BE240" i="2"/>
  <c r="BE244" i="2"/>
  <c r="BE246" i="2"/>
  <c r="BE251" i="2"/>
  <c r="BE255" i="2"/>
  <c r="BE260" i="2"/>
  <c r="BE265" i="2"/>
  <c r="BE267" i="2"/>
  <c r="BE269" i="2"/>
  <c r="BE277" i="2"/>
  <c r="BE292" i="2"/>
  <c r="J89" i="3"/>
  <c r="BE134" i="3"/>
  <c r="BE147" i="3"/>
  <c r="BE152" i="3"/>
  <c r="BE162" i="3"/>
  <c r="BE172" i="3"/>
  <c r="BE178" i="3"/>
  <c r="BE181" i="3"/>
  <c r="BE183" i="3"/>
  <c r="BE194" i="3"/>
  <c r="BE197" i="3"/>
  <c r="BE208" i="3"/>
  <c r="BE214" i="3"/>
  <c r="BE220" i="3"/>
  <c r="BE222" i="3"/>
  <c r="BE223" i="3"/>
  <c r="BE235" i="3"/>
  <c r="BE237" i="3"/>
  <c r="BE238" i="3"/>
  <c r="BE239" i="3"/>
  <c r="BE244" i="3"/>
  <c r="BE245" i="3"/>
  <c r="BE255" i="3"/>
  <c r="BE256" i="3"/>
  <c r="BE269" i="3"/>
  <c r="BE274" i="3"/>
  <c r="BE277" i="3"/>
  <c r="BE280" i="3"/>
  <c r="BE281" i="3"/>
  <c r="BE287" i="3"/>
  <c r="BE289" i="3"/>
  <c r="BE292" i="3"/>
  <c r="BE294" i="3"/>
  <c r="BE296" i="3"/>
  <c r="E85" i="4"/>
  <c r="J133" i="4"/>
  <c r="BE142" i="4"/>
  <c r="BE143" i="4"/>
  <c r="BE145" i="4"/>
  <c r="BE168" i="4"/>
  <c r="BE169" i="4"/>
  <c r="BE173" i="4"/>
  <c r="BE176" i="4"/>
  <c r="BE196" i="4"/>
  <c r="BE202" i="4"/>
  <c r="BE217" i="4"/>
  <c r="BE220" i="4"/>
  <c r="BE233" i="4"/>
  <c r="BE238" i="4"/>
  <c r="BE243" i="4"/>
  <c r="BE246" i="4"/>
  <c r="BE249" i="4"/>
  <c r="BE252" i="4"/>
  <c r="BE263" i="4"/>
  <c r="BE265" i="4"/>
  <c r="BE270" i="4"/>
  <c r="BE272" i="4"/>
  <c r="BE276" i="4"/>
  <c r="BE283" i="4"/>
  <c r="BE285" i="4"/>
  <c r="BE296" i="4"/>
  <c r="BE298" i="4"/>
  <c r="BE306" i="4"/>
  <c r="BE308" i="4"/>
  <c r="BE309" i="4"/>
  <c r="BE320" i="4"/>
  <c r="BE327" i="4"/>
  <c r="BE341" i="4"/>
  <c r="BE343" i="4"/>
  <c r="BE348" i="4"/>
  <c r="BE353" i="4"/>
  <c r="BE356" i="4"/>
  <c r="BE142" i="5"/>
  <c r="BE155" i="5"/>
  <c r="BE162" i="5"/>
  <c r="BE165" i="5"/>
  <c r="BE166" i="5"/>
  <c r="BE177" i="5"/>
  <c r="BE183" i="5"/>
  <c r="BE202" i="5"/>
  <c r="BE204" i="5"/>
  <c r="BE207" i="5"/>
  <c r="BE208" i="5"/>
  <c r="BE210" i="5"/>
  <c r="BE213" i="5"/>
  <c r="BE217" i="5"/>
  <c r="BE222" i="5"/>
  <c r="BE225" i="5"/>
  <c r="BE227" i="5"/>
  <c r="BE232" i="5"/>
  <c r="BE233" i="5"/>
  <c r="BK135" i="5"/>
  <c r="J135" i="5"/>
  <c r="J100" i="5" s="1"/>
  <c r="F94" i="6"/>
  <c r="BE142" i="6"/>
  <c r="BE149" i="6"/>
  <c r="BE161" i="6"/>
  <c r="BE162" i="6"/>
  <c r="BE166" i="6"/>
  <c r="BE178" i="6"/>
  <c r="BE190" i="6"/>
  <c r="BE197" i="6"/>
  <c r="BE208" i="6"/>
  <c r="BE210" i="6"/>
  <c r="BE225" i="6"/>
  <c r="BE147" i="7"/>
  <c r="BE157" i="7"/>
  <c r="BE188" i="7"/>
  <c r="BE203" i="7"/>
  <c r="BE205" i="7"/>
  <c r="BE207" i="7"/>
  <c r="BE218" i="7"/>
  <c r="BE223" i="7"/>
  <c r="BE225" i="7"/>
  <c r="BE230" i="7"/>
  <c r="BE231" i="7"/>
  <c r="BE232" i="7"/>
  <c r="BE235" i="7"/>
  <c r="BE237" i="7"/>
  <c r="BE240" i="7"/>
  <c r="BE243" i="7"/>
  <c r="BE248" i="7"/>
  <c r="BE250" i="7"/>
  <c r="BE252" i="7"/>
  <c r="BE257" i="7"/>
  <c r="BE259" i="7"/>
  <c r="BE275" i="7"/>
  <c r="BE284" i="7"/>
  <c r="BE287" i="7"/>
  <c r="BE297" i="7"/>
  <c r="BE305" i="7"/>
  <c r="BE317" i="7"/>
  <c r="BE318" i="7"/>
  <c r="BE326" i="7"/>
  <c r="BE328" i="7"/>
  <c r="BE339" i="7"/>
  <c r="BE351" i="7"/>
  <c r="BE352" i="7"/>
  <c r="BE353" i="7"/>
  <c r="BE355" i="7"/>
  <c r="BE371" i="7"/>
  <c r="BE372" i="7"/>
  <c r="BE373" i="7"/>
  <c r="BE385" i="7"/>
  <c r="BE386" i="7"/>
  <c r="BE389" i="7"/>
  <c r="BE403" i="7"/>
  <c r="BE405" i="7"/>
  <c r="J91" i="8"/>
  <c r="F94" i="8"/>
  <c r="J126" i="8"/>
  <c r="BE134" i="8"/>
  <c r="BE135" i="8"/>
  <c r="BE139" i="8"/>
  <c r="BE147" i="8"/>
  <c r="BE155" i="8"/>
  <c r="BE190" i="8"/>
  <c r="BE193" i="8"/>
  <c r="E85" i="9"/>
  <c r="F94" i="9"/>
  <c r="BE147" i="9"/>
  <c r="BE149" i="9"/>
  <c r="BE159" i="9"/>
  <c r="BE166" i="9"/>
  <c r="BE172" i="9"/>
  <c r="BE175" i="9"/>
  <c r="BE176" i="9"/>
  <c r="BE179" i="9"/>
  <c r="BE182" i="9"/>
  <c r="BE183" i="9"/>
  <c r="BE184" i="9"/>
  <c r="BE194" i="9"/>
  <c r="BE195" i="9"/>
  <c r="BE204" i="9"/>
  <c r="BE208" i="9"/>
  <c r="BE209" i="9"/>
  <c r="BE210" i="9"/>
  <c r="BE218" i="9"/>
  <c r="BE219" i="9"/>
  <c r="BE226" i="9"/>
  <c r="BE237" i="9"/>
  <c r="BE240" i="9"/>
  <c r="BE245" i="9"/>
  <c r="BE252" i="9"/>
  <c r="BE253" i="9"/>
  <c r="J91" i="10"/>
  <c r="BE146" i="10"/>
  <c r="BE151" i="10"/>
  <c r="BE154" i="10"/>
  <c r="BE162" i="10"/>
  <c r="BE163" i="10"/>
  <c r="BE165" i="10"/>
  <c r="BE168" i="10"/>
  <c r="BE175" i="10"/>
  <c r="BE176" i="10"/>
  <c r="BE182" i="10"/>
  <c r="BE184" i="10"/>
  <c r="BE185" i="10"/>
  <c r="BE186" i="10"/>
  <c r="BE187" i="10"/>
  <c r="BE188" i="10"/>
  <c r="BE215" i="10"/>
  <c r="BE219" i="10"/>
  <c r="BE225" i="10"/>
  <c r="BE226" i="10"/>
  <c r="BE235" i="10"/>
  <c r="BE246" i="10"/>
  <c r="BE254" i="10"/>
  <c r="BE259" i="10"/>
  <c r="BE279" i="10"/>
  <c r="BE295" i="10"/>
  <c r="BE297" i="10"/>
  <c r="BE301" i="10"/>
  <c r="BE302" i="10"/>
  <c r="BE303" i="10"/>
  <c r="E85" i="11"/>
  <c r="J93" i="11"/>
  <c r="BE155" i="11"/>
  <c r="BE163" i="11"/>
  <c r="BE164" i="11"/>
  <c r="BE172" i="11"/>
  <c r="E85" i="12"/>
  <c r="BE148" i="12"/>
  <c r="BE151" i="12"/>
  <c r="BE152" i="12"/>
  <c r="BE158" i="12"/>
  <c r="BE163" i="12"/>
  <c r="BE178" i="12"/>
  <c r="BE194" i="12"/>
  <c r="BE212" i="12"/>
  <c r="BE215" i="12"/>
  <c r="BE218" i="12"/>
  <c r="BE219" i="12"/>
  <c r="BE220" i="12"/>
  <c r="BE224" i="12"/>
  <c r="BE233" i="12"/>
  <c r="BE235" i="12"/>
  <c r="BE240" i="12"/>
  <c r="BE252" i="12"/>
  <c r="BE257" i="12"/>
  <c r="BE258" i="12"/>
  <c r="BE265" i="12"/>
  <c r="BE269" i="12"/>
  <c r="BE270" i="12"/>
  <c r="E121" i="13"/>
  <c r="BE139" i="13"/>
  <c r="BE143" i="13"/>
  <c r="BE159" i="13"/>
  <c r="BE167" i="13"/>
  <c r="BE171" i="13"/>
  <c r="BE174" i="13"/>
  <c r="BE185" i="13"/>
  <c r="BE186" i="13"/>
  <c r="BE199" i="13"/>
  <c r="BK187" i="13"/>
  <c r="J187" i="13"/>
  <c r="J109" i="13" s="1"/>
  <c r="F94" i="14"/>
  <c r="J122" i="14"/>
  <c r="BE132" i="14"/>
  <c r="BE136" i="14"/>
  <c r="BE138" i="14"/>
  <c r="BE140" i="14"/>
  <c r="BE142" i="14"/>
  <c r="BE146" i="14"/>
  <c r="BE148" i="14"/>
  <c r="BE154" i="14"/>
  <c r="BE157" i="14"/>
  <c r="BE160" i="14"/>
  <c r="BE162" i="14"/>
  <c r="BE166" i="14"/>
  <c r="BE168" i="14"/>
  <c r="BE169" i="14"/>
  <c r="BE170" i="14"/>
  <c r="BE173" i="14"/>
  <c r="BE174" i="14"/>
  <c r="BE176" i="14"/>
  <c r="BE178" i="14"/>
  <c r="BE180" i="14"/>
  <c r="BE183" i="14"/>
  <c r="BE190" i="14"/>
  <c r="BE193" i="14"/>
  <c r="E85" i="15"/>
  <c r="F94" i="15"/>
  <c r="BE127" i="15"/>
  <c r="BE129" i="15"/>
  <c r="BE132" i="15"/>
  <c r="BE145" i="15"/>
  <c r="BE148" i="15"/>
  <c r="BE153" i="15"/>
  <c r="J92" i="16"/>
  <c r="BE123" i="16"/>
  <c r="BE126" i="16"/>
  <c r="BE129" i="16"/>
  <c r="BK122" i="16"/>
  <c r="J122" i="16"/>
  <c r="J98" i="16" s="1"/>
  <c r="BK125" i="16"/>
  <c r="J125" i="16"/>
  <c r="J99" i="16"/>
  <c r="F92" i="2"/>
  <c r="J124" i="2"/>
  <c r="BE145" i="2"/>
  <c r="BE146" i="2"/>
  <c r="BE158" i="2"/>
  <c r="BE162" i="2"/>
  <c r="BE167" i="2"/>
  <c r="BE169" i="2"/>
  <c r="BE171" i="2"/>
  <c r="BE173" i="2"/>
  <c r="BE183" i="2"/>
  <c r="BE196" i="2"/>
  <c r="BE211" i="2"/>
  <c r="BE234" i="2"/>
  <c r="BE242" i="2"/>
  <c r="BE253" i="2"/>
  <c r="BE258" i="2"/>
  <c r="BE259" i="2"/>
  <c r="BE268" i="2"/>
  <c r="BE272" i="2"/>
  <c r="BE275" i="2"/>
  <c r="BE288" i="2"/>
  <c r="BE290" i="2"/>
  <c r="J91" i="3"/>
  <c r="BE139" i="3"/>
  <c r="BE140" i="3"/>
  <c r="BE143" i="3"/>
  <c r="BE155" i="3"/>
  <c r="BE159" i="3"/>
  <c r="BE164" i="3"/>
  <c r="BE167" i="3"/>
  <c r="BE174" i="3"/>
  <c r="BE192" i="3"/>
  <c r="BE204" i="3"/>
  <c r="BE234" i="3"/>
  <c r="BE240" i="3"/>
  <c r="BE241" i="3"/>
  <c r="BE248" i="3"/>
  <c r="BE262" i="3"/>
  <c r="BE264" i="3"/>
  <c r="BE266" i="3"/>
  <c r="BE268" i="3"/>
  <c r="BE270" i="3"/>
  <c r="BE272" i="3"/>
  <c r="BE278" i="3"/>
  <c r="BE279" i="3"/>
  <c r="BE284" i="3"/>
  <c r="BE285" i="3"/>
  <c r="BE291" i="3"/>
  <c r="BE293" i="3"/>
  <c r="J135" i="4"/>
  <c r="BE150" i="4"/>
  <c r="BE155" i="4"/>
  <c r="BE162" i="4"/>
  <c r="BE166" i="4"/>
  <c r="BE167" i="4"/>
  <c r="BE180" i="4"/>
  <c r="BE187" i="4"/>
  <c r="BE192" i="4"/>
  <c r="BE209" i="4"/>
  <c r="BE222" i="4"/>
  <c r="BE228" i="4"/>
  <c r="BE236" i="4"/>
  <c r="BE237" i="4"/>
  <c r="BE261" i="4"/>
  <c r="BE279" i="4"/>
  <c r="BE281" i="4"/>
  <c r="BE282" i="4"/>
  <c r="BE295" i="4"/>
  <c r="BE297" i="4"/>
  <c r="BE300" i="4"/>
  <c r="BE305" i="4"/>
  <c r="BE314" i="4"/>
  <c r="BE315" i="4"/>
  <c r="BE316" i="4"/>
  <c r="BE317" i="4"/>
  <c r="BE318" i="4"/>
  <c r="BE319" i="4"/>
  <c r="BE321" i="4"/>
  <c r="BE324" i="4"/>
  <c r="BE328" i="4"/>
  <c r="BE347" i="4"/>
  <c r="BE350" i="4"/>
  <c r="BK154" i="4"/>
  <c r="J154" i="4"/>
  <c r="J101" i="4" s="1"/>
  <c r="F94" i="5"/>
  <c r="J127" i="5"/>
  <c r="BE147" i="5"/>
  <c r="BE150" i="5"/>
  <c r="BE152" i="5"/>
  <c r="BE161" i="5"/>
  <c r="BE174" i="5"/>
  <c r="BE176" i="5"/>
  <c r="BE179" i="5"/>
  <c r="BE181" i="5"/>
  <c r="BE182" i="5"/>
  <c r="BE186" i="5"/>
  <c r="BE188" i="5"/>
  <c r="BE189" i="5"/>
  <c r="BE196" i="5"/>
  <c r="BE201" i="5"/>
  <c r="BE203" i="5"/>
  <c r="BE231" i="5"/>
  <c r="BE235" i="5"/>
  <c r="E85" i="6"/>
  <c r="BE146" i="6"/>
  <c r="BE152" i="6"/>
  <c r="BE154" i="6"/>
  <c r="BE163" i="6"/>
  <c r="BE164" i="6"/>
  <c r="BE165" i="6"/>
  <c r="BE168" i="6"/>
  <c r="BE172" i="6"/>
  <c r="BE174" i="6"/>
  <c r="BE176" i="6"/>
  <c r="BE177" i="6"/>
  <c r="BE180" i="6"/>
  <c r="BE181" i="6"/>
  <c r="BE183" i="6"/>
  <c r="BE185" i="6"/>
  <c r="BE186" i="6"/>
  <c r="BE189" i="6"/>
  <c r="BE191" i="6"/>
  <c r="BE192" i="6"/>
  <c r="BE196" i="6"/>
  <c r="BE200" i="6"/>
  <c r="BE202" i="6"/>
  <c r="BE204" i="6"/>
  <c r="BE222" i="6"/>
  <c r="BE223" i="6"/>
  <c r="BE226" i="6"/>
  <c r="BE228" i="6"/>
  <c r="BE232" i="6"/>
  <c r="BK135" i="6"/>
  <c r="BK134" i="6"/>
  <c r="J134" i="6"/>
  <c r="J99" i="6" s="1"/>
  <c r="J93" i="7"/>
  <c r="E129" i="7"/>
  <c r="F138" i="7"/>
  <c r="BE146" i="7"/>
  <c r="BE158" i="7"/>
  <c r="BE163" i="7"/>
  <c r="BE192" i="7"/>
  <c r="BE194" i="7"/>
  <c r="BE199" i="7"/>
  <c r="BE201" i="7"/>
  <c r="BE209" i="7"/>
  <c r="BE220" i="7"/>
  <c r="BE221" i="7"/>
  <c r="BE234" i="7"/>
  <c r="BE245" i="7"/>
  <c r="BE246" i="7"/>
  <c r="BE255" i="7"/>
  <c r="BE262" i="7"/>
  <c r="BE263" i="7"/>
  <c r="BE264" i="7"/>
  <c r="BE265" i="7"/>
  <c r="BE267" i="7"/>
  <c r="BE268" i="7"/>
  <c r="BE271" i="7"/>
  <c r="BE273" i="7"/>
  <c r="BE281" i="7"/>
  <c r="BE290" i="7"/>
  <c r="BE307" i="7"/>
  <c r="BE308" i="7"/>
  <c r="BE312" i="7"/>
  <c r="BE313" i="7"/>
  <c r="BE314" i="7"/>
  <c r="BE315" i="7"/>
  <c r="BE321" i="7"/>
  <c r="BE324" i="7"/>
  <c r="BE335" i="7"/>
  <c r="BE345" i="7"/>
  <c r="BE346" i="7"/>
  <c r="BE354" i="7"/>
  <c r="BE363" i="7"/>
  <c r="BE366" i="7"/>
  <c r="BE374" i="7"/>
  <c r="BE376" i="7"/>
  <c r="BE377" i="7"/>
  <c r="BE378" i="7"/>
  <c r="BE381" i="7"/>
  <c r="BE388" i="7"/>
  <c r="BE414" i="7"/>
  <c r="BE416" i="7"/>
  <c r="BE418" i="7"/>
  <c r="BE421" i="7"/>
  <c r="BK438" i="7"/>
  <c r="J438" i="7"/>
  <c r="J119" i="7" s="1"/>
  <c r="BE144" i="8"/>
  <c r="BE157" i="8"/>
  <c r="BE158" i="8"/>
  <c r="BE160" i="8"/>
  <c r="BE162" i="8"/>
  <c r="BE167" i="8"/>
  <c r="BE171" i="8"/>
  <c r="BE172" i="8"/>
  <c r="BE178" i="8"/>
  <c r="BE181" i="8"/>
  <c r="BE188" i="8"/>
  <c r="BE191" i="8"/>
  <c r="BK195" i="8"/>
  <c r="J195" i="8" s="1"/>
  <c r="J108" i="8" s="1"/>
  <c r="J91" i="9"/>
  <c r="BE156" i="9"/>
  <c r="BE157" i="9"/>
  <c r="BE161" i="9"/>
  <c r="BE167" i="9"/>
  <c r="BE168" i="9"/>
  <c r="BE171" i="9"/>
  <c r="BE173" i="9"/>
  <c r="BE174" i="9"/>
  <c r="BE191" i="9"/>
  <c r="BE197" i="9"/>
  <c r="BE198" i="9"/>
  <c r="BE201" i="9"/>
  <c r="BE212" i="9"/>
  <c r="BE214" i="9"/>
  <c r="BE215" i="9"/>
  <c r="BE223" i="9"/>
  <c r="BE234" i="9"/>
  <c r="BE238" i="9"/>
  <c r="BE242" i="9"/>
  <c r="BE249" i="9"/>
  <c r="BE250" i="9"/>
  <c r="BE251" i="9"/>
  <c r="J93" i="10"/>
  <c r="BE152" i="10"/>
  <c r="BE172" i="10"/>
  <c r="BE174" i="10"/>
  <c r="BE183" i="10"/>
  <c r="BE196" i="10"/>
  <c r="BE198" i="10"/>
  <c r="BE205" i="10"/>
  <c r="BE207" i="10"/>
  <c r="BE227" i="10"/>
  <c r="BE229" i="10"/>
  <c r="BE231" i="10"/>
  <c r="BE232" i="10"/>
  <c r="BE260" i="10"/>
  <c r="BE261" i="10"/>
  <c r="BE272" i="10"/>
  <c r="BE274" i="10"/>
  <c r="BE284" i="10"/>
  <c r="BE286" i="10"/>
  <c r="BE287" i="10"/>
  <c r="BE296" i="10"/>
  <c r="BE299" i="10"/>
  <c r="BK138" i="10"/>
  <c r="BK137" i="10" s="1"/>
  <c r="J137" i="10" s="1"/>
  <c r="J99" i="10" s="1"/>
  <c r="J120" i="11"/>
  <c r="BE128" i="11"/>
  <c r="BE132" i="11"/>
  <c r="BE139" i="11"/>
  <c r="BE140" i="11"/>
  <c r="BE141" i="11"/>
  <c r="BE142" i="11"/>
  <c r="BE143" i="11"/>
  <c r="BE144" i="11"/>
  <c r="BE146" i="11"/>
  <c r="BE167" i="11"/>
  <c r="BE168" i="11"/>
  <c r="BE170" i="11"/>
  <c r="J91" i="12"/>
  <c r="F94" i="12"/>
  <c r="BE141" i="12"/>
  <c r="BE142" i="12"/>
  <c r="BE144" i="12"/>
  <c r="BE147" i="12"/>
  <c r="BE153" i="12"/>
  <c r="BE161" i="12"/>
  <c r="BE168" i="12"/>
  <c r="BE173" i="12"/>
  <c r="BE175" i="12"/>
  <c r="BE179" i="12"/>
  <c r="BE182" i="12"/>
  <c r="BE183" i="12"/>
  <c r="BE184" i="12"/>
  <c r="BE186" i="12"/>
  <c r="BE187" i="12"/>
  <c r="BE189" i="12"/>
  <c r="BE201" i="12"/>
  <c r="BE203" i="12"/>
  <c r="BE216" i="12"/>
  <c r="BE217" i="12"/>
  <c r="BE222" i="12"/>
  <c r="BE228" i="12"/>
  <c r="BE230" i="12"/>
  <c r="BE231" i="12"/>
  <c r="BE248" i="12"/>
  <c r="BE251" i="12"/>
  <c r="BE255" i="12"/>
  <c r="BE263" i="12"/>
  <c r="BE286" i="12"/>
  <c r="BE288" i="12"/>
  <c r="F94" i="13"/>
  <c r="BE146" i="13"/>
  <c r="BE151" i="13"/>
  <c r="BE156" i="13"/>
  <c r="BE161" i="13"/>
  <c r="BE170" i="13"/>
  <c r="BE172" i="13"/>
  <c r="BE175" i="13"/>
  <c r="BE176" i="13"/>
  <c r="BE177" i="13"/>
  <c r="BE190" i="13"/>
  <c r="BE194" i="13"/>
  <c r="BE196" i="13"/>
  <c r="BE202" i="13"/>
  <c r="BE203" i="13"/>
  <c r="J91" i="14"/>
  <c r="E114" i="14"/>
  <c r="BE129" i="14"/>
  <c r="BE131" i="14"/>
  <c r="BE133" i="14"/>
  <c r="BE134" i="14"/>
  <c r="BE137" i="14"/>
  <c r="BE144" i="14"/>
  <c r="BE147" i="14"/>
  <c r="BE150" i="14"/>
  <c r="BE152" i="14"/>
  <c r="BE161" i="14"/>
  <c r="BE165" i="14"/>
  <c r="BE172" i="14"/>
  <c r="BE175" i="14"/>
  <c r="BE177" i="14"/>
  <c r="BE182" i="14"/>
  <c r="BE192" i="14"/>
  <c r="J91" i="15"/>
  <c r="BE126" i="15"/>
  <c r="BE130" i="15"/>
  <c r="BE142" i="15"/>
  <c r="BE143" i="15"/>
  <c r="BE144" i="15"/>
  <c r="BE146" i="15"/>
  <c r="BE149" i="15"/>
  <c r="BE151" i="15"/>
  <c r="BE152" i="15"/>
  <c r="J89" i="16"/>
  <c r="F92" i="16"/>
  <c r="E110" i="16"/>
  <c r="BE151" i="2"/>
  <c r="BE152" i="2"/>
  <c r="BE157" i="2"/>
  <c r="BE161" i="2"/>
  <c r="BE176" i="2"/>
  <c r="BE194" i="2"/>
  <c r="BE230" i="2"/>
  <c r="BE245" i="2"/>
  <c r="BE257" i="2"/>
  <c r="BE263" i="2"/>
  <c r="BE270" i="2"/>
  <c r="BE274" i="2"/>
  <c r="BE281" i="2"/>
  <c r="BE282" i="2"/>
  <c r="BE293" i="2"/>
  <c r="BE295" i="2"/>
  <c r="BE136" i="3"/>
  <c r="BE144" i="3"/>
  <c r="BE149" i="3"/>
  <c r="BE196" i="3"/>
  <c r="BE209" i="3"/>
  <c r="BE216" i="3"/>
  <c r="BE226" i="3"/>
  <c r="BE231" i="3"/>
  <c r="BE233" i="3"/>
  <c r="BE250" i="3"/>
  <c r="BE252" i="3"/>
  <c r="BE258" i="3"/>
  <c r="BE260" i="3"/>
  <c r="BE276" i="3"/>
  <c r="BE283" i="3"/>
  <c r="BE146" i="4"/>
  <c r="BE160" i="4"/>
  <c r="BE177" i="4"/>
  <c r="BE179" i="4"/>
  <c r="BE181" i="4"/>
  <c r="BE183" i="4"/>
  <c r="BE186" i="4"/>
  <c r="BE189" i="4"/>
  <c r="BE191" i="4"/>
  <c r="BE199" i="4"/>
  <c r="BE201" i="4"/>
  <c r="BE210" i="4"/>
  <c r="BE224" i="4"/>
  <c r="BE232" i="4"/>
  <c r="BE239" i="4"/>
  <c r="BE242" i="4"/>
  <c r="BE253" i="4"/>
  <c r="BE260" i="4"/>
  <c r="BE266" i="4"/>
  <c r="BE267" i="4"/>
  <c r="BE268" i="4"/>
  <c r="BE277" i="4"/>
  <c r="BE291" i="4"/>
  <c r="BE299" i="4"/>
  <c r="BE312" i="4"/>
  <c r="BE330" i="4"/>
  <c r="BE332" i="4"/>
  <c r="BE335" i="4"/>
  <c r="BE339" i="4"/>
  <c r="BE351" i="4"/>
  <c r="BE355" i="4"/>
  <c r="BE136" i="5"/>
  <c r="BE149" i="5"/>
  <c r="BE168" i="5"/>
  <c r="BE172" i="5"/>
  <c r="BE175" i="5"/>
  <c r="BE180" i="5"/>
  <c r="BE191" i="5"/>
  <c r="BE193" i="5"/>
  <c r="BE195" i="5"/>
  <c r="BE198" i="5"/>
  <c r="BE199" i="5"/>
  <c r="BE200" i="5"/>
  <c r="BE211" i="5"/>
  <c r="BE221" i="5"/>
  <c r="BE223" i="5"/>
  <c r="BE224" i="5"/>
  <c r="BE234" i="5"/>
  <c r="BE136" i="6"/>
  <c r="BE141" i="6"/>
  <c r="BE143" i="6"/>
  <c r="BE150" i="6"/>
  <c r="BE184" i="6"/>
  <c r="BE194" i="6"/>
  <c r="BE199" i="6"/>
  <c r="BE201" i="6"/>
  <c r="BE203" i="6"/>
  <c r="BE211" i="6"/>
  <c r="BE218" i="6"/>
  <c r="BE233" i="6"/>
  <c r="BE144" i="7"/>
  <c r="BE148" i="7"/>
  <c r="BE152" i="7"/>
  <c r="BE154" i="7"/>
  <c r="BE165" i="7"/>
  <c r="BE186" i="7"/>
  <c r="BE187" i="7"/>
  <c r="BE189" i="7"/>
  <c r="BE212" i="7"/>
  <c r="BE214" i="7"/>
  <c r="BE215" i="7"/>
  <c r="BE217" i="7"/>
  <c r="BE226" i="7"/>
  <c r="BE239" i="7"/>
  <c r="BE242" i="7"/>
  <c r="BE249" i="7"/>
  <c r="BE251" i="7"/>
  <c r="BE253" i="7"/>
  <c r="BE256" i="7"/>
  <c r="BE258" i="7"/>
  <c r="BE260" i="7"/>
  <c r="BE266" i="7"/>
  <c r="BE269" i="7"/>
  <c r="BE270" i="7"/>
  <c r="BE272" i="7"/>
  <c r="BE276" i="7"/>
  <c r="BE285" i="7"/>
  <c r="BE301" i="7"/>
  <c r="BE325" i="7"/>
  <c r="BE330" i="7"/>
  <c r="BE336" i="7"/>
  <c r="BE337" i="7"/>
  <c r="BE338" i="7"/>
  <c r="BE344" i="7"/>
  <c r="BE347" i="7"/>
  <c r="BE350" i="7"/>
  <c r="BE357" i="7"/>
  <c r="BE358" i="7"/>
  <c r="BE361" i="7"/>
  <c r="BE368" i="7"/>
  <c r="BE369" i="7"/>
  <c r="BE382" i="7"/>
  <c r="BE384" i="7"/>
  <c r="BE393" i="7"/>
  <c r="BE399" i="7"/>
  <c r="BE412" i="7"/>
  <c r="BE415" i="7"/>
  <c r="BE425" i="7"/>
  <c r="BE431" i="7"/>
  <c r="BE432" i="7"/>
  <c r="BE437" i="7"/>
  <c r="BE439" i="7"/>
  <c r="BE133" i="8"/>
  <c r="BE137" i="8"/>
  <c r="BE146" i="8"/>
  <c r="BE151" i="8"/>
  <c r="BE163" i="8"/>
  <c r="BE169" i="8"/>
  <c r="BE170" i="8"/>
  <c r="BE173" i="8"/>
  <c r="BE183" i="8"/>
  <c r="BE185" i="8"/>
  <c r="BE187" i="8"/>
  <c r="BE192" i="8"/>
  <c r="BE194" i="8"/>
  <c r="BE142" i="9"/>
  <c r="BE151" i="9"/>
  <c r="BE153" i="9"/>
  <c r="BE178" i="9"/>
  <c r="BE185" i="9"/>
  <c r="BE187" i="9"/>
  <c r="BE193" i="9"/>
  <c r="BE199" i="9"/>
  <c r="BE200" i="9"/>
  <c r="BE202" i="9"/>
  <c r="BE203" i="9"/>
  <c r="BE206" i="9"/>
  <c r="BE207" i="9"/>
  <c r="BE220" i="9"/>
  <c r="BE222" i="9"/>
  <c r="BE232" i="9"/>
  <c r="BE236" i="9"/>
  <c r="BE239" i="9"/>
  <c r="BE243" i="9"/>
  <c r="BE142" i="10"/>
  <c r="BE189" i="10"/>
  <c r="BE191" i="10"/>
  <c r="BE192" i="10"/>
  <c r="BE197" i="10"/>
  <c r="BE200" i="10"/>
  <c r="BE212" i="10"/>
  <c r="BE214" i="10"/>
  <c r="BE216" i="10"/>
  <c r="BE217" i="10"/>
  <c r="BE218" i="10"/>
  <c r="BE230" i="10"/>
  <c r="BE233" i="10"/>
  <c r="BE241" i="10"/>
  <c r="BE258" i="10"/>
  <c r="BE262" i="10"/>
  <c r="BE276" i="10"/>
  <c r="BE293" i="10"/>
  <c r="BE131" i="11"/>
  <c r="BE134" i="11"/>
  <c r="BE137" i="11"/>
  <c r="BE145" i="11"/>
  <c r="BE150" i="11"/>
  <c r="BE151" i="11"/>
  <c r="BE158" i="11"/>
  <c r="BE161" i="11"/>
  <c r="BE169" i="11"/>
  <c r="BE136" i="12"/>
  <c r="BE139" i="12"/>
  <c r="BE146" i="12"/>
  <c r="BE160" i="12"/>
  <c r="BE165" i="12"/>
  <c r="BE195" i="12"/>
  <c r="BE210" i="12"/>
  <c r="BE214" i="12"/>
  <c r="BE223" i="12"/>
  <c r="BE229" i="12"/>
  <c r="BE232" i="12"/>
  <c r="BE236" i="12"/>
  <c r="BE238" i="12"/>
  <c r="BE243" i="12"/>
  <c r="BE244" i="12"/>
  <c r="BE253" i="12"/>
  <c r="BE256" i="12"/>
  <c r="BE259" i="12"/>
  <c r="BE260" i="12"/>
  <c r="BE262" i="12"/>
  <c r="BE266" i="12"/>
  <c r="BE268" i="12"/>
  <c r="BE275" i="12"/>
  <c r="BE280" i="12"/>
  <c r="BE283" i="12"/>
  <c r="BE284" i="12"/>
  <c r="BE285" i="12"/>
  <c r="BE292" i="12"/>
  <c r="BK174" i="12"/>
  <c r="J174" i="12"/>
  <c r="J103" i="12" s="1"/>
  <c r="BE144" i="13"/>
  <c r="BE149" i="13"/>
  <c r="BE152" i="13"/>
  <c r="BE157" i="13"/>
  <c r="BE162" i="13"/>
  <c r="BE164" i="13"/>
  <c r="BE165" i="13"/>
  <c r="BE169" i="13"/>
  <c r="BE181" i="13"/>
  <c r="BE188" i="13"/>
  <c r="BE201" i="13"/>
  <c r="BK135" i="13"/>
  <c r="BK134" i="13"/>
  <c r="J134" i="13" s="1"/>
  <c r="J99" i="13" s="1"/>
  <c r="BE130" i="14"/>
  <c r="BE135" i="14"/>
  <c r="BE139" i="14"/>
  <c r="BE141" i="14"/>
  <c r="BE143" i="14"/>
  <c r="BE145" i="14"/>
  <c r="BE149" i="14"/>
  <c r="BE151" i="14"/>
  <c r="BE153" i="14"/>
  <c r="BE156" i="14"/>
  <c r="BE158" i="14"/>
  <c r="BE159" i="14"/>
  <c r="BE163" i="14"/>
  <c r="BE164" i="14"/>
  <c r="BE167" i="14"/>
  <c r="BE171" i="14"/>
  <c r="BE179" i="14"/>
  <c r="BE181" i="14"/>
  <c r="BE185" i="14"/>
  <c r="BE186" i="14"/>
  <c r="BE189" i="14"/>
  <c r="BE191" i="14"/>
  <c r="BE194" i="14"/>
  <c r="J93" i="15"/>
  <c r="BE135" i="15"/>
  <c r="BE147" i="15"/>
  <c r="J91" i="16"/>
  <c r="BK128" i="16"/>
  <c r="J128" i="16" s="1"/>
  <c r="J100" i="16" s="1"/>
  <c r="F35" i="2"/>
  <c r="BB95" i="1"/>
  <c r="F37" i="6"/>
  <c r="BB101" i="1"/>
  <c r="F37" i="9"/>
  <c r="BB105" i="1"/>
  <c r="J36" i="12"/>
  <c r="AW109" i="1"/>
  <c r="F38" i="5"/>
  <c r="BC99" i="1" s="1"/>
  <c r="F38" i="8"/>
  <c r="BC103" i="1"/>
  <c r="F39" i="10"/>
  <c r="BD106" i="1" s="1"/>
  <c r="F37" i="13"/>
  <c r="BB110" i="1"/>
  <c r="F37" i="14"/>
  <c r="BB111" i="1" s="1"/>
  <c r="F36" i="16"/>
  <c r="BC114" i="1"/>
  <c r="F39" i="7"/>
  <c r="BD102" i="1" s="1"/>
  <c r="F38" i="11"/>
  <c r="BC107" i="1"/>
  <c r="J34" i="2"/>
  <c r="AW95" i="1" s="1"/>
  <c r="F36" i="4"/>
  <c r="BA98" i="1" s="1"/>
  <c r="F39" i="5"/>
  <c r="BD99" i="1" s="1"/>
  <c r="J36" i="9"/>
  <c r="AW105" i="1" s="1"/>
  <c r="F37" i="10"/>
  <c r="BB106" i="1" s="1"/>
  <c r="F38" i="14"/>
  <c r="BC111" i="1" s="1"/>
  <c r="F34" i="2"/>
  <c r="BA95" i="1" s="1"/>
  <c r="J36" i="4"/>
  <c r="AW98" i="1" s="1"/>
  <c r="J36" i="11"/>
  <c r="AW107" i="1" s="1"/>
  <c r="J36" i="6"/>
  <c r="AW101" i="1" s="1"/>
  <c r="F37" i="7"/>
  <c r="BB102" i="1" s="1"/>
  <c r="F36" i="14"/>
  <c r="BA111" i="1" s="1"/>
  <c r="F35" i="16"/>
  <c r="BB114" i="1" s="1"/>
  <c r="F37" i="3"/>
  <c r="BD96" i="1" s="1"/>
  <c r="F37" i="5"/>
  <c r="BB99" i="1" s="1"/>
  <c r="F36" i="11"/>
  <c r="BA107" i="1" s="1"/>
  <c r="F37" i="12"/>
  <c r="BB109" i="1" s="1"/>
  <c r="F37" i="4"/>
  <c r="BB98" i="1" s="1"/>
  <c r="F38" i="6"/>
  <c r="BC101" i="1" s="1"/>
  <c r="F39" i="9"/>
  <c r="BD105" i="1" s="1"/>
  <c r="F38" i="13"/>
  <c r="BC110" i="1" s="1"/>
  <c r="F39" i="15"/>
  <c r="BD113" i="1" s="1"/>
  <c r="BD112" i="1" s="1"/>
  <c r="F34" i="3"/>
  <c r="BA96" i="1"/>
  <c r="F38" i="4"/>
  <c r="BC98" i="1"/>
  <c r="F38" i="7"/>
  <c r="BC102" i="1" s="1"/>
  <c r="F36" i="10"/>
  <c r="BA106" i="1"/>
  <c r="F39" i="13"/>
  <c r="BD110" i="1"/>
  <c r="F36" i="3"/>
  <c r="BC96" i="1"/>
  <c r="F38" i="12"/>
  <c r="BC109" i="1"/>
  <c r="F38" i="15"/>
  <c r="BC113" i="1"/>
  <c r="BC112" i="1" s="1"/>
  <c r="AY112" i="1" s="1"/>
  <c r="J34" i="16"/>
  <c r="AW114" i="1"/>
  <c r="F37" i="2"/>
  <c r="BD95" i="1"/>
  <c r="F39" i="4"/>
  <c r="BD98" i="1"/>
  <c r="F36" i="7"/>
  <c r="BA102" i="1" s="1"/>
  <c r="F36" i="9"/>
  <c r="BA105" i="1"/>
  <c r="J36" i="14"/>
  <c r="AW111" i="1" s="1"/>
  <c r="F37" i="15"/>
  <c r="BB113" i="1"/>
  <c r="BB112" i="1" s="1"/>
  <c r="AX112" i="1" s="1"/>
  <c r="F36" i="5"/>
  <c r="BA99" i="1"/>
  <c r="J36" i="7"/>
  <c r="AW102" i="1" s="1"/>
  <c r="F36" i="8"/>
  <c r="BA103" i="1"/>
  <c r="F38" i="9"/>
  <c r="BC105" i="1" s="1"/>
  <c r="F36" i="12"/>
  <c r="BA109" i="1"/>
  <c r="AS94" i="1"/>
  <c r="J34" i="3"/>
  <c r="AW96" i="1"/>
  <c r="J36" i="5"/>
  <c r="AW99" i="1" s="1"/>
  <c r="J36" i="8"/>
  <c r="AW103" i="1" s="1"/>
  <c r="J36" i="10"/>
  <c r="AW106" i="1" s="1"/>
  <c r="F36" i="2"/>
  <c r="BC95" i="1" s="1"/>
  <c r="F36" i="6"/>
  <c r="BA101" i="1" s="1"/>
  <c r="F39" i="11"/>
  <c r="BD107" i="1" s="1"/>
  <c r="F36" i="13"/>
  <c r="BA110" i="1" s="1"/>
  <c r="F36" i="15"/>
  <c r="BA113" i="1" s="1"/>
  <c r="BA112" i="1" s="1"/>
  <c r="AW112" i="1" s="1"/>
  <c r="F34" i="16"/>
  <c r="BA114" i="1" s="1"/>
  <c r="F37" i="16"/>
  <c r="BD114" i="1" s="1"/>
  <c r="F39" i="6"/>
  <c r="BD101" i="1" s="1"/>
  <c r="F37" i="8"/>
  <c r="BB103" i="1" s="1"/>
  <c r="F38" i="10"/>
  <c r="BC106" i="1" s="1"/>
  <c r="J36" i="13"/>
  <c r="AW110" i="1" s="1"/>
  <c r="F39" i="14"/>
  <c r="BD111" i="1" s="1"/>
  <c r="F35" i="3"/>
  <c r="BB96" i="1" s="1"/>
  <c r="F39" i="8"/>
  <c r="BD103" i="1" s="1"/>
  <c r="F37" i="11"/>
  <c r="BB107" i="1" s="1"/>
  <c r="F39" i="12"/>
  <c r="BD109" i="1" s="1"/>
  <c r="J36" i="15"/>
  <c r="AW113" i="1" s="1"/>
  <c r="R164" i="9" l="1"/>
  <c r="R157" i="6"/>
  <c r="R133" i="6"/>
  <c r="P157" i="5"/>
  <c r="P133" i="5" s="1"/>
  <c r="AU99" i="1" s="1"/>
  <c r="P164" i="9"/>
  <c r="P136" i="9"/>
  <c r="P228" i="7"/>
  <c r="R157" i="5"/>
  <c r="R133" i="5"/>
  <c r="BK140" i="4"/>
  <c r="J140" i="4" s="1"/>
  <c r="J99" i="4" s="1"/>
  <c r="T163" i="2"/>
  <c r="R127" i="14"/>
  <c r="R126" i="14" s="1"/>
  <c r="P170" i="10"/>
  <c r="P136" i="10"/>
  <c r="AU106" i="1"/>
  <c r="T136" i="9"/>
  <c r="R153" i="3"/>
  <c r="T176" i="12"/>
  <c r="T134" i="12"/>
  <c r="P157" i="6"/>
  <c r="P133" i="6"/>
  <c r="AU101" i="1"/>
  <c r="T194" i="4"/>
  <c r="T139" i="4" s="1"/>
  <c r="P131" i="8"/>
  <c r="T140" i="4"/>
  <c r="T154" i="13"/>
  <c r="T133" i="13" s="1"/>
  <c r="R176" i="12"/>
  <c r="R134" i="12"/>
  <c r="T157" i="6"/>
  <c r="T133" i="6" s="1"/>
  <c r="T126" i="11"/>
  <c r="T164" i="9"/>
  <c r="P165" i="8"/>
  <c r="T131" i="8"/>
  <c r="T228" i="7"/>
  <c r="R142" i="7"/>
  <c r="BK163" i="2"/>
  <c r="J163" i="2" s="1"/>
  <c r="J102" i="2" s="1"/>
  <c r="P176" i="12"/>
  <c r="P134" i="12"/>
  <c r="AU109" i="1" s="1"/>
  <c r="BK157" i="5"/>
  <c r="J157" i="5"/>
  <c r="J104" i="5"/>
  <c r="T126" i="14"/>
  <c r="R194" i="4"/>
  <c r="P133" i="15"/>
  <c r="P124" i="15"/>
  <c r="AU113" i="1"/>
  <c r="R124" i="15"/>
  <c r="P154" i="13"/>
  <c r="P133" i="13"/>
  <c r="AU110" i="1"/>
  <c r="P135" i="11"/>
  <c r="P126" i="11" s="1"/>
  <c r="AU107" i="1" s="1"/>
  <c r="R131" i="2"/>
  <c r="R130" i="2"/>
  <c r="R136" i="9"/>
  <c r="R135" i="9"/>
  <c r="R131" i="8"/>
  <c r="T142" i="7"/>
  <c r="R154" i="13"/>
  <c r="R133" i="13"/>
  <c r="P142" i="7"/>
  <c r="P141" i="7" s="1"/>
  <c r="AU102" i="1" s="1"/>
  <c r="P140" i="4"/>
  <c r="T132" i="3"/>
  <c r="T131" i="3" s="1"/>
  <c r="T124" i="15"/>
  <c r="R170" i="10"/>
  <c r="R136" i="10"/>
  <c r="T165" i="8"/>
  <c r="R140" i="4"/>
  <c r="R139" i="4"/>
  <c r="T131" i="2"/>
  <c r="T130" i="2" s="1"/>
  <c r="BK124" i="15"/>
  <c r="J124" i="15"/>
  <c r="J98" i="15"/>
  <c r="BK176" i="12"/>
  <c r="J176" i="12"/>
  <c r="J104" i="12"/>
  <c r="BK164" i="9"/>
  <c r="J164" i="9" s="1"/>
  <c r="J104" i="9" s="1"/>
  <c r="P132" i="3"/>
  <c r="R135" i="11"/>
  <c r="R126" i="11" s="1"/>
  <c r="R165" i="8"/>
  <c r="R228" i="7"/>
  <c r="T157" i="5"/>
  <c r="T133" i="5" s="1"/>
  <c r="P194" i="4"/>
  <c r="P153" i="3"/>
  <c r="R132" i="3"/>
  <c r="R131" i="3" s="1"/>
  <c r="BK135" i="12"/>
  <c r="J135" i="12"/>
  <c r="J99" i="12"/>
  <c r="J132" i="2"/>
  <c r="J98" i="2"/>
  <c r="J164" i="2"/>
  <c r="J103" i="2"/>
  <c r="BK194" i="4"/>
  <c r="J194" i="4"/>
  <c r="J106" i="4"/>
  <c r="BK134" i="5"/>
  <c r="BK133" i="5" s="1"/>
  <c r="J133" i="5" s="1"/>
  <c r="J98" i="5" s="1"/>
  <c r="J135" i="6"/>
  <c r="J100" i="6" s="1"/>
  <c r="BK157" i="6"/>
  <c r="J157" i="6"/>
  <c r="J104" i="6"/>
  <c r="BK131" i="8"/>
  <c r="BK136" i="9"/>
  <c r="J136" i="9"/>
  <c r="J99" i="9"/>
  <c r="J165" i="9"/>
  <c r="J105" i="9"/>
  <c r="J138" i="10"/>
  <c r="J100" i="10"/>
  <c r="BK135" i="11"/>
  <c r="J135" i="11"/>
  <c r="J100" i="11"/>
  <c r="J131" i="2"/>
  <c r="J97" i="2" s="1"/>
  <c r="J158" i="5"/>
  <c r="J105" i="5"/>
  <c r="BK142" i="7"/>
  <c r="J142" i="7" s="1"/>
  <c r="J99" i="7" s="1"/>
  <c r="BK170" i="10"/>
  <c r="J170" i="10"/>
  <c r="J104" i="10" s="1"/>
  <c r="J177" i="12"/>
  <c r="J105" i="12"/>
  <c r="J135" i="13"/>
  <c r="J100" i="13" s="1"/>
  <c r="BK154" i="13"/>
  <c r="J154" i="13"/>
  <c r="J104" i="13"/>
  <c r="BK187" i="14"/>
  <c r="J187" i="14"/>
  <c r="J103" i="14"/>
  <c r="J125" i="15"/>
  <c r="J99" i="15" s="1"/>
  <c r="J134" i="15"/>
  <c r="J101" i="15"/>
  <c r="BK121" i="16"/>
  <c r="J121" i="16" s="1"/>
  <c r="J97" i="16" s="1"/>
  <c r="BK132" i="3"/>
  <c r="J132" i="3"/>
  <c r="J97" i="3" s="1"/>
  <c r="BK153" i="3"/>
  <c r="J153" i="3"/>
  <c r="J102" i="3"/>
  <c r="J141" i="4"/>
  <c r="J100" i="4"/>
  <c r="BK228" i="7"/>
  <c r="J228" i="7" s="1"/>
  <c r="J105" i="7" s="1"/>
  <c r="BK133" i="13"/>
  <c r="J133" i="13"/>
  <c r="BK127" i="14"/>
  <c r="BK126" i="14" s="1"/>
  <c r="J126" i="14" s="1"/>
  <c r="J32" i="14" s="1"/>
  <c r="AG111" i="1" s="1"/>
  <c r="AN111" i="1" s="1"/>
  <c r="BK165" i="8"/>
  <c r="J165" i="8"/>
  <c r="J104" i="8" s="1"/>
  <c r="BC97" i="1"/>
  <c r="AY97" i="1" s="1"/>
  <c r="F35" i="4"/>
  <c r="AZ98" i="1"/>
  <c r="J35" i="8"/>
  <c r="AV103" i="1" s="1"/>
  <c r="AT103" i="1" s="1"/>
  <c r="J35" i="9"/>
  <c r="AV105" i="1"/>
  <c r="AT105" i="1" s="1"/>
  <c r="F35" i="8"/>
  <c r="AZ103" i="1"/>
  <c r="F35" i="10"/>
  <c r="AZ106" i="1" s="1"/>
  <c r="J35" i="14"/>
  <c r="AV111" i="1"/>
  <c r="AT111" i="1"/>
  <c r="BB104" i="1"/>
  <c r="AX104" i="1"/>
  <c r="F35" i="5"/>
  <c r="AZ99" i="1"/>
  <c r="F33" i="16"/>
  <c r="AZ114" i="1"/>
  <c r="BB97" i="1"/>
  <c r="AX97" i="1"/>
  <c r="BD104" i="1"/>
  <c r="F33" i="2"/>
  <c r="AZ95" i="1" s="1"/>
  <c r="J33" i="16"/>
  <c r="AV114" i="1" s="1"/>
  <c r="AT114" i="1" s="1"/>
  <c r="BD97" i="1"/>
  <c r="BA100" i="1"/>
  <c r="AW100" i="1" s="1"/>
  <c r="J33" i="2"/>
  <c r="AV95" i="1" s="1"/>
  <c r="AT95" i="1" s="1"/>
  <c r="J35" i="4"/>
  <c r="AV98" i="1"/>
  <c r="AT98" i="1" s="1"/>
  <c r="J35" i="6"/>
  <c r="AV101" i="1" s="1"/>
  <c r="AT101" i="1" s="1"/>
  <c r="J35" i="15"/>
  <c r="AV113" i="1"/>
  <c r="AT113" i="1" s="1"/>
  <c r="BD100" i="1"/>
  <c r="BD108" i="1"/>
  <c r="F35" i="6"/>
  <c r="AZ101" i="1" s="1"/>
  <c r="J35" i="10"/>
  <c r="AV106" i="1" s="1"/>
  <c r="AT106" i="1" s="1"/>
  <c r="J32" i="13"/>
  <c r="AG110" i="1"/>
  <c r="BC100" i="1"/>
  <c r="AY100" i="1" s="1"/>
  <c r="BC108" i="1"/>
  <c r="AY108" i="1"/>
  <c r="F35" i="7"/>
  <c r="AZ102" i="1" s="1"/>
  <c r="J35" i="12"/>
  <c r="AV109" i="1"/>
  <c r="AT109" i="1" s="1"/>
  <c r="F35" i="12"/>
  <c r="AZ109" i="1" s="1"/>
  <c r="F35" i="14"/>
  <c r="AZ111" i="1" s="1"/>
  <c r="J35" i="13"/>
  <c r="AV110" i="1" s="1"/>
  <c r="AT110" i="1" s="1"/>
  <c r="BA108" i="1"/>
  <c r="AW108" i="1" s="1"/>
  <c r="F35" i="11"/>
  <c r="AZ107" i="1" s="1"/>
  <c r="F35" i="13"/>
  <c r="AZ110" i="1" s="1"/>
  <c r="BB100" i="1"/>
  <c r="AX100" i="1" s="1"/>
  <c r="BB108" i="1"/>
  <c r="AX108" i="1" s="1"/>
  <c r="J35" i="5"/>
  <c r="AV99" i="1" s="1"/>
  <c r="AT99" i="1" s="1"/>
  <c r="J35" i="7"/>
  <c r="AV102" i="1" s="1"/>
  <c r="AT102" i="1" s="1"/>
  <c r="F35" i="15"/>
  <c r="AZ113" i="1"/>
  <c r="AZ112" i="1"/>
  <c r="AV112" i="1" s="1"/>
  <c r="AT112" i="1" s="1"/>
  <c r="BA104" i="1"/>
  <c r="AW104" i="1"/>
  <c r="J33" i="3"/>
  <c r="AV96" i="1"/>
  <c r="AT96" i="1"/>
  <c r="BA97" i="1"/>
  <c r="AW97" i="1" s="1"/>
  <c r="BC104" i="1"/>
  <c r="AY104" i="1"/>
  <c r="F33" i="3"/>
  <c r="AZ96" i="1" s="1"/>
  <c r="F35" i="9"/>
  <c r="AZ105" i="1" s="1"/>
  <c r="J35" i="11"/>
  <c r="AV107" i="1" s="1"/>
  <c r="AT107" i="1" s="1"/>
  <c r="AU112" i="1"/>
  <c r="T141" i="7" l="1"/>
  <c r="BK130" i="2"/>
  <c r="J130" i="2" s="1"/>
  <c r="J30" i="2" s="1"/>
  <c r="AG95" i="1" s="1"/>
  <c r="R141" i="7"/>
  <c r="T130" i="8"/>
  <c r="P130" i="8"/>
  <c r="AU103" i="1" s="1"/>
  <c r="AU100" i="1" s="1"/>
  <c r="P135" i="9"/>
  <c r="AU105" i="1"/>
  <c r="BK130" i="8"/>
  <c r="J130" i="8" s="1"/>
  <c r="J98" i="8" s="1"/>
  <c r="P131" i="3"/>
  <c r="AU96" i="1"/>
  <c r="P139" i="4"/>
  <c r="AU98" i="1"/>
  <c r="T135" i="9"/>
  <c r="R130" i="8"/>
  <c r="J39" i="2"/>
  <c r="J41" i="13"/>
  <c r="J41" i="14"/>
  <c r="BK133" i="6"/>
  <c r="J133" i="6" s="1"/>
  <c r="J32" i="6" s="1"/>
  <c r="AG101" i="1" s="1"/>
  <c r="AN101" i="1" s="1"/>
  <c r="BK136" i="10"/>
  <c r="J136" i="10"/>
  <c r="J98" i="10"/>
  <c r="BK126" i="11"/>
  <c r="J126" i="11"/>
  <c r="BK131" i="3"/>
  <c r="J131" i="3"/>
  <c r="J96" i="3" s="1"/>
  <c r="BK141" i="7"/>
  <c r="J141" i="7" s="1"/>
  <c r="J32" i="7" s="1"/>
  <c r="AG102" i="1" s="1"/>
  <c r="AN102" i="1" s="1"/>
  <c r="J98" i="13"/>
  <c r="J96" i="2"/>
  <c r="J131" i="8"/>
  <c r="J99" i="8"/>
  <c r="BK135" i="9"/>
  <c r="J135" i="9" s="1"/>
  <c r="J98" i="9" s="1"/>
  <c r="BK134" i="12"/>
  <c r="J134" i="12"/>
  <c r="J98" i="12" s="1"/>
  <c r="J98" i="14"/>
  <c r="BK120" i="16"/>
  <c r="J120" i="16"/>
  <c r="J96" i="16" s="1"/>
  <c r="J134" i="5"/>
  <c r="J99" i="5"/>
  <c r="J127" i="14"/>
  <c r="J99" i="14" s="1"/>
  <c r="BK139" i="4"/>
  <c r="J139" i="4"/>
  <c r="J98" i="4"/>
  <c r="BB94" i="1"/>
  <c r="W31" i="1"/>
  <c r="BA94" i="1"/>
  <c r="W30" i="1" s="1"/>
  <c r="BD94" i="1"/>
  <c r="W33" i="1" s="1"/>
  <c r="BC94" i="1"/>
  <c r="W32" i="1" s="1"/>
  <c r="AN95" i="1"/>
  <c r="AN110" i="1"/>
  <c r="AU104" i="1"/>
  <c r="AZ104" i="1"/>
  <c r="AV104" i="1" s="1"/>
  <c r="AT104" i="1" s="1"/>
  <c r="AZ108" i="1"/>
  <c r="AV108" i="1"/>
  <c r="AT108" i="1" s="1"/>
  <c r="AU97" i="1"/>
  <c r="AZ100" i="1"/>
  <c r="AV100" i="1" s="1"/>
  <c r="AT100" i="1" s="1"/>
  <c r="AU108" i="1"/>
  <c r="AZ97" i="1"/>
  <c r="AV97" i="1"/>
  <c r="AT97" i="1"/>
  <c r="J32" i="11"/>
  <c r="AG107" i="1"/>
  <c r="AN107" i="1"/>
  <c r="J32" i="5"/>
  <c r="AG99" i="1" s="1"/>
  <c r="AN99" i="1" s="1"/>
  <c r="J32" i="15"/>
  <c r="AG113" i="1"/>
  <c r="AG112" i="1" s="1"/>
  <c r="AN112" i="1" s="1"/>
  <c r="AN113" i="1" l="1"/>
  <c r="J41" i="7"/>
  <c r="J98" i="7"/>
  <c r="J41" i="11"/>
  <c r="J41" i="6"/>
  <c r="J98" i="6"/>
  <c r="J98" i="11"/>
  <c r="J41" i="15"/>
  <c r="J41" i="5"/>
  <c r="AZ94" i="1"/>
  <c r="W29" i="1" s="1"/>
  <c r="AU94" i="1"/>
  <c r="AX94" i="1"/>
  <c r="J32" i="4"/>
  <c r="AG98" i="1"/>
  <c r="AN98" i="1"/>
  <c r="J32" i="10"/>
  <c r="AG106" i="1"/>
  <c r="AN106" i="1"/>
  <c r="J30" i="3"/>
  <c r="AG96" i="1" s="1"/>
  <c r="AN96" i="1" s="1"/>
  <c r="J32" i="12"/>
  <c r="AG109" i="1"/>
  <c r="AN109" i="1" s="1"/>
  <c r="AY94" i="1"/>
  <c r="J32" i="9"/>
  <c r="AG105" i="1"/>
  <c r="AN105" i="1" s="1"/>
  <c r="AW94" i="1"/>
  <c r="AK30" i="1" s="1"/>
  <c r="J32" i="8"/>
  <c r="AG103" i="1" s="1"/>
  <c r="AN103" i="1" s="1"/>
  <c r="J30" i="16"/>
  <c r="AG114" i="1"/>
  <c r="AN114" i="1" s="1"/>
  <c r="J41" i="8" l="1"/>
  <c r="J41" i="10"/>
  <c r="J39" i="16"/>
  <c r="J39" i="3"/>
  <c r="J41" i="4"/>
  <c r="J41" i="12"/>
  <c r="J41" i="9"/>
  <c r="AG104" i="1"/>
  <c r="AN104" i="1" s="1"/>
  <c r="AG100" i="1"/>
  <c r="AN100" i="1"/>
  <c r="AV94" i="1"/>
  <c r="AK29" i="1" s="1"/>
  <c r="AG108" i="1"/>
  <c r="AN108" i="1"/>
  <c r="AG97" i="1"/>
  <c r="AN97" i="1" s="1"/>
  <c r="AG94" i="1" l="1"/>
  <c r="AT94" i="1"/>
  <c r="AN94" i="1" l="1"/>
  <c r="AK26" i="1"/>
  <c r="AK35" i="1" s="1"/>
</calcChain>
</file>

<file path=xl/sharedStrings.xml><?xml version="1.0" encoding="utf-8"?>
<sst xmlns="http://schemas.openxmlformats.org/spreadsheetml/2006/main" count="22853" uniqueCount="2539">
  <si>
    <t>Export Komplet</t>
  </si>
  <si>
    <t/>
  </si>
  <si>
    <t>2.0</t>
  </si>
  <si>
    <t>ZAMOK</t>
  </si>
  <si>
    <t>False</t>
  </si>
  <si>
    <t>{3294ab73-503b-4655-86e9-be6a678a643c}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</si>
  <si>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</si>
  <si>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</si>
  <si>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</si>
  <si>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</si>
  <si>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</si>
  <si>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</si>
  <si>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</si>
  <si>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</si>
  <si>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PHA_Holesovice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</si>
  <si>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</si>
  <si>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</si>
  <si>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Praha Holešovice ON - oprava</t>
  </si>
  <si>
    <t>KSO:</t>
  </si>
  <si>
    <t>CC-CZ:</t>
  </si>
  <si>
    <t>Místo:</t>
  </si>
  <si>
    <t>žst. Praha Holešovice</t>
  </si>
  <si>
    <t>Datum:</t>
  </si>
  <si>
    <t>24. 3. 2021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</si>
  <si>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</si>
  <si>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</si>
  <si>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</si>
  <si>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</si>
  <si>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</si>
  <si>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</si>
  <si>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</si>
  <si>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</si>
  <si>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</si>
  <si>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</si>
  <si>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</si>
  <si>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</si>
  <si>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</si>
  <si>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</si>
  <si>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</si>
  <si>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</si>
  <si>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</si>
  <si>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</si>
  <si>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</si>
  <si>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</si>
  <si>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</si>
  <si>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</si>
  <si>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</si>
  <si>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</si>
  <si>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</si>
  <si>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</si>
  <si>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</si>
  <si>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</si>
  <si>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</si>
  <si>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</si>
  <si>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</si>
  <si>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</si>
  <si>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</si>
  <si>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</si>
  <si>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</si>
  <si>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</si>
  <si>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</si>
  <si>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</si>
  <si>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</si>
  <si>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</si>
  <si>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</si>
  <si>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</si>
  <si>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</si>
  <si>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</si>
  <si>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</si>
  <si>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</si>
  <si>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</si>
  <si>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</si>
  <si>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</si>
  <si>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</si>
  <si>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</si>
  <si>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</si>
  <si>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</si>
  <si>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</si>
  <si>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</si>
  <si>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</si>
  <si>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</si>
  <si>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</si>
  <si>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</si>
  <si>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střechy 5NP</t>
  </si>
  <si>
    <t>STA</t>
  </si>
  <si>
    <t>1</t>
  </si>
  <si>
    <t>{d15eee17-d2ff-40a5-8b65-5fd74d7b04b2}</t>
  </si>
  <si>
    <t>2</t>
  </si>
  <si>
    <t>002</t>
  </si>
  <si>
    <t>Oprava střechy 4NP</t>
  </si>
  <si>
    <t>{97f3024c-13f5-48d9-86ff-be58138553c5}</t>
  </si>
  <si>
    <t>003</t>
  </si>
  <si>
    <t>Oprava prostor 4NP</t>
  </si>
  <si>
    <t>{5f96b525-d786-4449-a927-cf65aeaede70}</t>
  </si>
  <si>
    <t>3.1</t>
  </si>
  <si>
    <t>Oprava kanceláří 405 a 406</t>
  </si>
  <si>
    <t>Soupis</t>
  </si>
  <si>
    <t>{536efaa9-b5f7-4309-a2bb-84657163b95b}</t>
  </si>
  <si>
    <t>3.2</t>
  </si>
  <si>
    <t>Oprava kanceláří 429,430,431</t>
  </si>
  <si>
    <t>{c514b9c7-a7e7-4709-96c2-66dd34f9ef52}</t>
  </si>
  <si>
    <t>004</t>
  </si>
  <si>
    <t>Oprava prostor 3NP</t>
  </si>
  <si>
    <t>{ea044c7a-7b6b-40ff-ab81-495a6e396754}</t>
  </si>
  <si>
    <t>4.1</t>
  </si>
  <si>
    <t>Oprava kanceláří 303, 304 a 306A</t>
  </si>
  <si>
    <t>{5d7e8e28-6251-4ca4-a15e-274f95d95a34}</t>
  </si>
  <si>
    <t>4.2</t>
  </si>
  <si>
    <t>Oprava soc. zázemí 3NP</t>
  </si>
  <si>
    <t>{97df4fb1-bf24-4498-b10a-87a4db17d771}</t>
  </si>
  <si>
    <t>4.3</t>
  </si>
  <si>
    <t>Odbourání části příčky kanceláří 351A a 351B</t>
  </si>
  <si>
    <t>{71ca14d3-f5f0-4ea6-8947-b7844a3d46e9}</t>
  </si>
  <si>
    <t>005</t>
  </si>
  <si>
    <t>Oprava prostor 2NP</t>
  </si>
  <si>
    <t>{e9e9663d-dbe6-46ee-b356-3acf92ae2c17}</t>
  </si>
  <si>
    <t>5.1</t>
  </si>
  <si>
    <t>Oprava kanceláře 249</t>
  </si>
  <si>
    <t>{ba20ed55-ccc4-4df7-afe8-543355129054}</t>
  </si>
  <si>
    <t>5.2</t>
  </si>
  <si>
    <t>Oprava kanceláří 215, 216, 217, 239 a společných prostor 200g a 200e</t>
  </si>
  <si>
    <t>{cbf3dc93-3bb3-4c2c-925a-17764f6ecf62}</t>
  </si>
  <si>
    <t>5.3</t>
  </si>
  <si>
    <t>Výměna poškozených rozvodů kanalizace kanceláři 213a,b,d</t>
  </si>
  <si>
    <t>{73c280ed-00d6-4725-8819-bfe38293b058}</t>
  </si>
  <si>
    <t>006</t>
  </si>
  <si>
    <t>Oprava prostor 1NP</t>
  </si>
  <si>
    <t>{9f46eb98-1791-4e79-b071-cceb0d8398f3}</t>
  </si>
  <si>
    <t>6.1</t>
  </si>
  <si>
    <t>Oprava přístupové chodby k parkovišti v 1NP</t>
  </si>
  <si>
    <t>{75484f23-7977-417c-a638-4d4d2d4c44b9}</t>
  </si>
  <si>
    <t>6.2</t>
  </si>
  <si>
    <t>Oprava prostor budoucí podatelny v 1NP</t>
  </si>
  <si>
    <t>{09010046-528e-4493-a005-f3ec8eea031a}</t>
  </si>
  <si>
    <t>6.3</t>
  </si>
  <si>
    <t>Datový propoj 1NP</t>
  </si>
  <si>
    <t>{56a527b8-4944-4480-b7b4-eb9bbbc4c1e0}</t>
  </si>
  <si>
    <t>007</t>
  </si>
  <si>
    <t>Oprava prostor 1PP</t>
  </si>
  <si>
    <t>{86cd6024-35b2-4a68-9d2c-e9b53fed2cfb}</t>
  </si>
  <si>
    <t>7.1</t>
  </si>
  <si>
    <t>Výměna poškozených rozvodů kanalizace v 1PP</t>
  </si>
  <si>
    <t>{f78bc682-58b1-4e15-be04-30ab46eda66c}</t>
  </si>
  <si>
    <t>008</t>
  </si>
  <si>
    <t>Vedlejší a ostatní náklady</t>
  </si>
  <si>
    <t>VON</t>
  </si>
  <si>
    <t>{83846df9-2fa9-4272-9ad5-9ae6880d008c}</t>
  </si>
  <si>
    <t>KRYCÍ LIST SOUPISU PRACÍ</t>
  </si>
  <si>
    <t>Objekt:</t>
  </si>
  <si>
    <t>001 - Oprava střechy 5NP</t>
  </si>
  <si>
    <t>ŽST Praha Holešovice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</si>
  <si>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</si>
  <si>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</si>
  <si>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</si>
  <si>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</si>
  <si>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</si>
  <si>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</si>
  <si>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</si>
  <si>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</si>
  <si>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</si>
  <si>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</si>
  <si>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</si>
  <si>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</si>
  <si>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721 - Zdravotechnika - vnitřní kanalizace</t>
  </si>
  <si>
    <t xml:space="preserve">    741 - Elektroinstalace - silnoproud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</si>
  <si>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</si>
  <si>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</si>
  <si>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</si>
  <si>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783 -  Dokončovací práce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</si>
  <si>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</si>
  <si>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</si>
  <si>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</si>
  <si>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</si>
  <si>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</si>
  <si>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</si>
  <si>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</si>
  <si>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</si>
  <si>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</si>
  <si>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</si>
  <si>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</si>
  <si>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</si>
  <si>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</si>
  <si>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</si>
  <si>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</si>
  <si>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</si>
  <si>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</si>
  <si>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</si>
  <si>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</si>
  <si>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</si>
  <si>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</si>
  <si>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kolem oken, dveří, podlah nebo obkladů</t>
  </si>
  <si>
    <t>m</t>
  </si>
  <si>
    <t>4</t>
  </si>
  <si>
    <t>2070570958</t>
  </si>
  <si>
    <t>VV</t>
  </si>
  <si>
    <t>3*10"přizdívky stoupaček"</t>
  </si>
  <si>
    <t>622135002</t>
  </si>
  <si>
    <t>Vyrovnání podkladu vnějších stěn maltou cementovou tl do 10 mm</t>
  </si>
  <si>
    <t>m2</t>
  </si>
  <si>
    <t>-131476452</t>
  </si>
  <si>
    <t>(2*13+2*45)*0,4"oplechování svislých ploch atiky"</t>
  </si>
  <si>
    <t>3</t>
  </si>
  <si>
    <t>622324111</t>
  </si>
  <si>
    <t>Škrábaná omítka vápenocementová (břízolitová) vnějších stěn nanášená ručně</t>
  </si>
  <si>
    <t>440525264</t>
  </si>
  <si>
    <t>629135102</t>
  </si>
  <si>
    <t>Vyrovnávací vrstva pod klempířské prvky z MC š do 300 mm</t>
  </si>
  <si>
    <t>1892554524</t>
  </si>
  <si>
    <t>2*13+2*45"horní plocha atiky"</t>
  </si>
  <si>
    <t>9</t>
  </si>
  <si>
    <t>Ostatní konstrukce a práce-bourání</t>
  </si>
  <si>
    <t>5</t>
  </si>
  <si>
    <t>000000004</t>
  </si>
  <si>
    <t>D+M doplňků střechy vč. povrchové úpravy - konzole, antény, průchodky, držáky, stříšky komínů aj. vč. demontáže stávajících, zajištění stávajících antén, stožárů, technologií po dobu opravy a zpětné instalace s dopojením</t>
  </si>
  <si>
    <t>kpl</t>
  </si>
  <si>
    <t>-737303964</t>
  </si>
  <si>
    <t>962031133</t>
  </si>
  <si>
    <t>Bourání příček z cihel pálených na MVC tl do 150 mm</t>
  </si>
  <si>
    <t>-1435783203</t>
  </si>
  <si>
    <t>3*1,2*4"přizdívky stoupaček"</t>
  </si>
  <si>
    <t>7</t>
  </si>
  <si>
    <t>985141112</t>
  </si>
  <si>
    <t>Vyčištění trhlin a dutin ve zdivu š do 30 mm hl do 300 mm</t>
  </si>
  <si>
    <t>-1584242428</t>
  </si>
  <si>
    <t>8</t>
  </si>
  <si>
    <t>985411111</t>
  </si>
  <si>
    <t>Beztlakové zalití trhlin a dutin ve zdivu aktivovanou maltou</t>
  </si>
  <si>
    <t>m3</t>
  </si>
  <si>
    <t>1884514966</t>
  </si>
  <si>
    <t>985441112</t>
  </si>
  <si>
    <t>Přídavná šroubovitá nerezová výztuž 1 táhlo D 6 mm v drážce v cihelném zdivu hl do 70 mm</t>
  </si>
  <si>
    <t>-418976539</t>
  </si>
  <si>
    <t>997</t>
  </si>
  <si>
    <t>Přesun sutě</t>
  </si>
  <si>
    <t>10</t>
  </si>
  <si>
    <t>997013216</t>
  </si>
  <si>
    <t>Vnitrostaveništní doprava suti a vybouraných hmot pro budovy v do 21 m ručně</t>
  </si>
  <si>
    <t>t</t>
  </si>
  <si>
    <t>-1290149090</t>
  </si>
  <si>
    <t>11</t>
  </si>
  <si>
    <t>997013219</t>
  </si>
  <si>
    <t>Příplatek k vnitrostaveništní dopravě suti a vybouraných hmot za zvětšenou dopravu suti ZKD 10 m</t>
  </si>
  <si>
    <t>840551401</t>
  </si>
  <si>
    <t>61,323*10 'Přepočtené koeficientem množství</t>
  </si>
  <si>
    <t>12</t>
  </si>
  <si>
    <t>997013501</t>
  </si>
  <si>
    <t>Odvoz suti a vybouraných hmot na skládku nebo meziskládku do 1 km se složením</t>
  </si>
  <si>
    <t>1872641276</t>
  </si>
  <si>
    <t>13</t>
  </si>
  <si>
    <t>997013509</t>
  </si>
  <si>
    <t>Příplatek k odvozu suti a vybouraných hmot na skládku ZKD 1 km přes 1 km</t>
  </si>
  <si>
    <t>-929834966</t>
  </si>
  <si>
    <t>61,323*19 'Přepočtené koeficientem množství</t>
  </si>
  <si>
    <t>14</t>
  </si>
  <si>
    <t>997013631</t>
  </si>
  <si>
    <t>Poplatek za uložení na skládce (skládkovné) stavebního odpadu směsného kód odpadu 17 09 04</t>
  </si>
  <si>
    <t>-514891454</t>
  </si>
  <si>
    <t>61,313-49,14-5,85-0,222</t>
  </si>
  <si>
    <t>997013655</t>
  </si>
  <si>
    <t>Poplatek za uložení na skládce (skládkovné) zeminy a kamení kód odpadu 17 05 04</t>
  </si>
  <si>
    <t>-207207348</t>
  </si>
  <si>
    <t>16</t>
  </si>
  <si>
    <t>997013814</t>
  </si>
  <si>
    <t>Poplatek za uložení na skládce (skládkovné) stavebního odpadu izolací kód odpadu 17 06 04</t>
  </si>
  <si>
    <t>269385090</t>
  </si>
  <si>
    <t>17</t>
  </si>
  <si>
    <t>997013.R</t>
  </si>
  <si>
    <t>Odvoz výzisku z železného šrotu na místo určené objednatelem do 70 km se složením.Hospodaření s vyzískaným materiálem (mimo odpad) bude prováděno v souladu se Směrnicí SŽDC č. 42 ze dne 7.1.2013."</t>
  </si>
  <si>
    <t>-172808548</t>
  </si>
  <si>
    <t>P</t>
  </si>
  <si>
    <t>Poznámka k položce:_x000D_
Dopravní náklady jsou zahrnuty v položkách přesunu, cena bude ouze za vytřídění a uložení</t>
  </si>
  <si>
    <t>998</t>
  </si>
  <si>
    <t>Přesun hmot</t>
  </si>
  <si>
    <t>18</t>
  </si>
  <si>
    <t>998018003</t>
  </si>
  <si>
    <t>Přesun hmot ruční pro budovy v do 24 m</t>
  </si>
  <si>
    <t>618927133</t>
  </si>
  <si>
    <t>19</t>
  </si>
  <si>
    <t>998018011</t>
  </si>
  <si>
    <t>Příplatek k ručnímu přesunu hmot pro budovy za zvětšený přesun ZKD 100 m</t>
  </si>
  <si>
    <t>1827838227</t>
  </si>
  <si>
    <t>PSV</t>
  </si>
  <si>
    <t>Práce a dodávky PSV</t>
  </si>
  <si>
    <t>712</t>
  </si>
  <si>
    <t>Povlakové krytiny</t>
  </si>
  <si>
    <t>20</t>
  </si>
  <si>
    <t>712990812</t>
  </si>
  <si>
    <t>Odstranění povlakové krytiny střech do 10° násypu nebo nánosu tloušťky do 50 mm</t>
  </si>
  <si>
    <t>-1192340842</t>
  </si>
  <si>
    <t>13*45"podklad kačírku"</t>
  </si>
  <si>
    <t>712300832</t>
  </si>
  <si>
    <t>Odstranění povlakové krytiny střech do 10° dvouvrstvé</t>
  </si>
  <si>
    <t>2141354351</t>
  </si>
  <si>
    <t>22</t>
  </si>
  <si>
    <t>712300841</t>
  </si>
  <si>
    <t>Odstranění povlakové krytiny střech do 10° odškrabáním mechu s urovnáním povrchu a očištěním</t>
  </si>
  <si>
    <t>332548593</t>
  </si>
  <si>
    <t>Poznámka k položce:_x000D_
Jedná se o kompletní přípravu podkladu před pokládkou včetně prořezání boulí, perforaci pro odvod par aj.</t>
  </si>
  <si>
    <t>23</t>
  </si>
  <si>
    <t>712300845</t>
  </si>
  <si>
    <t>Demontáž ventilační hlavice na ploché střeše sklonu do 10°</t>
  </si>
  <si>
    <t>kus</t>
  </si>
  <si>
    <t>889880410</t>
  </si>
  <si>
    <t>9*3</t>
  </si>
  <si>
    <t>24</t>
  </si>
  <si>
    <t>71230092R</t>
  </si>
  <si>
    <t>Příplatek k opravě povlakové krytiny do 10° za správkový kus NAIP přitavením</t>
  </si>
  <si>
    <t>1855818122</t>
  </si>
  <si>
    <t>Poznámka k položce:_x000D_
v rámci těchto prací bude provedena i kontrola a oprava poškozených míst stávající krytiny vč. případného prořezání "boulí" a kontrola funkce v místech střešních vpustí, perforace pro odvod par aj.</t>
  </si>
  <si>
    <t>585*0,2"předpoklad 20% plochy"</t>
  </si>
  <si>
    <t>25</t>
  </si>
  <si>
    <t>712911915</t>
  </si>
  <si>
    <t>Provedení údržby průniků povlakové krytiny vpustí, ventilací a komínů za studena asf tmelem</t>
  </si>
  <si>
    <t>-2132157435</t>
  </si>
  <si>
    <t>27"odvětrání mezistřeší"</t>
  </si>
  <si>
    <t>10"Odvětrání kanalizace"</t>
  </si>
  <si>
    <t>3"vpusť"</t>
  </si>
  <si>
    <t>Součet</t>
  </si>
  <si>
    <t>26</t>
  </si>
  <si>
    <t>M</t>
  </si>
  <si>
    <t>11163262</t>
  </si>
  <si>
    <t>tmel hydroizolační asfaltový natíratelný pro sanaci plochých střech</t>
  </si>
  <si>
    <t>32</t>
  </si>
  <si>
    <t>370547954</t>
  </si>
  <si>
    <t>40*0,00128 'Přepočtené koeficientem množství</t>
  </si>
  <si>
    <t>27</t>
  </si>
  <si>
    <t>712391171</t>
  </si>
  <si>
    <t>Provedení povlakové krytiny střech do 10° podkladní textilní vrstvy</t>
  </si>
  <si>
    <t>-2060798445</t>
  </si>
  <si>
    <t>585"plocha"</t>
  </si>
  <si>
    <t>116*0,8"zatažení pod atiku"</t>
  </si>
  <si>
    <t>28</t>
  </si>
  <si>
    <t>69311081</t>
  </si>
  <si>
    <t>geotextilie netkaná separační, ochranná, filtrační, drenážní PES 300g/m2</t>
  </si>
  <si>
    <t>-751652650</t>
  </si>
  <si>
    <t>677,8*1,2 'Přepočtené koeficientem množství</t>
  </si>
  <si>
    <t>29</t>
  </si>
  <si>
    <t>712361701</t>
  </si>
  <si>
    <t>Provedení povlakové krytiny střech do 10° fólií položenou volně s přilepením spojů</t>
  </si>
  <si>
    <t>-338902348</t>
  </si>
  <si>
    <t>30</t>
  </si>
  <si>
    <t>28322000</t>
  </si>
  <si>
    <t>fólie hydroizolační střešní mPVC mechanicky kotvená tl 2,0mm šedá</t>
  </si>
  <si>
    <t>-414661410</t>
  </si>
  <si>
    <t>585*1,15 'Přepočtené koeficientem množství</t>
  </si>
  <si>
    <t>31</t>
  </si>
  <si>
    <t>712861703</t>
  </si>
  <si>
    <t>Provedení povlakové krytiny vytažením na konstrukce fólií přilepenou v plné ploše</t>
  </si>
  <si>
    <t>-1342259482</t>
  </si>
  <si>
    <t>28322025</t>
  </si>
  <si>
    <t>fólie hydroizolační střešní mPVC nevyztužená určená na detaily tl 2,0mm</t>
  </si>
  <si>
    <t>612139181</t>
  </si>
  <si>
    <t>92,8*1,15 'Přepočtené koeficientem množství</t>
  </si>
  <si>
    <t>33</t>
  </si>
  <si>
    <t>712363103</t>
  </si>
  <si>
    <t>Provedení povlakové krytiny střech do 10° ukotvení fólie talířovou hmoždinkou do betonu nebo ŽB</t>
  </si>
  <si>
    <t>-1754808534</t>
  </si>
  <si>
    <t>Poznámka k položce:_x000D_
dodatečné zajištění před účinky sání větru</t>
  </si>
  <si>
    <t>(2*4,5*10,4+2*36*1,3)*5"okrajový pás"</t>
  </si>
  <si>
    <t>(4*4,5*1,3)*8"rohy"</t>
  </si>
  <si>
    <t>(36*10,4)*3"středová oblast"</t>
  </si>
  <si>
    <t>34</t>
  </si>
  <si>
    <t>30908100</t>
  </si>
  <si>
    <t>šroub pro přímou montáž do betonu a pórobetonu s korozní odolností 15 cyklů, D 6,3x60mm</t>
  </si>
  <si>
    <t>100 kus</t>
  </si>
  <si>
    <t>-695109853</t>
  </si>
  <si>
    <t>22,464*1,05 'Přepočtené koeficientem množství</t>
  </si>
  <si>
    <t>35</t>
  </si>
  <si>
    <t>30908100.1</t>
  </si>
  <si>
    <t>šroub do betonu FBS-R-6,3x60</t>
  </si>
  <si>
    <t>-1345252230</t>
  </si>
  <si>
    <t>36</t>
  </si>
  <si>
    <t>31122001</t>
  </si>
  <si>
    <t>podložka talířová pro hydroizolace D 40mm</t>
  </si>
  <si>
    <t>1905967051</t>
  </si>
  <si>
    <t>37</t>
  </si>
  <si>
    <t>712463111</t>
  </si>
  <si>
    <t>Provedení povlakové krytiny střech do 30° překrytí talířové hmoždinky pruhem nalepené fólie</t>
  </si>
  <si>
    <t>1649893393</t>
  </si>
  <si>
    <t>38</t>
  </si>
  <si>
    <t>2144866262</t>
  </si>
  <si>
    <t>2246,4*0,01 'Přepočtené koeficientem množství</t>
  </si>
  <si>
    <t>39</t>
  </si>
  <si>
    <t>712363115</t>
  </si>
  <si>
    <t>Provedení povlakové krytiny střech do 10° zaizolování prostupů kruhového průřezu D do 300 mm</t>
  </si>
  <si>
    <t>1704565197</t>
  </si>
  <si>
    <t>3"vpustě"</t>
  </si>
  <si>
    <t>10"odvětrávací komínky kanalizace"</t>
  </si>
  <si>
    <t>9*3"odvětrání mezistřešního prostoru"</t>
  </si>
  <si>
    <t>40</t>
  </si>
  <si>
    <t>28342015</t>
  </si>
  <si>
    <t>manžeta těsnící pro prostupy hydroizolací z PVC uzavřená kruhová vnitřní průměr 200</t>
  </si>
  <si>
    <t>-2113309695</t>
  </si>
  <si>
    <t>10"odvětrání kanalizace"</t>
  </si>
  <si>
    <t>41</t>
  </si>
  <si>
    <t>28342012</t>
  </si>
  <si>
    <t>manžeta těsnící pro prostupy hydroizolací z PVC uzavřená kruhová vnitřní průměr 72-83</t>
  </si>
  <si>
    <t>-633567032</t>
  </si>
  <si>
    <t>42</t>
  </si>
  <si>
    <t>28342045</t>
  </si>
  <si>
    <t>odvětrávací komínek s integrovaným límcem o průměru 50mm k hydroizolaci z PVC</t>
  </si>
  <si>
    <t>1430184451</t>
  </si>
  <si>
    <t>43</t>
  </si>
  <si>
    <t>712363121</t>
  </si>
  <si>
    <t>Provedení povlakové krytiny střech do 10° provedení rohů a koutů nalepením izolačních tvarovek</t>
  </si>
  <si>
    <t>1610416778</t>
  </si>
  <si>
    <t>4"kouty vnitřní"</t>
  </si>
  <si>
    <t>4"vnější rohy"</t>
  </si>
  <si>
    <t>44</t>
  </si>
  <si>
    <t>28322070</t>
  </si>
  <si>
    <t>roh vnitřní pro střešní fólie mPVC šedé</t>
  </si>
  <si>
    <t>-1985853378</t>
  </si>
  <si>
    <t>45</t>
  </si>
  <si>
    <t>28322071</t>
  </si>
  <si>
    <t>roh vnější pro střešní fólie mPVC šedá</t>
  </si>
  <si>
    <t>-894819475</t>
  </si>
  <si>
    <t>46</t>
  </si>
  <si>
    <t>712363351</t>
  </si>
  <si>
    <t>Povlakové krytiny střech do 10° z tvarovaných poplastovaných lišt pásek rš 50 mm</t>
  </si>
  <si>
    <t>-1285316665</t>
  </si>
  <si>
    <t>2*13+2*45"atika ukončení"</t>
  </si>
  <si>
    <t>47</t>
  </si>
  <si>
    <t>712363352</t>
  </si>
  <si>
    <t>Povlakové krytiny střech do 10° z tvarovaných poplastovaných lišt délky 2 m koutová lišta vnitřní rš 100 mm</t>
  </si>
  <si>
    <t>-418682312</t>
  </si>
  <si>
    <t>2*45+2*13"přechod na atiku"</t>
  </si>
  <si>
    <t>48</t>
  </si>
  <si>
    <t>712363353</t>
  </si>
  <si>
    <t>Povlakové krytiny střech do 10° z tvarovaných poplastovaných lišt délky 2 m koutová lišta vnější rš 100 mm</t>
  </si>
  <si>
    <t>632784049</t>
  </si>
  <si>
    <t>116"atika horní hrana"</t>
  </si>
  <si>
    <t>49</t>
  </si>
  <si>
    <t>998712203</t>
  </si>
  <si>
    <t>Přesun hmot procentní pro krytiny povlakové v objektech v do 24 m</t>
  </si>
  <si>
    <t>%</t>
  </si>
  <si>
    <t>-1421732989</t>
  </si>
  <si>
    <t>50</t>
  </si>
  <si>
    <t>998712293</t>
  </si>
  <si>
    <t>Příplatek k přesunu hmot procentní 712 za zvětšený přesun do 500 m</t>
  </si>
  <si>
    <t>1873405601</t>
  </si>
  <si>
    <t>721</t>
  </si>
  <si>
    <t>Zdravotechnika - vnitřní kanalizace</t>
  </si>
  <si>
    <t>51</t>
  </si>
  <si>
    <t>721210824</t>
  </si>
  <si>
    <t>Demontáž vpustí střešních DN 150</t>
  </si>
  <si>
    <t>683057258</t>
  </si>
  <si>
    <t>52</t>
  </si>
  <si>
    <t>721233112</t>
  </si>
  <si>
    <t>Střešní vtok polypropylen PP pro ploché střechy svislý odtok DN dle stávajícího</t>
  </si>
  <si>
    <t>1825434861</t>
  </si>
  <si>
    <t>Poznámka k položce:_x000D_
Jedná se o kompletní práce včetně úpravy a odbourání stávajícího vtoku pro osazení nového vč. přípravy podkladu. Vtok bude osazen ochranným košem proti nečistotám.</t>
  </si>
  <si>
    <t>53</t>
  </si>
  <si>
    <t>721140806</t>
  </si>
  <si>
    <t>Demontáž potrubí litinové do DN 200</t>
  </si>
  <si>
    <t>-1434225945</t>
  </si>
  <si>
    <t>3*10</t>
  </si>
  <si>
    <t>54</t>
  </si>
  <si>
    <t>721175234</t>
  </si>
  <si>
    <t>Potrubí kanalizační z PP dešťové odhlučněné třívrstvé DN 160</t>
  </si>
  <si>
    <t>-1913629216</t>
  </si>
  <si>
    <t>Poznámka k položce:_x000D_
Jedná se o kompletní dodávku včetně upevnění a tvarovek - kolena, redukce, přechody aj. _x000D_
V rámci položky bude vyměněno komplet stoupací potrubí v rámci místnosti 4NP, tzn. na vhodném místě od podlahy 4NP až nad střešní plášť do nově osazované vpustě s dopojením. Na každém stoupacím potrubí bude osazen čistící kus, který bude přístupný revizními dvířky.</t>
  </si>
  <si>
    <t>55</t>
  </si>
  <si>
    <t>721175414</t>
  </si>
  <si>
    <t>Pojistka proti vytažení zatížení do 2,0 bar DN 160</t>
  </si>
  <si>
    <t>-535661874</t>
  </si>
  <si>
    <t>56</t>
  </si>
  <si>
    <t>721100906</t>
  </si>
  <si>
    <t>Přetěsnění potrubí hrdlového do DN 200</t>
  </si>
  <si>
    <t>1279255427</t>
  </si>
  <si>
    <t>57</t>
  </si>
  <si>
    <t>721140917</t>
  </si>
  <si>
    <t>Potrubí litinové propojení potrubí DN 150</t>
  </si>
  <si>
    <t>1760466154</t>
  </si>
  <si>
    <t>Poznámka k položce:_x000D_
propojení stávajícího litinového potrubí s novým plastovým potrubím</t>
  </si>
  <si>
    <t>58</t>
  </si>
  <si>
    <t>721300912</t>
  </si>
  <si>
    <t>Pročištění odpadů svislých v jednom podlaží do DN 200</t>
  </si>
  <si>
    <t>-1023289853</t>
  </si>
  <si>
    <t>59</t>
  </si>
  <si>
    <t>721300941</t>
  </si>
  <si>
    <t>Pročištění vpustí dvorních D 300</t>
  </si>
  <si>
    <t>1524498867</t>
  </si>
  <si>
    <t>60</t>
  </si>
  <si>
    <t>721290112</t>
  </si>
  <si>
    <t>Zkouška těsnosti potrubí kanalizace vodou do DN 200</t>
  </si>
  <si>
    <t>908765720</t>
  </si>
  <si>
    <t>61</t>
  </si>
  <si>
    <t>721290823</t>
  </si>
  <si>
    <t>Přemístění vnitrostaveništní demontovaných hmot vnitřní kanalizace v objektech výšky do 24 m</t>
  </si>
  <si>
    <t>169971614</t>
  </si>
  <si>
    <t>62</t>
  </si>
  <si>
    <t>998721203</t>
  </si>
  <si>
    <t>Přesun hmot procentní pro vnitřní kanalizace v objektech v do 24 m</t>
  </si>
  <si>
    <t>-29991135</t>
  </si>
  <si>
    <t>63</t>
  </si>
  <si>
    <t>998721293</t>
  </si>
  <si>
    <t>Příplatek k přesunu hmot procentní 721 za zvětšený přesun do 500 m</t>
  </si>
  <si>
    <t>-1787152503</t>
  </si>
  <si>
    <t>741</t>
  </si>
  <si>
    <t>Elektroinstalace - silnoproud</t>
  </si>
  <si>
    <t>64</t>
  </si>
  <si>
    <t>741421823</t>
  </si>
  <si>
    <t>Demontáž drátu nebo lana svodového vedení D přes 8 mm rovná střecha včetně podpěr</t>
  </si>
  <si>
    <t>546887536</t>
  </si>
  <si>
    <t>3*45+5*13</t>
  </si>
  <si>
    <t>65</t>
  </si>
  <si>
    <t>741420001R</t>
  </si>
  <si>
    <t>Dodávka a montáž nadstřešní části hromosvodu vč. jímacích tyčí, naspojkování na navazující vedení, plastových podložek a ostatního materiálu</t>
  </si>
  <si>
    <t>-264564744</t>
  </si>
  <si>
    <t>66</t>
  </si>
  <si>
    <t>210280211PD</t>
  </si>
  <si>
    <t>Projekt hromosvodného vedení - střešní část daného SO</t>
  </si>
  <si>
    <t>-668645509</t>
  </si>
  <si>
    <t>67</t>
  </si>
  <si>
    <t>210280211</t>
  </si>
  <si>
    <t>Revize hromosvodného vedení - střešní část daného SO</t>
  </si>
  <si>
    <t>1443296870</t>
  </si>
  <si>
    <t>68</t>
  </si>
  <si>
    <t>998741203</t>
  </si>
  <si>
    <t>Přesun hmot procentní pro silnoproud v objektech v do 24 m</t>
  </si>
  <si>
    <t>564448630</t>
  </si>
  <si>
    <t>69</t>
  </si>
  <si>
    <t>998741293</t>
  </si>
  <si>
    <t>Příplatek k přesunu hmot procentní 741 za zvětšený přesun do 500 m</t>
  </si>
  <si>
    <t>-1761517889</t>
  </si>
  <si>
    <t>763</t>
  </si>
  <si>
    <t>Konstrukce suché výstavby</t>
  </si>
  <si>
    <t>70</t>
  </si>
  <si>
    <t>763121712</t>
  </si>
  <si>
    <t>SDK stěna předsazená zalomení</t>
  </si>
  <si>
    <t>1033400263</t>
  </si>
  <si>
    <t>3*4</t>
  </si>
  <si>
    <t>71</t>
  </si>
  <si>
    <t>763121714</t>
  </si>
  <si>
    <t>SDK stěna předsazená základní penetrační nátěr</t>
  </si>
  <si>
    <t>-1008800276</t>
  </si>
  <si>
    <t>72</t>
  </si>
  <si>
    <t>763121751</t>
  </si>
  <si>
    <t>Příplatek k SDK stěně předsazené za plochu do 6 m2 jednotlivě</t>
  </si>
  <si>
    <t>-86401347</t>
  </si>
  <si>
    <t>73</t>
  </si>
  <si>
    <t>763122423</t>
  </si>
  <si>
    <t>SDK stěna šachtová tl 100 mm profil CW+UW 75 desky 2xDFH2 12,5 bez izolace EI 30</t>
  </si>
  <si>
    <t>476740761</t>
  </si>
  <si>
    <t>74</t>
  </si>
  <si>
    <t>763172384</t>
  </si>
  <si>
    <t>Montáž dvířek revizních dvouplášťových SDK kcí vel. 500 x 500 mm pro příčky a předsazené stěny</t>
  </si>
  <si>
    <t>-1611664076</t>
  </si>
  <si>
    <t>75</t>
  </si>
  <si>
    <t>59030757</t>
  </si>
  <si>
    <t>dvířka revizní jednokřídlá dvouplášťová s automatickým zámkem 500x500mm</t>
  </si>
  <si>
    <t>-2048762857</t>
  </si>
  <si>
    <t>76</t>
  </si>
  <si>
    <t>998763403</t>
  </si>
  <si>
    <t>Přesun hmot procentní pro sádrokartonové konstrukce v objektech v do 24 m</t>
  </si>
  <si>
    <t>1472855846</t>
  </si>
  <si>
    <t>77</t>
  </si>
  <si>
    <t>998763492</t>
  </si>
  <si>
    <t>Příplatek k přesunu hmot procentní pro sádrokartonové konstrukce za zvětšený přesun do 500 m</t>
  </si>
  <si>
    <t>-169856053</t>
  </si>
  <si>
    <t>764</t>
  </si>
  <si>
    <t>Konstrukce klempířské</t>
  </si>
  <si>
    <t>78</t>
  </si>
  <si>
    <t>764002841</t>
  </si>
  <si>
    <t>Demontáž oplechování horních ploch zdí a nadezdívek do suti</t>
  </si>
  <si>
    <t>-1591079138</t>
  </si>
  <si>
    <t>79</t>
  </si>
  <si>
    <t>764244307</t>
  </si>
  <si>
    <t>Oplechování horních ploch a nadezdívek bez rohů z TiZn lesklého plechu kotvené rš 670 mm</t>
  </si>
  <si>
    <t>-1121110869</t>
  </si>
  <si>
    <t>80</t>
  </si>
  <si>
    <t>998764203</t>
  </si>
  <si>
    <t>Přesun hmot procentní pro konstrukce klempířské v objektech v do 24 m</t>
  </si>
  <si>
    <t>621679946</t>
  </si>
  <si>
    <t>81</t>
  </si>
  <si>
    <t>998764293</t>
  </si>
  <si>
    <t>Příplatek k přesunu hmot procentní 764 za zvětšený přesun do 500 m</t>
  </si>
  <si>
    <t>-2101357041</t>
  </si>
  <si>
    <t>767</t>
  </si>
  <si>
    <t>Konstrukce zámečnické</t>
  </si>
  <si>
    <t>82</t>
  </si>
  <si>
    <t>767996702</t>
  </si>
  <si>
    <t>Demontáž atypických zámečnických konstrukcí řezáním hmotnosti jednotlivých dílů do 100 kg</t>
  </si>
  <si>
    <t>kg</t>
  </si>
  <si>
    <t>978979212</t>
  </si>
  <si>
    <t>50"konstrukce pro visuté zavěšení k opravě"</t>
  </si>
  <si>
    <t>83</t>
  </si>
  <si>
    <t>998767203</t>
  </si>
  <si>
    <t>Přesun hmot procentní pro zámečnické konstrukce v objektech v do 24 m</t>
  </si>
  <si>
    <t>-1207338306</t>
  </si>
  <si>
    <t>84</t>
  </si>
  <si>
    <t>998767293</t>
  </si>
  <si>
    <t>Příplatek k přesunu hmot procentní 767 za zvětšený přesun do 500 m</t>
  </si>
  <si>
    <t>823284720</t>
  </si>
  <si>
    <t>783</t>
  </si>
  <si>
    <t xml:space="preserve"> Dokončovací práce</t>
  </si>
  <si>
    <t>85</t>
  </si>
  <si>
    <t>783306805</t>
  </si>
  <si>
    <t>Odstranění nátěru ze zámečnických konstrukcí opálením</t>
  </si>
  <si>
    <t>-1787322199</t>
  </si>
  <si>
    <t>2*1*4,2"žebřík"</t>
  </si>
  <si>
    <t>10"ostatní doplňkové kce - konzoly aj."</t>
  </si>
  <si>
    <t>86</t>
  </si>
  <si>
    <t>783221112</t>
  </si>
  <si>
    <t>Nátěry syntetické KDK lesklý povrch 1x antikorozní, 1x základní, 2x email</t>
  </si>
  <si>
    <t>-1590300809</t>
  </si>
  <si>
    <t>784</t>
  </si>
  <si>
    <t>Dokončovací práce - malby a tapety</t>
  </si>
  <si>
    <t>87</t>
  </si>
  <si>
    <t>784111001</t>
  </si>
  <si>
    <t>Oprášení (ometení ) podkladu v místnostech výšky do 3,80 m</t>
  </si>
  <si>
    <t>1907944328</t>
  </si>
  <si>
    <t>88</t>
  </si>
  <si>
    <t>784161001</t>
  </si>
  <si>
    <t>Tmelení spar a rohů šířky do 3 mm akrylátovým tmelem v místnostech výšky do 3,80 m</t>
  </si>
  <si>
    <t>-1577257381</t>
  </si>
  <si>
    <t>89</t>
  </si>
  <si>
    <t>784171121</t>
  </si>
  <si>
    <t>Zakrytí vnitřních ploch konstrukcí nebo prvků v místnostech výšky do 3,80 m</t>
  </si>
  <si>
    <t>-512461386</t>
  </si>
  <si>
    <t>90</t>
  </si>
  <si>
    <t>58124842</t>
  </si>
  <si>
    <t>fólie pro malířské potřeby zakrývací tl 7µ 4x5m</t>
  </si>
  <si>
    <t>-1678260308</t>
  </si>
  <si>
    <t>80*1,05 'Přepočtené koeficientem množství</t>
  </si>
  <si>
    <t>91</t>
  </si>
  <si>
    <t>784211101</t>
  </si>
  <si>
    <t>Dvojnásobné bílé malby ze směsí za mokra výborně otěruvzdorných v místnostech výšky do 3,80 m</t>
  </si>
  <si>
    <t>1317311996</t>
  </si>
  <si>
    <t>002 - Oprava střechy 4NP</t>
  </si>
  <si>
    <t xml:space="preserve">    748 - Elektromontáže - světelné označníky</t>
  </si>
  <si>
    <t xml:space="preserve">    751 - Vzduchotechnika</t>
  </si>
  <si>
    <t>65377145</t>
  </si>
  <si>
    <t>5*10"zazdívky měněných stoupaček"</t>
  </si>
  <si>
    <t>329,2*0,5"oprava stěn pro vytažení fólie"</t>
  </si>
  <si>
    <t>-1443364726</t>
  </si>
  <si>
    <t>5*1,2*4"přizdívky stoupaček"</t>
  </si>
  <si>
    <t>-835996727</t>
  </si>
  <si>
    <t>10,676*10 'Přepočtené koeficientem množství</t>
  </si>
  <si>
    <t>10,676*19 'Přepočtené koeficientem množství</t>
  </si>
  <si>
    <t>423283538</t>
  </si>
  <si>
    <t>712300851</t>
  </si>
  <si>
    <t>Demontáž ukončujícího kovového profilu přímého</t>
  </si>
  <si>
    <t>-478777654</t>
  </si>
  <si>
    <t>2*(65,5+24,6+14*2*0,6)"vnější stěna"</t>
  </si>
  <si>
    <t>2*(44,5+13,2)"vnitřní stěna"</t>
  </si>
  <si>
    <t>2*65,5*5,7+13,2*14,1+13,2*6,9"plocha"</t>
  </si>
  <si>
    <t>2*13+2*3</t>
  </si>
  <si>
    <t>1023,9*0,2"předpoklad 20% plochy"</t>
  </si>
  <si>
    <t>32"odvětrání mezistřeší"</t>
  </si>
  <si>
    <t>5"Odvětrání kanalizace"</t>
  </si>
  <si>
    <t>5"vpusť"</t>
  </si>
  <si>
    <t>42*0,00128 'Přepočtené koeficientem množství</t>
  </si>
  <si>
    <t>1023,9"plocha"</t>
  </si>
  <si>
    <t>329,2*0,5"zatažení nad stávající izolaci"</t>
  </si>
  <si>
    <t>1188,5*1,2 'Přepočtené koeficientem množství</t>
  </si>
  <si>
    <t>1023,9*1,15 'Přepočtené koeficientem množství</t>
  </si>
  <si>
    <t>164,6*1,15 'Přepočtené koeficientem množství</t>
  </si>
  <si>
    <t>1023,9*6</t>
  </si>
  <si>
    <t>61,434*1,05 'Přepočtené koeficientem množství</t>
  </si>
  <si>
    <t>6143,4*0,01 'Přepočtené koeficientem množství</t>
  </si>
  <si>
    <t>5"vpustě"</t>
  </si>
  <si>
    <t>5"odvětrávací komínky kanalizace"</t>
  </si>
  <si>
    <t>32"odvětrání mezistřešního prostoru"</t>
  </si>
  <si>
    <t>5"odvětrání kanalizace"</t>
  </si>
  <si>
    <t>28*4"kouty vnitřní"</t>
  </si>
  <si>
    <t>28*4+8*4"vnější rohy"</t>
  </si>
  <si>
    <t>329,2"ukončení nové"</t>
  </si>
  <si>
    <t>329,2"ukončení původní izolace"</t>
  </si>
  <si>
    <t>712363354</t>
  </si>
  <si>
    <t>Povlakové krytiny střech do 10° z tvarovaných poplastovaných lišt délky 2 m stěnová lišta vyhnutá rš 70 mm</t>
  </si>
  <si>
    <t>-1611041867</t>
  </si>
  <si>
    <t>1759614409</t>
  </si>
  <si>
    <t>-2052950299</t>
  </si>
  <si>
    <t>1888952794</t>
  </si>
  <si>
    <t>5*10"měněné stoupačky ke vpustím včetně ležatých rozvodů a veškerých napojení"</t>
  </si>
  <si>
    <t>-192202971</t>
  </si>
  <si>
    <t>Poznámka k položce:_x000D_
Jedná se o kompletní dodávku včetně upevnění a tvarovek - kolena, redukce, přechody aj. _x000D_
V rámci položky bude vyměněno komplet stoupací potrubí v rámci místnosti 4NP, tzn. na vhodném místě od podlahy 3NP až nad střešní plášť do nově osazované vpustě s dopojením. Na každém stoupacím potrubí bude osazen čistící kus, který bude přístupný revizními dvířky.</t>
  </si>
  <si>
    <t>-1630982168</t>
  </si>
  <si>
    <t>-1185690250</t>
  </si>
  <si>
    <t>-1255819858</t>
  </si>
  <si>
    <t>1100007800</t>
  </si>
  <si>
    <t>128414550</t>
  </si>
  <si>
    <t>79853595</t>
  </si>
  <si>
    <t>Poznámka k položce:_x000D_
Hromosvod bude napojen i na nově instalovaný nápis názvu stanice s pomocnou konstrukcí</t>
  </si>
  <si>
    <t>1348340111</t>
  </si>
  <si>
    <t>748</t>
  </si>
  <si>
    <t>Elektromontáže - světelné označníky</t>
  </si>
  <si>
    <t>21081000R2</t>
  </si>
  <si>
    <t>Přívodní kabelové vedení pro venkovní čidlo soumrakového spínače kompletní vč. krabic,uložení do chrániček,vhodného napojení,uchycení, st. přípomocí,zapravení, úpravy ve st. rozvaděči a všech nutných úprav pro zprovoznění aj.</t>
  </si>
  <si>
    <t>1474182139</t>
  </si>
  <si>
    <t>Poznámka k položce:_x000D_
Úpravy a ovládání bude ze stávajícího rozvaděče v místn. 4P09 přes stykač a soumrakové čidlo._x000D_
_x000D_
Provedení dle předpisu pro osvětlení venkovních železničních prostor SŽDC E11 č.j.: S 14840/11-OAE</t>
  </si>
  <si>
    <t>Pol15</t>
  </si>
  <si>
    <t>Systém spínání prosvětleného nápisu, soumrak. spínač, relé, spínací hodiny - dovyzbrojení ve stávajícím rozvaděči, venkovní čidlo</t>
  </si>
  <si>
    <t>-1284645605</t>
  </si>
  <si>
    <t>7411258410</t>
  </si>
  <si>
    <t>Demontáž přívodního napájecího kabelu světelného nápisu vč. vybavení</t>
  </si>
  <si>
    <t>1026293052</t>
  </si>
  <si>
    <t>21081000R</t>
  </si>
  <si>
    <t>Přívodní kabelové vedení pro venkovní světelný nápis LED "PRAHA HOLEŠOVICE" kompletní vč. krabic,uložení do chrániček,převěsů, vhodného napojení,uchycení, st. přípomocí,zapravení, úpravy ve st. rozvaděči a všech nutných úprav pro zprovoznění aj.</t>
  </si>
  <si>
    <t>903373959</t>
  </si>
  <si>
    <t>Poznámka k položce:_x000D_
Přívodní kabelové vedení pro světelný nápis bude kompletně vyměněno. Úpravy a ovládání bude ze stávajícího rozvaděče v místn. 4P09 přes stykač a soumrakové čidlo._x000D_
_x000D_
Provedení dle předpisu pro osvětlení venkovních železničních prostor SŽDC E11 č.j.: S 14840/11-OAE</t>
  </si>
  <si>
    <t>741372841R</t>
  </si>
  <si>
    <t>Demontáž venkovního prosvětleného nápisu "PRAHA HOLEŠOVICE" horolezeckou technikou včetně pomocné konstrukce a zapravení po demontáži</t>
  </si>
  <si>
    <t>soubor</t>
  </si>
  <si>
    <t>1140155780</t>
  </si>
  <si>
    <t>Poznámka k položce:_x000D_
Jedná se o kompletní odstranění stávajícího prosvětleného nápisu "PRAHA HOLEŠOVICE" včetně pomocných konstrukcí horolezeckou technikou - nápis je nepřístupný pro jakoukoliv výškovou techniku z komunikace. Demontáž musí být provedena odborným horolezcem se zajištěním - umístění nápisu ve výšce cca 20m na předsazeném žulovém kamenném obkladu._x000D_
_x000D_
Po demontáži bude provedena oprava předsazeného žulového obkladu vhodným zapravením v barvě obkladu po odstraněné konstrukci včetně očištění okolí._x000D_
_x000D_
Výška nápisu 1m. délka 14m, umístěno cca 1,5m od horní hrany atiky na vnější fasádě. Celková výška atiky nad střechu cca 2,7m.</t>
  </si>
  <si>
    <t>741372151R</t>
  </si>
  <si>
    <t>Vyhotovení návrhu světelného nápisu včetně detailů kotvení, zapojení, dílenské a výrobní dokumentace, průzkumů, posudků a ostatních úprav</t>
  </si>
  <si>
    <t>-1258358974</t>
  </si>
  <si>
    <t>Poznámka k položce:_x000D_
Budou vyhotoveny min. 3 návrhy k odsouhlasení, vybraná varianta bude dopracována do podrobností pro samotné provedení na místě._x000D_
_x000D_
Předpokládá se nově umístění na pomocnou konstrukci na střechu před atiku, aby byl možný servis a údržba bez požadavku na horolezeckou techniku._x000D_
_x000D_
Součástí návrhů bude i statický posudek pro kotvení a zatížení konstrukcí dle vybrané varianty.</t>
  </si>
  <si>
    <t>741372151.1</t>
  </si>
  <si>
    <t>Montáž prosvětleného nápisu "PRAHA HOLEŠOVICE" včetně pomocné konstrukce</t>
  </si>
  <si>
    <t>-596584708</t>
  </si>
  <si>
    <t>Poznámka k položce:_x000D_
Jedná se o kompletní montáž prosvětleného nápisu"PRAHA HOLEŠOVICE" včetně pomocných konstrukcí pro umístění na střechu nad úroveň atiky. Součástí položky jsou veškeré potřebné kotevní prvky a práce pro umístění prosvětleného nápisu a ukotvení se zapojením na nově osazované kabelové vedení.</t>
  </si>
  <si>
    <t>Pol6</t>
  </si>
  <si>
    <t>prosvětlený venkovní LED nápis "PRAHA HOLEŠOVICE" s piktogramem železniční stanice či logem dopravce, výška cca 120cm, předpokládaná délka 18,1m dle typu písma, včetně pomocné konstrukce a betonového závaží</t>
  </si>
  <si>
    <t>111812823</t>
  </si>
  <si>
    <t xml:space="preserve">Poznámka k položce:_x000D_
Nápis bude prosvětlený LED technologií určenou pro osvětlení venkovních prostor SŽ v provedení se 2 zdroji pro každé písmeno (předpis SŽDC E11 č.j.: S 14840/11-OAE), provedení a povrchové úpravy budou v souladu s TNŽ 73 6390, směrnicí SŽDC č. 118 a grafickým manuálem._x000D_
_x000D_
V případě poruchy primárního světelného zdroje dojde k automatickému sepnutí druhého náhradního zdroje._x000D_
_x000D_
Nápis tvoří krabicové písmo s instalovaným LED osvětlením. Čelní plocha je z bílého opálového plexi o tl. 5mm._x000D_
_x000D_
Součástí nápisu je i elektrická rozvodná skříň se společným zdrojem (několika zdroji) a se samostatným jištěním každého jednotlivého písmene._x000D_
_x000D_
Jedná se o kompletní dodávku včetně pomocné konstrukce k vybrané variantě._x000D_
_x000D_
Výška nápisu cca 1,2m, délka cca 18,1 m dle typu písma vč. piktogramu železniční stanice či loga SŽ, umístěno na pomocné konstrukci na stávající střeše nad hranu atiky. Celková výška atiky nad střechu je cca 2,7m._x000D_
</t>
  </si>
  <si>
    <t>210280003</t>
  </si>
  <si>
    <t>Zkoušky a prohlídky el.rozvodů a zařízení celková prohlídka pro objem mtž. prací do 1 000 000 Kč včetně výchozí revize a revize "D" dle vyhl. č. 100, příl. č. 4</t>
  </si>
  <si>
    <t>ks</t>
  </si>
  <si>
    <t>824783667</t>
  </si>
  <si>
    <t>751</t>
  </si>
  <si>
    <t>Vzduchotechnika</t>
  </si>
  <si>
    <t>75172111R</t>
  </si>
  <si>
    <t>Demontáž, zpětná montáž a zprovoznění venkovních klimatizačních jednotek</t>
  </si>
  <si>
    <t>961599550</t>
  </si>
  <si>
    <t>998751202</t>
  </si>
  <si>
    <t>Přesun hmot procentní pro vzduchotechniku v objektech v do 24 m</t>
  </si>
  <si>
    <t>1519207272</t>
  </si>
  <si>
    <t>998751291</t>
  </si>
  <si>
    <t>Příplatek k přesunu hmot procentní 751 za zvětšený přesun do 500 m</t>
  </si>
  <si>
    <t>1981513210</t>
  </si>
  <si>
    <t>1052039993</t>
  </si>
  <si>
    <t>5*4</t>
  </si>
  <si>
    <t>-1855730351</t>
  </si>
  <si>
    <t>5*1,2*4</t>
  </si>
  <si>
    <t>992237128</t>
  </si>
  <si>
    <t>-364793340</t>
  </si>
  <si>
    <t>-1541576120</t>
  </si>
  <si>
    <t>1156901201</t>
  </si>
  <si>
    <t>35412601</t>
  </si>
  <si>
    <t>-1269057123</t>
  </si>
  <si>
    <t>1534842572</t>
  </si>
  <si>
    <t>-335929230</t>
  </si>
  <si>
    <t>-1207112189</t>
  </si>
  <si>
    <t>20"ostatní doplňkové kce - konzoly aj."</t>
  </si>
  <si>
    <t>1506360230</t>
  </si>
  <si>
    <t>1233363471</t>
  </si>
  <si>
    <t>495746957</t>
  </si>
  <si>
    <t>-964860362</t>
  </si>
  <si>
    <t>200*1,05 'Přepočtené koeficientem množství</t>
  </si>
  <si>
    <t>-562297989</t>
  </si>
  <si>
    <t>003 - Oprava prostor 4NP</t>
  </si>
  <si>
    <t>Soupis:</t>
  </si>
  <si>
    <t>3.1 - Oprava kanceláří 405 a 406</t>
  </si>
  <si>
    <t xml:space="preserve">    002 - Výměna stávajících zárubní</t>
  </si>
  <si>
    <t xml:space="preserve">    3 - Svislé a kompletní konstrukce</t>
  </si>
  <si>
    <t xml:space="preserve">    9 -  Ostatní konstrukce a práce-bourání</t>
  </si>
  <si>
    <t xml:space="preserve">    997 -  Přesun sutě</t>
  </si>
  <si>
    <t xml:space="preserve">    734 - Ústřední vytápění - armatury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</si>
  <si>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</si>
  <si>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</si>
  <si>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</si>
  <si>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</si>
  <si>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</t>
  </si>
  <si>
    <t xml:space="preserve">    786 - Dokončovací práce - čalounické úpravy</t>
  </si>
  <si>
    <t>22-M - Montáže oznam. a zabezp. zařízení</t>
  </si>
  <si>
    <t>Výměna stávajících zárubní</t>
  </si>
  <si>
    <t>317143451</t>
  </si>
  <si>
    <t>Překlad nosný z pórobetonu ve zdech tl 300 mm dl do 1300 mm</t>
  </si>
  <si>
    <t>572912945</t>
  </si>
  <si>
    <t>349231821</t>
  </si>
  <si>
    <t>Přizdívka ostění s ozubem z cihel tl do 300 mm</t>
  </si>
  <si>
    <t>-1964421558</t>
  </si>
  <si>
    <t>2*0,3*4,8</t>
  </si>
  <si>
    <t>642944121</t>
  </si>
  <si>
    <t>Osazování ocelových zárubní dodatečné pl do 2,5 m2</t>
  </si>
  <si>
    <t>350440868</t>
  </si>
  <si>
    <t>55331562</t>
  </si>
  <si>
    <t>zárubeň jednokřídlá ocelová pro zdění s protipožární úpravou tl stěny 110-150mm rozměru 800/1970, 2100mm</t>
  </si>
  <si>
    <t>869583147</t>
  </si>
  <si>
    <t>1"0P12"</t>
  </si>
  <si>
    <t>1"0P18"</t>
  </si>
  <si>
    <t>968072455R</t>
  </si>
  <si>
    <t>Vybourání dveřních zárubní vč. křídel a přípravy otvoru pro nové dveře/zazdění</t>
  </si>
  <si>
    <t>71229819</t>
  </si>
  <si>
    <t>2*0,8*2"stávající vstupy z chodby"</t>
  </si>
  <si>
    <t>2*0,8*2"zazdívané vstupy"</t>
  </si>
  <si>
    <t>Svislé a kompletní konstrukce</t>
  </si>
  <si>
    <t>310279842</t>
  </si>
  <si>
    <t>Zazdívka otvorů pl do 4 m2 ve zdivu nadzákladovém z nepálených tvárnic tl do 300 mm</t>
  </si>
  <si>
    <t>-1847763030</t>
  </si>
  <si>
    <t>2*0,8*2*0,3"průchod kanceláře+rušený vstup do 406a"</t>
  </si>
  <si>
    <t>629991011</t>
  </si>
  <si>
    <t>Zakrytí výplní otvorů a svislých ploch fólií přilepenou lepící páskou</t>
  </si>
  <si>
    <t>2126052023</t>
  </si>
  <si>
    <t>2*0,8*2+2*3,3*4</t>
  </si>
  <si>
    <t>612121112</t>
  </si>
  <si>
    <t>Zatření spár stěrkovou hmotou vnitřních stěn z pórobetonových tvárnic</t>
  </si>
  <si>
    <t>-1027385294</t>
  </si>
  <si>
    <t>3,2*2"dozdívky"</t>
  </si>
  <si>
    <t>612325413</t>
  </si>
  <si>
    <t>Oprava vnitřní vápenocementové hladké omítky stěn v rozsahu plochy do 50%</t>
  </si>
  <si>
    <t>1579384004</t>
  </si>
  <si>
    <t>(2*3,3+2*6,6)*4"406"</t>
  </si>
  <si>
    <t>(2*3,3+2*6,6)*4"405"</t>
  </si>
  <si>
    <t>612131121</t>
  </si>
  <si>
    <t>Penetrace akrylát-silikonová vnitřních stěn nanášená ručně</t>
  </si>
  <si>
    <t>-1450810758</t>
  </si>
  <si>
    <t>612142001</t>
  </si>
  <si>
    <t>Potažení vnitřních stěn sklovláknitým pletivem vtlačeným do tenkovrstvé hmoty</t>
  </si>
  <si>
    <t>71475825</t>
  </si>
  <si>
    <t>612311131</t>
  </si>
  <si>
    <t>Potažení vnitřních stěn vápenným štukem tloušťky do 3 mm ručně</t>
  </si>
  <si>
    <t>-665738721</t>
  </si>
  <si>
    <t>-301841090</t>
  </si>
  <si>
    <t>2*4,8"chodba"</t>
  </si>
  <si>
    <t xml:space="preserve"> Ostatní konstrukce a práce-bourání</t>
  </si>
  <si>
    <t>21028000R</t>
  </si>
  <si>
    <t>Označení dveří - kanceláře</t>
  </si>
  <si>
    <t>-1153775803</t>
  </si>
  <si>
    <t>949101112</t>
  </si>
  <si>
    <t>Lešení pomocné pro objekty pozemních staveb s lešeňovou podlahou v do 3,5 m zatížení do 150 kg/m2</t>
  </si>
  <si>
    <t>-358445289</t>
  </si>
  <si>
    <t>2*3,3*6,6</t>
  </si>
  <si>
    <t>952901111</t>
  </si>
  <si>
    <t>Vyčištění budov bytové a občanské výstavby při výšce podlaží do 4 m</t>
  </si>
  <si>
    <t>-1239374380</t>
  </si>
  <si>
    <t>95290111R2</t>
  </si>
  <si>
    <t>Opatření nutná k ochraně a zabezpečení sdělovacího, silnoproudého a ostatního zařízení</t>
  </si>
  <si>
    <t>-621767234</t>
  </si>
  <si>
    <t>Poznámka k položce:_x000D_
jedná se zejména o případnou úpravu a ochranu stávajícíh rozvodů technologie a zařízení  procházející přes kanceláře pro provedení prací.</t>
  </si>
  <si>
    <t>965081213</t>
  </si>
  <si>
    <t>Bourání podlah z dlaždic keramických nebo xylolitových tl do 10 mm plochy přes 1 m2</t>
  </si>
  <si>
    <t>-731729253</t>
  </si>
  <si>
    <t>978013161</t>
  </si>
  <si>
    <t>Otlučení vnitřní vápenné nebo vápenocementové omítky stěn v rozsahu do 50 %</t>
  </si>
  <si>
    <t>1647084426</t>
  </si>
  <si>
    <t>97805954R</t>
  </si>
  <si>
    <t>Stavební přípomoce pro elektroinstalaci a slaboproudé rozvody kompletní vč. zapravení a povrchové úpravy</t>
  </si>
  <si>
    <t>2120193085</t>
  </si>
  <si>
    <t xml:space="preserve"> Přesun sutě</t>
  </si>
  <si>
    <t>997013213</t>
  </si>
  <si>
    <t>Vnitrostaveništní doprava suti a vybouraných hmot pro budovy v do 12 m ručně</t>
  </si>
  <si>
    <t>-1270032240</t>
  </si>
  <si>
    <t>273628523</t>
  </si>
  <si>
    <t>6,014*10 'Přepočtené koeficientem množství</t>
  </si>
  <si>
    <t>Odvoz suti na skládku a vybouraných hmot nebo meziskládku do 1 km se složením</t>
  </si>
  <si>
    <t>633471777</t>
  </si>
  <si>
    <t>196395218</t>
  </si>
  <si>
    <t>6,014*19 'Přepočtené koeficientem množství</t>
  </si>
  <si>
    <t>-807428463</t>
  </si>
  <si>
    <t>-1853607855</t>
  </si>
  <si>
    <t>-1157417446</t>
  </si>
  <si>
    <t>8,518*5 'Přepočtené koeficientem množství</t>
  </si>
  <si>
    <t>734</t>
  </si>
  <si>
    <t>Ústřední vytápění - armatury</t>
  </si>
  <si>
    <t>734200811</t>
  </si>
  <si>
    <t>Demontáž armatury závitové s jedním závitem do G 1/2</t>
  </si>
  <si>
    <t>-4338093</t>
  </si>
  <si>
    <t>734222813</t>
  </si>
  <si>
    <t>Ventil závitový termostatický přímý G 3/4 PN 16 do 110°C s ruční hlavou chromovaný</t>
  </si>
  <si>
    <t>150959116</t>
  </si>
  <si>
    <t>998734203</t>
  </si>
  <si>
    <t>Přesun hmot procentní pro armatury v objektech v do 24 m</t>
  </si>
  <si>
    <t>-1376226533</t>
  </si>
  <si>
    <t>998734293</t>
  </si>
  <si>
    <t>Příplatek k přesunu hmot procentní 734 za zvětšený přesun do 500 m</t>
  </si>
  <si>
    <t>739088317</t>
  </si>
  <si>
    <t>74100R</t>
  </si>
  <si>
    <t>Demontáž stávajích elektro rozvodů včetně koncových zařízení včetně úpravy pro zachování funkčnosti navazujících rozvodů kanceláří nedotčených stavbou</t>
  </si>
  <si>
    <t>-592509058</t>
  </si>
  <si>
    <t>741371821R</t>
  </si>
  <si>
    <t>D+M nový rozvaděč  RS 41.1.1/D na chodbě 400a, 1x rozvodnice, zapuštěná montáž, bílé dveře, N/PE svorkovnice, 3 řady, 72 modulů, rozměr ŠxV 580x620mm</t>
  </si>
  <si>
    <t>2092770017</t>
  </si>
  <si>
    <t xml:space="preserve">Poznámka k položce:_x000D_
Jedná se o nově vybavený rozvaděč s prostorovou rezervou na chodbě 400a včetně vybavení a dopojení._x000D_
_x000D_
Výzbroj rozvaděče:_x000D_
_x000D_
1x hlavní vypínač 3x32A na DIN lištu_x000D_
8x Chránič s nadproudovou ochranou B 16/2/003_x000D_
2x Chránič s nadproudovou ochranou B 10/2/003_x000D_
</t>
  </si>
  <si>
    <t>741371822R</t>
  </si>
  <si>
    <t>Úprava stávajícího rozvaděče RS 41/D včetně propojení nového rozvaděče RS 41.1.1/D</t>
  </si>
  <si>
    <t>1557156216</t>
  </si>
  <si>
    <t xml:space="preserve">Poznámka k položce:_x000D_
Jedná se o úpravu stávajícího rozvaděče RS 41/D na chodbě 400a včetně dovyzbrojení a propojením s novým rozvaděčem RS 41.1.1/D_x000D_
_x000D_
Doplňované prvky rozvaděče:_x000D_
_x000D_
1x pojistkový odpínač 3x32A pro válcové pojistky 10x38 - 32A_x000D_
3x pojistka válcová 10x38 - 32A_x000D_
_x000D_
</t>
  </si>
  <si>
    <t>741110511</t>
  </si>
  <si>
    <t>Montáž lišta a kanálek vkládací šířky do 60 mm s víčkem</t>
  </si>
  <si>
    <t>1216964681</t>
  </si>
  <si>
    <t>34571008</t>
  </si>
  <si>
    <t>lišta elektroinstalační hranatá PVC 40x40mm</t>
  </si>
  <si>
    <t>-2120363982</t>
  </si>
  <si>
    <t>3,80952380952381*1,05 'Přepočtené koeficientem množství</t>
  </si>
  <si>
    <t>741110513</t>
  </si>
  <si>
    <t>Montáž lišta a kanálek vkládací šířky přes 120 do 180 mm s víčkem</t>
  </si>
  <si>
    <t>1330502036</t>
  </si>
  <si>
    <t>34571220</t>
  </si>
  <si>
    <t>kanál elektroinstalační hranatý PVC 140x60mm</t>
  </si>
  <si>
    <t>-305034184</t>
  </si>
  <si>
    <t>3,47826086956522*1,15 'Přepočtené koeficientem množství</t>
  </si>
  <si>
    <t>741112061</t>
  </si>
  <si>
    <t>Montáž krabice přístrojová zapuštěná plastová kruhová</t>
  </si>
  <si>
    <t>-2109199101</t>
  </si>
  <si>
    <t>2*3*3"trojzásuvky"</t>
  </si>
  <si>
    <t>2*2"dvojzásuvky"</t>
  </si>
  <si>
    <t>2"vypínače"</t>
  </si>
  <si>
    <t>34571451</t>
  </si>
  <si>
    <t>krabice pod omítku PVC přístrojová kruhová hluboká</t>
  </si>
  <si>
    <t>2053732186</t>
  </si>
  <si>
    <t>741122015</t>
  </si>
  <si>
    <t>Montáž kabel Cu bez ukončení uložený pod omítku plný kulatý 3x1,5 mm2 (např. CYKY)</t>
  </si>
  <si>
    <t>218914469</t>
  </si>
  <si>
    <t>2*40"světelný okruh"</t>
  </si>
  <si>
    <t>34111030</t>
  </si>
  <si>
    <t>kabel instalační jádro Cu plné izolace PVC plášť PVC 450/750V (CYKY) 3x1,5mm2</t>
  </si>
  <si>
    <t>-2140174372</t>
  </si>
  <si>
    <t>69,5652173913044*1,15 'Přepočtené koeficientem množství</t>
  </si>
  <si>
    <t>741122016</t>
  </si>
  <si>
    <t>Montáž kabel Cu bez ukončení uložený pod omítku plný kulatý 3x2,5 až 6 mm2 (např. CYKY)</t>
  </si>
  <si>
    <t>256055762</t>
  </si>
  <si>
    <t>2*4*40"zásuvkové obvody"</t>
  </si>
  <si>
    <t>34111036</t>
  </si>
  <si>
    <t>kabel instalační jádro Cu plné izolace PVC plášť PVC 450/750V (CYKY) 3x2,5mm2</t>
  </si>
  <si>
    <t>276465496</t>
  </si>
  <si>
    <t>278,260869565217*1,15 'Přepočtené koeficientem množství</t>
  </si>
  <si>
    <t>741122024</t>
  </si>
  <si>
    <t>Montáž kabel Cu bez ukončení uložený pod omítku plný kulatý 4x10 mm2 (např. CYKY)</t>
  </si>
  <si>
    <t>2119694938</t>
  </si>
  <si>
    <t>5"propojení RS41.1.1/D - RS 41/D</t>
  </si>
  <si>
    <t>34111076</t>
  </si>
  <si>
    <t>kabel instalační jádro Cu plné izolace PVC plášť PVC 450/750V (CYKY) 4x10mm2</t>
  </si>
  <si>
    <t>664388101</t>
  </si>
  <si>
    <t>4,34782608695652*1,15 'Přepočtené koeficientem množství</t>
  </si>
  <si>
    <t>741130001</t>
  </si>
  <si>
    <t>Ukončení vodič izolovaný do 2,5 mm2 v rozváděči nebo na přístroji</t>
  </si>
  <si>
    <t>-21502609</t>
  </si>
  <si>
    <t>741130005</t>
  </si>
  <si>
    <t>Ukončení vodič izolovaný do 10 mm2 v rozváděči nebo na přístroji</t>
  </si>
  <si>
    <t>-725584134</t>
  </si>
  <si>
    <t>741310104</t>
  </si>
  <si>
    <t>Montáž vypínač (polo)zapuštěný bezšroubové připojení 2 dvoupólový</t>
  </si>
  <si>
    <t>-1095400894</t>
  </si>
  <si>
    <t>34539011</t>
  </si>
  <si>
    <t>spínač dvojpólový kompletní, řazení 2, 2S bezšroubové svorky kompletní provedení včetně tlačítka, přístroje a krytu ABB Tango bílý</t>
  </si>
  <si>
    <t>-1778643963</t>
  </si>
  <si>
    <t>741313001</t>
  </si>
  <si>
    <t>Montáž zásuvka (polo)zapuštěná bezšroubové připojení 2P+PE se zapojením vodičů</t>
  </si>
  <si>
    <t>2031364931</t>
  </si>
  <si>
    <t>2*9</t>
  </si>
  <si>
    <t>34555202R</t>
  </si>
  <si>
    <t>zásuvka zápustná jednonásobná jednonásobná s ochr. kolíky, s clonkami, kompletní provedení včetně rámečku a strojku, ABB Tango bílá</t>
  </si>
  <si>
    <t>1198564286</t>
  </si>
  <si>
    <t>741313003</t>
  </si>
  <si>
    <t>Montáž zásuvka (polo)zapuštěná bezšroubové připojení 2x(2P+PE) dvojnásobná</t>
  </si>
  <si>
    <t>-396833298</t>
  </si>
  <si>
    <t>ABB.5513AC02357B</t>
  </si>
  <si>
    <t>Zásuvka kompletní dvojnásobná s ochr. kolíky, s clonkami, s natočenou dutinou, kompletní provedení včetně rámečku a strojku, ABB Tango bílá</t>
  </si>
  <si>
    <t>71500765</t>
  </si>
  <si>
    <t>741372061</t>
  </si>
  <si>
    <t>Montáž svítidlo LED bytové přisazené stropní</t>
  </si>
  <si>
    <t>-590244327</t>
  </si>
  <si>
    <t>34814453R</t>
  </si>
  <si>
    <t>svítidlo 2x LED kancelářské, délka 1200mm, mřížka AL lesk, přisazené/závěsné, LED 30-40W</t>
  </si>
  <si>
    <t>1833884200</t>
  </si>
  <si>
    <t>zkoušky a prohlídky el.rozvodů a zařízení celková prohlídka pro objem mtž. prací do 1 000 000 Kč včetně výchozí revize a revize "D" dle vyhl. č. 100, příl. č. 4</t>
  </si>
  <si>
    <t>2023616512</t>
  </si>
  <si>
    <t>Pol143R</t>
  </si>
  <si>
    <t>Dokumentace skutečného provedení, dodávka</t>
  </si>
  <si>
    <t>1973290057</t>
  </si>
  <si>
    <t>751581352</t>
  </si>
  <si>
    <t>Protipožární prostup stěnou průměru do 200mm, EI 90</t>
  </si>
  <si>
    <t>-2057114362</t>
  </si>
  <si>
    <t>137R</t>
  </si>
  <si>
    <t>Štítky pro označení protipožární ucpávky</t>
  </si>
  <si>
    <t>-1648349007</t>
  </si>
  <si>
    <t>742</t>
  </si>
  <si>
    <t>Elektroinstalace - slaboproud</t>
  </si>
  <si>
    <t>Pol114R</t>
  </si>
  <si>
    <t>Datová zásuvka pod omítku, nosná maska pro možnost instalace 3 keystonů, rámeček, design dle výběru investora</t>
  </si>
  <si>
    <t>-1906590345</t>
  </si>
  <si>
    <t>Poznámka k položce:_x000D_
Zásuvka datová Panduit C2PAW kompletní, UTP 3-portová zásuvka pod omítku, arktická bílá</t>
  </si>
  <si>
    <t>2*3</t>
  </si>
  <si>
    <t>Pol117R</t>
  </si>
  <si>
    <t>Keystone 1xRJ45 kat.6, nestíněný</t>
  </si>
  <si>
    <t>1762202169</t>
  </si>
  <si>
    <t>Poznámka k položce:_x000D_
Modul UTP Panduit CJ588BL, RJ-45, C5E, Mini-Jack</t>
  </si>
  <si>
    <t>6*3</t>
  </si>
  <si>
    <t>Pol118R</t>
  </si>
  <si>
    <t>Přístrojová krabice pod omítku</t>
  </si>
  <si>
    <t>815150756</t>
  </si>
  <si>
    <t>Pol122R</t>
  </si>
  <si>
    <t>Instalační datový kabel nestíněný U/UTP Cat.6 (třída E -250 MHz) 4 x 2 x AWG23/1 Belden</t>
  </si>
  <si>
    <t>-710240015</t>
  </si>
  <si>
    <t>Poznámka k položce:_x000D_
PVC, plně odpovídajíc požadavkům na třídu E (např. 1000Base-T, 100Base-TX, ATM), VoIP a PoE, maximální přenosová rychlost podle ČSN EN 50173-1: 1 Gbit/s, NVP - 0,70c, třída reakce na oheň - Eca, pro instalaci ve vnitřním prostředí.</t>
  </si>
  <si>
    <t>18*15"kanceláře"</t>
  </si>
  <si>
    <t>18*30"chodba do serverovny 412"</t>
  </si>
  <si>
    <t>18*10"serverovna 412 do racku"</t>
  </si>
  <si>
    <t>990*0,05"kabelová rezerva"</t>
  </si>
  <si>
    <t>Pol125R</t>
  </si>
  <si>
    <t>Štítky pro označení kabelů (100ks)</t>
  </si>
  <si>
    <t>bal</t>
  </si>
  <si>
    <t>-369300717</t>
  </si>
  <si>
    <t>Pol130R</t>
  </si>
  <si>
    <t>Elektroinstalační chránička ohebná, pr. 25mm, 750N/5cm</t>
  </si>
  <si>
    <t>100503141</t>
  </si>
  <si>
    <t>Pol138</t>
  </si>
  <si>
    <t>Drobný elektroinstalační materiál</t>
  </si>
  <si>
    <t>900855511</t>
  </si>
  <si>
    <t>Pol129R</t>
  </si>
  <si>
    <t>Zprovoznění a propojení nové datové sítě ve stávajícím datovém racku v místn. č. 412</t>
  </si>
  <si>
    <t>989154727</t>
  </si>
  <si>
    <t>Poznámka k položce:_x000D_
Jedná se o propojení nové kabeláže se stávajícím technologickým zařízením v místnosti č. 412_x000D_
_x000D_
Bude doplněn 18x modul Keystone RJ-45 do stávajícího patch panelu s dopojením nově realizovaných vývodů z kanceláří včetně ukončení a označení._x000D_
_x000D_
Veškeré práce na zařízení musí být koordinovány s dotčenými správci ČD - Telematika a.s., TÚDC, SSZT aj.</t>
  </si>
  <si>
    <t>Pol139R</t>
  </si>
  <si>
    <t>Certifikované proměření metalické kabeláže dle zásad ISO 11801 včetně vyhotovení protokolů</t>
  </si>
  <si>
    <t>-1530876969</t>
  </si>
  <si>
    <t>-1155317951</t>
  </si>
  <si>
    <t>1609805921</t>
  </si>
  <si>
    <t>-245105953</t>
  </si>
  <si>
    <t>998742203</t>
  </si>
  <si>
    <t>Přesun hmot procentní pro slaboproud v objektech v do 24 m</t>
  </si>
  <si>
    <t>-868363214</t>
  </si>
  <si>
    <t>998742293</t>
  </si>
  <si>
    <t>Příplatek k přesunu hmot procentní 742 za zvětšený přesun do 500 m</t>
  </si>
  <si>
    <t>-215914370</t>
  </si>
  <si>
    <t>763131511</t>
  </si>
  <si>
    <t>SDK podhled deska 1xA 12,5 bez TI jednovrstvá spodní kce profil CD+UD</t>
  </si>
  <si>
    <t>-36881860</t>
  </si>
  <si>
    <t>43,56"strop"</t>
  </si>
  <si>
    <t>2*3*3,3"zakrytí procházející kabeláže"</t>
  </si>
  <si>
    <t>763131714</t>
  </si>
  <si>
    <t>SDK podhled základní penetrační nátěr</t>
  </si>
  <si>
    <t>-2113659288</t>
  </si>
  <si>
    <t>763131722</t>
  </si>
  <si>
    <t>SDK podhled skoková změna v přes 0,5 m</t>
  </si>
  <si>
    <t>-535072494</t>
  </si>
  <si>
    <t>4*3,3</t>
  </si>
  <si>
    <t>763135881</t>
  </si>
  <si>
    <t>Demontáž kazet sádrokartonového podhledu</t>
  </si>
  <si>
    <t>1702486103</t>
  </si>
  <si>
    <t>30*0,6"pro uložení elektro"</t>
  </si>
  <si>
    <t>763135611</t>
  </si>
  <si>
    <t>Montáž kazet SDK kazetového podhledu</t>
  </si>
  <si>
    <t>1620661107</t>
  </si>
  <si>
    <t>-897405340</t>
  </si>
  <si>
    <t>793585007</t>
  </si>
  <si>
    <t>766</t>
  </si>
  <si>
    <t>Konstrukce truhlářské</t>
  </si>
  <si>
    <t>766411812</t>
  </si>
  <si>
    <t>Demontáž truhlářského obložení parapetů</t>
  </si>
  <si>
    <t>1274708018</t>
  </si>
  <si>
    <t>2*3,3*0,5"garnyž"</t>
  </si>
  <si>
    <t>2*1,6*3,3"parapet včetně zalomení"</t>
  </si>
  <si>
    <t>766414233R</t>
  </si>
  <si>
    <t>D+M obložení parapetu včetně pomocné konstrukce, výdechových mřížek pro otopné těleso a ostatních prvků z obkladových desek, dekor dle výběru investora</t>
  </si>
  <si>
    <t>1397785295</t>
  </si>
  <si>
    <t>766660001</t>
  </si>
  <si>
    <t>Montáž dveřních křídel otvíravých jednokřídlových š do 0,8 m do ocelové zárubně</t>
  </si>
  <si>
    <t>-100206779</t>
  </si>
  <si>
    <t>61162098</t>
  </si>
  <si>
    <t>dveře jednokřídlé dřevotřískové protipožární EI (EW) 30 D3 povrch laminátový plné 800x1970-2100mm</t>
  </si>
  <si>
    <t>-807196540</t>
  </si>
  <si>
    <t>766660722</t>
  </si>
  <si>
    <t>Montáž dveřního kování</t>
  </si>
  <si>
    <t>-180453935</t>
  </si>
  <si>
    <t>549146240</t>
  </si>
  <si>
    <t>klika včetně štítu a montážního materiálu</t>
  </si>
  <si>
    <t>-2015194881</t>
  </si>
  <si>
    <t>54924004</t>
  </si>
  <si>
    <t>zámek zadlabací 190/140/20 L cylinder</t>
  </si>
  <si>
    <t>-1074309300</t>
  </si>
  <si>
    <t>54964150</t>
  </si>
  <si>
    <t>vložka zámková cylindrická oboustranná+6 klíčů</t>
  </si>
  <si>
    <t>261934078</t>
  </si>
  <si>
    <t>766662811</t>
  </si>
  <si>
    <t>Demontáž truhlářských prahů dveří jednokřídlových</t>
  </si>
  <si>
    <t>564259643</t>
  </si>
  <si>
    <t>766695213</t>
  </si>
  <si>
    <t>Montáž truhlářských prahů dveří jednokřídlových šířky přes 10 cm</t>
  </si>
  <si>
    <t>182700280</t>
  </si>
  <si>
    <t>92</t>
  </si>
  <si>
    <t>61187161</t>
  </si>
  <si>
    <t>práh dveřní dřevěný dubový tl 20mm dl 820mm š 150mm vč. povrchové úpravy</t>
  </si>
  <si>
    <t>1103277283</t>
  </si>
  <si>
    <t>93</t>
  </si>
  <si>
    <t>766691932R</t>
  </si>
  <si>
    <t>Revize a oprava stávajících oken120/180cm - vyčištění, seřízení, promazání, kontrola a doplnění kování, doplnění nového těsnění, demontáž žaluzií</t>
  </si>
  <si>
    <t>1190448641</t>
  </si>
  <si>
    <t>94</t>
  </si>
  <si>
    <t>998766203</t>
  </si>
  <si>
    <t>Přesun hmot procentní pro konstrukce truhlářské v objektech v do 24 m</t>
  </si>
  <si>
    <t>703742113</t>
  </si>
  <si>
    <t>95</t>
  </si>
  <si>
    <t>998766293</t>
  </si>
  <si>
    <t>Příplatek k přesunu hmot procentní 766 za zvětšený přesun do 500 m</t>
  </si>
  <si>
    <t>-1491162086</t>
  </si>
  <si>
    <t>96</t>
  </si>
  <si>
    <t>767134801</t>
  </si>
  <si>
    <t>Demontáž oplechování stěn nýtovaných</t>
  </si>
  <si>
    <t>-2050615102</t>
  </si>
  <si>
    <t>4*1,5"stěna rozvaděče RS 41 na chodbě 400a"</t>
  </si>
  <si>
    <t>97</t>
  </si>
  <si>
    <t>767131111</t>
  </si>
  <si>
    <t>Montáž stěn plechových šroubovaných</t>
  </si>
  <si>
    <t>-1000224364</t>
  </si>
  <si>
    <t>98</t>
  </si>
  <si>
    <t>767137602</t>
  </si>
  <si>
    <t>Montáž zhotovení otvoru v ocelovém plechu plochy do 0,50 m2</t>
  </si>
  <si>
    <t>-1221250962</t>
  </si>
  <si>
    <t>99</t>
  </si>
  <si>
    <t>55350263</t>
  </si>
  <si>
    <t>tabule plechová tvrdá tl 0,6mm s povrchovou úpravou</t>
  </si>
  <si>
    <t>2090251065</t>
  </si>
  <si>
    <t>100</t>
  </si>
  <si>
    <t>767996701</t>
  </si>
  <si>
    <t>Demontáž atypických zámečnických konstrukcí řezáním hmotnosti jednotlivých dílů do 50 kg</t>
  </si>
  <si>
    <t>1688933620</t>
  </si>
  <si>
    <t>101</t>
  </si>
  <si>
    <t>766210602</t>
  </si>
  <si>
    <t>102</t>
  </si>
  <si>
    <t>1169963465</t>
  </si>
  <si>
    <t>776</t>
  </si>
  <si>
    <t>Podlahy povlakové</t>
  </si>
  <si>
    <t>103</t>
  </si>
  <si>
    <t>776401800</t>
  </si>
  <si>
    <t>Odstranění soklíků a lišt pryžových nebo plastových</t>
  </si>
  <si>
    <t>-24836306</t>
  </si>
  <si>
    <t>2*19,8</t>
  </si>
  <si>
    <t>104</t>
  </si>
  <si>
    <t>776201812</t>
  </si>
  <si>
    <t>Demontáž lepených povlakových podlah s podložkou ručně</t>
  </si>
  <si>
    <t>-1304002322</t>
  </si>
  <si>
    <t>105</t>
  </si>
  <si>
    <t>776991821</t>
  </si>
  <si>
    <t>Odstranění lepidla ručně z podlah</t>
  </si>
  <si>
    <t>1317456471</t>
  </si>
  <si>
    <t>106</t>
  </si>
  <si>
    <t>63290211R</t>
  </si>
  <si>
    <t>Lokální vysprávky podkladu, příprava pro pokládku nové povlakové krytiny</t>
  </si>
  <si>
    <t>-1597826543</t>
  </si>
  <si>
    <t>107</t>
  </si>
  <si>
    <t>776111311</t>
  </si>
  <si>
    <t>Vysátí podkladu povlakových podlah</t>
  </si>
  <si>
    <t>466160641</t>
  </si>
  <si>
    <t>108</t>
  </si>
  <si>
    <t>776121111</t>
  </si>
  <si>
    <t>Penetrace podkladu povlakových podlah</t>
  </si>
  <si>
    <t>1534902261</t>
  </si>
  <si>
    <t>109</t>
  </si>
  <si>
    <t>776141114</t>
  </si>
  <si>
    <t>Vyrovnání podkladu povlakových podlah stěrkou pevnosti 20 MPa tl 10 mm</t>
  </si>
  <si>
    <t>-217118679</t>
  </si>
  <si>
    <t>110</t>
  </si>
  <si>
    <t>776232111</t>
  </si>
  <si>
    <t>Lepení lamel a čtverců z vinylu 2-složkovým lepidlem</t>
  </si>
  <si>
    <t>-890467938</t>
  </si>
  <si>
    <t>111</t>
  </si>
  <si>
    <t>28411050</t>
  </si>
  <si>
    <t>dílce vinylové tl 2,0mm, nášlapná vrstva 0,40mm, úprava PUR, třída zátěže 23/32/41, otlak 0,05mm, R10, třída otěru T, hořlavost Bfl S1, bez ftalátů</t>
  </si>
  <si>
    <t>-108809602</t>
  </si>
  <si>
    <t>Poznámka k položce:_x000D_
předpoklad 12113-2 Habr masiv, bude vyvzorkováno na místě</t>
  </si>
  <si>
    <t>43,56*1,1 'Přepočtené koeficientem množství</t>
  </si>
  <si>
    <t>112</t>
  </si>
  <si>
    <t>776411111</t>
  </si>
  <si>
    <t>Montáž obvodových soklíků výšky do 80 mm</t>
  </si>
  <si>
    <t>932869833</t>
  </si>
  <si>
    <t>113</t>
  </si>
  <si>
    <t>28411010</t>
  </si>
  <si>
    <t>lišta soklová k osazované krytině</t>
  </si>
  <si>
    <t>-2005412204</t>
  </si>
  <si>
    <t>39,6*1,1 'Přepočtené koeficientem množství</t>
  </si>
  <si>
    <t>114</t>
  </si>
  <si>
    <t>998776203</t>
  </si>
  <si>
    <t>Přesun hmot procentní pro podlahy povlakové v objektech v do 24 m</t>
  </si>
  <si>
    <t>1266372757</t>
  </si>
  <si>
    <t>115</t>
  </si>
  <si>
    <t>998776293</t>
  </si>
  <si>
    <t>Příplatek k přesunu hmot procentní 776 za zvětšený přesun do 500 m</t>
  </si>
  <si>
    <t>-86430482</t>
  </si>
  <si>
    <t>Dokončovací práce - nátěry</t>
  </si>
  <si>
    <t>116</t>
  </si>
  <si>
    <t>783102801</t>
  </si>
  <si>
    <t>Odstranění nátěrů z KDK konstrukcí</t>
  </si>
  <si>
    <t>-925531699</t>
  </si>
  <si>
    <t>10"ostatní doplňkové kovové kce"</t>
  </si>
  <si>
    <t>117</t>
  </si>
  <si>
    <t>Nátěry syntetické KDK 1x antikorozní, 1x základní, 2x email</t>
  </si>
  <si>
    <t>1486783735</t>
  </si>
  <si>
    <t>Dokončovací práce - malby</t>
  </si>
  <si>
    <t>118</t>
  </si>
  <si>
    <t>Zakrytí vnitřních ploch, konstrukcí nebo prvků  v místnostech výšky do 3,80 m</t>
  </si>
  <si>
    <t>275730482</t>
  </si>
  <si>
    <t>119</t>
  </si>
  <si>
    <t>784121001</t>
  </si>
  <si>
    <t>Oškrabání malby v mísnostech výšky do 3,80 m</t>
  </si>
  <si>
    <t>-221336648</t>
  </si>
  <si>
    <t>158,4"stěny"</t>
  </si>
  <si>
    <t>120</t>
  </si>
  <si>
    <t>784121011</t>
  </si>
  <si>
    <t>Rozmývání podkladu po oškrabání malby v místnostech výšky do 3,80 m</t>
  </si>
  <si>
    <t>1811961951</t>
  </si>
  <si>
    <t>121</t>
  </si>
  <si>
    <t>784181101</t>
  </si>
  <si>
    <t>Základní akrylátová jednonásobná penetrace podkladu v místnostech výšky do 3,80m</t>
  </si>
  <si>
    <t>-1435055956</t>
  </si>
  <si>
    <t>122</t>
  </si>
  <si>
    <t>784211103</t>
  </si>
  <si>
    <t>Dvojnásobné bílé malby ze směsí za mokra výborně otěruvzdorných v místnostech výšky do 5,00 m</t>
  </si>
  <si>
    <t>1887482199</t>
  </si>
  <si>
    <t>786</t>
  </si>
  <si>
    <t>Dokončovací práce - čalounické úpravy</t>
  </si>
  <si>
    <t>123</t>
  </si>
  <si>
    <t>786624111</t>
  </si>
  <si>
    <t>Montáž lamelové žaluzie do oken zdvojených otevíravých, sklápěcích a vyklápěcích</t>
  </si>
  <si>
    <t>841943198</t>
  </si>
  <si>
    <t>2*1,8*3,3"okna - horizontální žaluzie"</t>
  </si>
  <si>
    <t>2*3,3*2,4"od parapetu ke stropu"</t>
  </si>
  <si>
    <t>124</t>
  </si>
  <si>
    <t>553462000</t>
  </si>
  <si>
    <t>žaluzie horizontální interiérové</t>
  </si>
  <si>
    <t>-1357551843</t>
  </si>
  <si>
    <t>125</t>
  </si>
  <si>
    <t>553462000R</t>
  </si>
  <si>
    <t>žaluzie vertikální interiérové kompletní včetně ovládání a pomocných konstrukcí, dekor a barva dle výběru investora</t>
  </si>
  <si>
    <t>605577843</t>
  </si>
  <si>
    <t>126</t>
  </si>
  <si>
    <t>786624111-D</t>
  </si>
  <si>
    <t>Demontáž lamelové žaluzie do oken zdvojených otevíravých, sklápěcích a vyklápěcích</t>
  </si>
  <si>
    <t>-467697919</t>
  </si>
  <si>
    <t>127</t>
  </si>
  <si>
    <t>998786203</t>
  </si>
  <si>
    <t>Přesun hmot procentní pro stínění a čalounické úpravy v objektech v do 24 m</t>
  </si>
  <si>
    <t>495305023</t>
  </si>
  <si>
    <t>128</t>
  </si>
  <si>
    <t>998786293</t>
  </si>
  <si>
    <t>Příplatek k přesunu hmot procentní 786 za zvětšený přesun do 500 m</t>
  </si>
  <si>
    <t>-2135227577</t>
  </si>
  <si>
    <t>22-M</t>
  </si>
  <si>
    <t>Montáže oznam. a zabezp. zařízení</t>
  </si>
  <si>
    <t>129</t>
  </si>
  <si>
    <t>220370440</t>
  </si>
  <si>
    <t>Demontáž rozhlasu</t>
  </si>
  <si>
    <t>1439973462</t>
  </si>
  <si>
    <t>Poznámka k položce:_x000D_
Práce na těchto zařízeních je nutné koordinovat se správcem těchto zařízení - správou sdělovací a zabezpečovací techniky SSZT!</t>
  </si>
  <si>
    <t>130</t>
  </si>
  <si>
    <t>742340801</t>
  </si>
  <si>
    <t>Demontáž závěsných hodin oboustranných nebo nástěnných</t>
  </si>
  <si>
    <t>-1892719495</t>
  </si>
  <si>
    <t>131</t>
  </si>
  <si>
    <t>22037044R</t>
  </si>
  <si>
    <t>Zapravení a výměna stávajícího vedení oznamovacích a slaboproudých zařízení v rámci místnosti</t>
  </si>
  <si>
    <t>1687841685</t>
  </si>
  <si>
    <t>Poznámka k položce:_x000D_
Práce na těchto zařízeních je nutné koordinovat se správcem těchto zařízení - správou sdělovací a zabezpečovací techniky SSZT a správou elektrotechniky a energetiky SEE!</t>
  </si>
  <si>
    <t>3.2 - Oprava kanceláří 429,430,431</t>
  </si>
  <si>
    <t xml:space="preserve">    9 - Ostatní konstrukce a práce, bourání</t>
  </si>
  <si>
    <t>(2*3,4+7,3)*4+5*0,8*2</t>
  </si>
  <si>
    <t>Ostatní konstrukce a práce, bourání</t>
  </si>
  <si>
    <t>2*3,4*6,7+7,3*6,7</t>
  </si>
  <si>
    <t>-2017256164</t>
  </si>
  <si>
    <t>95290111R</t>
  </si>
  <si>
    <t>Dočasné vyklizení a zpětné nastěhování a osazení vybavení a zařízení pro provedení prací - nábytek, zařízení, nástěnky aj.</t>
  </si>
  <si>
    <t>-691374331</t>
  </si>
  <si>
    <t>997013217</t>
  </si>
  <si>
    <t>Vnitrostaveništní doprava suti a vybouraných hmot pro budovy v do 24 m ručně</t>
  </si>
  <si>
    <t>-944648739</t>
  </si>
  <si>
    <t>1,468*10 'Přepočtené koeficientem množství</t>
  </si>
  <si>
    <t>1,468*19 'Přepočtené koeficientem množství</t>
  </si>
  <si>
    <t>673459775</t>
  </si>
  <si>
    <t>0,402*5 'Přepočtené koeficientem množství</t>
  </si>
  <si>
    <t>Zapravení stávajícího vedení a silnoproudých a slaboproudých zařízení v rámci místnosti, v případě nutnosti vkusné nové zalištování</t>
  </si>
  <si>
    <t>-64746427</t>
  </si>
  <si>
    <t>741310001</t>
  </si>
  <si>
    <t>Demontáž a zpětná montáž s výměnou krytů slaboproudých i silnoproudých zásuvek a vypínačů pro provedení prací, demontáž nefunkčních prvků elektroinstalace</t>
  </si>
  <si>
    <t>-1931910767</t>
  </si>
  <si>
    <t>741371821</t>
  </si>
  <si>
    <t>Demontáž osvětlovacího modulového systému zářivkového délky do 1100 mm</t>
  </si>
  <si>
    <t>1009850811</t>
  </si>
  <si>
    <t>-1417486985</t>
  </si>
  <si>
    <t>-1490552277</t>
  </si>
  <si>
    <t>-890181334</t>
  </si>
  <si>
    <t>-1143972928</t>
  </si>
  <si>
    <t>505434116</t>
  </si>
  <si>
    <t>1,6*(3,4+7,3+3,4)"parapet včetně zalomení"</t>
  </si>
  <si>
    <t>0,5*(3,4+7,3+3,4)"garnyž"</t>
  </si>
  <si>
    <t>-802508495</t>
  </si>
  <si>
    <t>Poznámka k položce:_x000D_
Předpoklad dekoru LTD Bříza/divoká hruška</t>
  </si>
  <si>
    <t>1614062945</t>
  </si>
  <si>
    <t>61162098R</t>
  </si>
  <si>
    <t>dveře jednokřídlé dřevotřískové protipožární EI (EW) 30 D3 povrch laminátový plné 800x1970-2100mm - upravené do stávající zárubně</t>
  </si>
  <si>
    <t>-446892540</t>
  </si>
  <si>
    <t>1413381220</t>
  </si>
  <si>
    <t>1559565955</t>
  </si>
  <si>
    <t>-1954299724</t>
  </si>
  <si>
    <t>-2026083</t>
  </si>
  <si>
    <t>766661849</t>
  </si>
  <si>
    <t>Demontáž interiérového kování</t>
  </si>
  <si>
    <t>1475553849</t>
  </si>
  <si>
    <t>1019488719</t>
  </si>
  <si>
    <t>2109931669</t>
  </si>
  <si>
    <t>-488691355</t>
  </si>
  <si>
    <t>-1197943576</t>
  </si>
  <si>
    <t>83174816</t>
  </si>
  <si>
    <t>83603157</t>
  </si>
  <si>
    <t>76764180R</t>
  </si>
  <si>
    <t>Úprava stávajících zárubních pro nové dveřní křídlo</t>
  </si>
  <si>
    <t>-997951852</t>
  </si>
  <si>
    <t>767691822</t>
  </si>
  <si>
    <t>Vyvěšení nebo zavěšení kovových křídel dveří do 2 m2</t>
  </si>
  <si>
    <t>-1843552057</t>
  </si>
  <si>
    <t>804691239</t>
  </si>
  <si>
    <t>-1501597202</t>
  </si>
  <si>
    <t>Odstranění soklíků a lišt</t>
  </si>
  <si>
    <t>4*3,4+4*6,7+2*7,3+2*6,7</t>
  </si>
  <si>
    <t>776201811</t>
  </si>
  <si>
    <t>Demontáž lepených povlakových podlah bez podložky ručně</t>
  </si>
  <si>
    <t>697792306</t>
  </si>
  <si>
    <t>Poznámka k položce:_x000D_
původní PVC</t>
  </si>
  <si>
    <t>94,47*1,1 'Přepočtené koeficientem množství</t>
  </si>
  <si>
    <t>68,4*1,1 'Přepočtené koeficientem množství</t>
  </si>
  <si>
    <t>2013705843</t>
  </si>
  <si>
    <t>68,4*4"stěny"</t>
  </si>
  <si>
    <t>2*3,4*6,7+7,3*6,7"STROPY"</t>
  </si>
  <si>
    <t>784211143</t>
  </si>
  <si>
    <t>Příplatek k cenám 2x maleb ze směsí za mokra za provádění styku 2 barev</t>
  </si>
  <si>
    <t>23488021</t>
  </si>
  <si>
    <t>784211167</t>
  </si>
  <si>
    <t>Příplatek k cenám 2x maleb ze směsí za mokra otěruvzdorných za barevnou malbu v náročném odstínu</t>
  </si>
  <si>
    <t>-447778597</t>
  </si>
  <si>
    <t>694300326</t>
  </si>
  <si>
    <t>2*1,8*3,4+1,8*7,3"okna - horizontální žaluzie"</t>
  </si>
  <si>
    <t>2*3,4*2,4+7,3*2,4"od parapetu ke stropu - vertikální žaluzie"</t>
  </si>
  <si>
    <t>995217207</t>
  </si>
  <si>
    <t>-1445464283</t>
  </si>
  <si>
    <t>-1028880005</t>
  </si>
  <si>
    <t>1843218135</t>
  </si>
  <si>
    <t>-1214423066</t>
  </si>
  <si>
    <t>004 - Oprava prostor 3NP</t>
  </si>
  <si>
    <t>4.1 - Oprava kanceláří 303, 304 a 306A</t>
  </si>
  <si>
    <t>(3,3+3,6+3,3)*3,3+6*0,8*2</t>
  </si>
  <si>
    <t>3,3*6,3+3,6*6,3+3,3*6,3</t>
  </si>
  <si>
    <t>Opatření nutná k ochraně a zabezpečení silnoproudého, sdělovacího a ostatního zařízení</t>
  </si>
  <si>
    <t>0,712*5 'Přepočtené koeficientem množství</t>
  </si>
  <si>
    <t>0,712*19 'Přepočtené koeficientem množství</t>
  </si>
  <si>
    <t>998018002</t>
  </si>
  <si>
    <t>Přesun hmot ruční pro budovy v do 12 m</t>
  </si>
  <si>
    <t>-271344912</t>
  </si>
  <si>
    <t>0,273*10 'Přepočtené koeficientem množství</t>
  </si>
  <si>
    <t>-517451945</t>
  </si>
  <si>
    <t>-1932429585</t>
  </si>
  <si>
    <t>1437654259</t>
  </si>
  <si>
    <t>1165167463</t>
  </si>
  <si>
    <t>-774854659</t>
  </si>
  <si>
    <t>998741202</t>
  </si>
  <si>
    <t>Přesun hmot procentní pro silnoproud v objektech v do 12 m</t>
  </si>
  <si>
    <t>1527166920</t>
  </si>
  <si>
    <t>1857252883</t>
  </si>
  <si>
    <t>1,6*3,3"306A parapet včetně zalomení"</t>
  </si>
  <si>
    <t>0,5*3,3"306A garnyž"</t>
  </si>
  <si>
    <t>Poznámka k položce:_x000D_
Předpoklad dekoru LTD Ořech/Mahagon</t>
  </si>
  <si>
    <t>1931915800</t>
  </si>
  <si>
    <t>998766202</t>
  </si>
  <si>
    <t>Přesun hmot procentní pro konstrukce truhlářské v objektech v do 12 m</t>
  </si>
  <si>
    <t>1380946314</t>
  </si>
  <si>
    <t>472594878</t>
  </si>
  <si>
    <t>866010940</t>
  </si>
  <si>
    <t>998767202</t>
  </si>
  <si>
    <t>Přesun hmot procentní pro zámečnické konstrukce v objektech v do 12 m</t>
  </si>
  <si>
    <t>-1254701894</t>
  </si>
  <si>
    <t>4*3,3+4*6,3+2*3,6+2*6,3</t>
  </si>
  <si>
    <t>64,26*1,1 'Přepočtené koeficientem množství</t>
  </si>
  <si>
    <t>58,2*1,1 'Přepočtené koeficientem množství</t>
  </si>
  <si>
    <t>998776202</t>
  </si>
  <si>
    <t>Přesun hmot procentní pro podlahy povlakové v objektech v do 12 m</t>
  </si>
  <si>
    <t>1206557390</t>
  </si>
  <si>
    <t>20"ostatní doplňkové kovové kce"</t>
  </si>
  <si>
    <t>58,2*3,3"stěny"</t>
  </si>
  <si>
    <t>64,26"stropy"</t>
  </si>
  <si>
    <t>-377246088</t>
  </si>
  <si>
    <t>1104241952</t>
  </si>
  <si>
    <t>2*1,8*3,3+1,8*3,6"okna - horizontální žaluzie"</t>
  </si>
  <si>
    <t>2*3,3*2,4+3,6*2,4"od parapetu ke stropu - vertikální žaluzie"</t>
  </si>
  <si>
    <t>641709324</t>
  </si>
  <si>
    <t>998786202</t>
  </si>
  <si>
    <t>Přesun hmot procentní pro stínění a čalounické úpravy v objektech v do 12 m</t>
  </si>
  <si>
    <t>-227270092</t>
  </si>
  <si>
    <t>4.2 - Oprava soc. zázemí 3NP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</si>
  <si>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</si>
  <si>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</si>
  <si>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</si>
  <si>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771 - Podlahy z dlaždic</t>
  </si>
  <si>
    <t xml:space="preserve">    781 - Dokončovací práce - obklady</t>
  </si>
  <si>
    <t>VRN - Vedlejší rozpočtové náklady</t>
  </si>
  <si>
    <t>1*2*0,3"průchod kuchyňka"</t>
  </si>
  <si>
    <t>317142444</t>
  </si>
  <si>
    <t>Překlad nenosný pórobetonový š 150 mm v do 250 mm na tenkovrstvou maltu dl do 1500 mm</t>
  </si>
  <si>
    <t>190716270</t>
  </si>
  <si>
    <t>321608266</t>
  </si>
  <si>
    <t>342272225</t>
  </si>
  <si>
    <t>Příčka z pórobetonových hladkých tvárnic na tenkovrstvou maltu tl 100 mm</t>
  </si>
  <si>
    <t>210645259</t>
  </si>
  <si>
    <t>(2,15+1,2)*2,2</t>
  </si>
  <si>
    <t>342291121</t>
  </si>
  <si>
    <t>Ukotvení příček k cihelným konstrukcím plochými kotvami</t>
  </si>
  <si>
    <t>-481133996</t>
  </si>
  <si>
    <t>3*2,2</t>
  </si>
  <si>
    <t>346272216.XLA</t>
  </si>
  <si>
    <t>Přizdívka z tvárnic Ytong Obezdívka tl 50 mm</t>
  </si>
  <si>
    <t>654333207</t>
  </si>
  <si>
    <t>2*1,6*1,02"obezdívka WC"</t>
  </si>
  <si>
    <t>349231811</t>
  </si>
  <si>
    <t>Přizdívka ostění s ozubem tl do 150 mm</t>
  </si>
  <si>
    <t>-564124663</t>
  </si>
  <si>
    <t>4,7*0,15"nový vstup"</t>
  </si>
  <si>
    <t>2*2"dozdívky"</t>
  </si>
  <si>
    <t>7,37*2"polopříčky"</t>
  </si>
  <si>
    <t>3,264"přizdívky"</t>
  </si>
  <si>
    <t>(2,7+2,15+2,4+2,15)*3,3"stávající zdivo"</t>
  </si>
  <si>
    <t>612135001</t>
  </si>
  <si>
    <t>Vyrovnání podkladu vnitřních stěn maltou vápenocementovou</t>
  </si>
  <si>
    <t>1874438505</t>
  </si>
  <si>
    <t>(2,7+2,15+2,4+2,15)*2"ponechávané stěny po odsekaných obkladech"</t>
  </si>
  <si>
    <t>612321121</t>
  </si>
  <si>
    <t>Vápenocementová omítka hladká jednovrstvá vnitřních stěn nanášená ručně</t>
  </si>
  <si>
    <t>-1212609148</t>
  </si>
  <si>
    <t>(2,7+2,15+2,4+2,15)*3,3"celoplošné srovnání stávajících zdí"</t>
  </si>
  <si>
    <t>1*2"zazdívaný vstup do kuchyně"</t>
  </si>
  <si>
    <t>33,02"stávající zdivo a zazdívaný vstup"</t>
  </si>
  <si>
    <t>7,37*2"nové příčky"</t>
  </si>
  <si>
    <t>2*1"zazdívka kuchyň"</t>
  </si>
  <si>
    <t>2"nové dveře chodba"</t>
  </si>
  <si>
    <t>(2,15+2,7+2,15+2,4)*1,1"WC nad obklady"</t>
  </si>
  <si>
    <t>5"kuchyň"</t>
  </si>
  <si>
    <t>5"chodba"</t>
  </si>
  <si>
    <t>2,7+2,15+2,4+2,15"nad obklady"</t>
  </si>
  <si>
    <t>642942611</t>
  </si>
  <si>
    <t>Osazování zárubní nebo rámů dveřních kovových do 2,5 m2 na montážní pěnu</t>
  </si>
  <si>
    <t>825347661</t>
  </si>
  <si>
    <t>55331480</t>
  </si>
  <si>
    <t>zárubeň jednokřídlá ocelová pro zdění tl stěny 75-100mm rozměru 600/1970, 2100mm</t>
  </si>
  <si>
    <t>-1467481838</t>
  </si>
  <si>
    <t>-2085234662</t>
  </si>
  <si>
    <t>55331561</t>
  </si>
  <si>
    <t>zárubeň jednokřídlá ocelová pro zdění s protipožární úpravou tl stěny 110-150mm rozměru 700/1970, 2100mm</t>
  </si>
  <si>
    <t>-1414410465</t>
  </si>
  <si>
    <t>Vybourání dveřních zárubní vč. křídel a přípravy otvoru pro zazdění</t>
  </si>
  <si>
    <t>0,8*2"zazdívaný vstup z kuchyňky"</t>
  </si>
  <si>
    <t>2,92+1,23+1,23</t>
  </si>
  <si>
    <t>5,38"WC"</t>
  </si>
  <si>
    <t>3*2,8"kuchyňka"</t>
  </si>
  <si>
    <t>5,65*2"chodba"</t>
  </si>
  <si>
    <t>Poznámka k položce:_x000D_
jedná se zejména o případnou úpravu a ochranu stávajícíh rozvodů technologie, zařízení  a rozvodů,procházející přes dotčené prostory, které musí zůstat zachovány.</t>
  </si>
  <si>
    <t>889628926</t>
  </si>
  <si>
    <t>(2,7+1,2)*3</t>
  </si>
  <si>
    <t>2,43+1,08+1,77</t>
  </si>
  <si>
    <t>967031132</t>
  </si>
  <si>
    <t>Přisekání rovných ostění v cihelném zdivu na MV nebo MVC</t>
  </si>
  <si>
    <t>1294576537</t>
  </si>
  <si>
    <t>2*5*0,3</t>
  </si>
  <si>
    <t>974031668</t>
  </si>
  <si>
    <t>Vysekání rýh ve zdivu cihelném pro vtahování nosníků hl do 150 mm v do 350 mm</t>
  </si>
  <si>
    <t>-1200952362</t>
  </si>
  <si>
    <t>2*1,3</t>
  </si>
  <si>
    <t>971028661</t>
  </si>
  <si>
    <t>Vybourání otvorů ve zdivu smíšeném pl do 4 m2 tl do 600 mm</t>
  </si>
  <si>
    <t>1002742823</t>
  </si>
  <si>
    <t>1,1*2*0,3</t>
  </si>
  <si>
    <t>978059541</t>
  </si>
  <si>
    <t>Odsekání a odebrání obkladů stěn z vnitřních obkládaček pl přes 1 m2</t>
  </si>
  <si>
    <t>334447961</t>
  </si>
  <si>
    <t>(2,7+2,15+2,4+2,15)*2</t>
  </si>
  <si>
    <t>97805954R.1</t>
  </si>
  <si>
    <t>Stavební přípomoce pro elektroinstalaci a ZTI kompletní vč. zapravení a povrchové úpravy</t>
  </si>
  <si>
    <t>-1079246548</t>
  </si>
  <si>
    <t>97805954R2.1</t>
  </si>
  <si>
    <t>Demontáž věšáků, polic, zrcadel, dávkovačů, držáků a ost. doplňkových kcí</t>
  </si>
  <si>
    <t>1621688626</t>
  </si>
  <si>
    <t>-1520048787</t>
  </si>
  <si>
    <t>7,472*10 'Přepočtené koeficientem množství</t>
  </si>
  <si>
    <t>7,472*19 'Přepočtené koeficientem množství</t>
  </si>
  <si>
    <t>1760334737</t>
  </si>
  <si>
    <t>3,85*5 'Přepočtené koeficientem množství</t>
  </si>
  <si>
    <t>72114080R</t>
  </si>
  <si>
    <t xml:space="preserve">Kompletní demontáž a odstranění stávajícího kanalizačního potrubí </t>
  </si>
  <si>
    <t>-802138296</t>
  </si>
  <si>
    <t>72117400R02</t>
  </si>
  <si>
    <t>Rozvody vnitřní kanalizace do DN 50 délky do 10m kompletní vč. osazení, upevnění, propojení, připojení, tlakové zkoušky, zednických přípomocí vč. zapravení a začištění, potrubí,tvarovek, montážního materiálu a konečného zapravení</t>
  </si>
  <si>
    <t>45212615</t>
  </si>
  <si>
    <t>72117400R3</t>
  </si>
  <si>
    <t>Rozvody vnitřní kanalizace do DN 100 délky do 10m kompletní vč. osazení, upevnění, propojení, připojení tlakové zkoušky, zednických přípomocí vč. zapravení a začištění, potrubí, tvarovek a montážního materiálu</t>
  </si>
  <si>
    <t>-686846332</t>
  </si>
  <si>
    <t>998721202</t>
  </si>
  <si>
    <t>Přesun hmot procentní pro vnitřní kanalizace v objektech v do 12 m</t>
  </si>
  <si>
    <t>269353510</t>
  </si>
  <si>
    <t>-1549103037</t>
  </si>
  <si>
    <t>722</t>
  </si>
  <si>
    <t>Zdravotechnika - vnitřní vodovod</t>
  </si>
  <si>
    <t>72213080R.1</t>
  </si>
  <si>
    <t>Demontáž stávajících vnitřních rozvodů</t>
  </si>
  <si>
    <t>-1874673001</t>
  </si>
  <si>
    <t>722131932</t>
  </si>
  <si>
    <t>Napojení na st. rozvod - hl. přívod</t>
  </si>
  <si>
    <t>2145716234</t>
  </si>
  <si>
    <t>7221319R2.1.1.1</t>
  </si>
  <si>
    <t>Zřízení revizní niky s dvířky ve zdi pro podružné měření a možnosti uzavření</t>
  </si>
  <si>
    <t>-1776051368</t>
  </si>
  <si>
    <t>722-A-1112</t>
  </si>
  <si>
    <t>Rozvody vnitřního vodovodu teplé vody do 10m do DN 20 vč. osazení, upevnění, propojení, připojení, tlakové zkoušky, zednických přípomocí, potrubí, tvarovek, armatur, izolace a montážního materiálu a konečného zapravení</t>
  </si>
  <si>
    <t>-364507669</t>
  </si>
  <si>
    <t>722-A-1112.3.2</t>
  </si>
  <si>
    <t>Rozvody vnitřního vodovodu studené vody do 20m do DN 25 vč. osazení, upevnění, propojení, připojení, tlakové zkoušky, zednických přípomocí, potrubí, tvarovek, armatur, izolace a montážního materiálu a konečného zapravení</t>
  </si>
  <si>
    <t>-1308275373</t>
  </si>
  <si>
    <t>998722202</t>
  </si>
  <si>
    <t>Přesun hmot procentní pro vnitřní vodovod v objektech v do 12 m</t>
  </si>
  <si>
    <t>878880456</t>
  </si>
  <si>
    <t>998722293</t>
  </si>
  <si>
    <t>Příplatek k přesunu hmot procentní 722 za zvětšený přesun do 500 m</t>
  </si>
  <si>
    <t>1664445535</t>
  </si>
  <si>
    <t>725</t>
  </si>
  <si>
    <t>Zdravotechnika - zařizovací předměty</t>
  </si>
  <si>
    <t>725110811</t>
  </si>
  <si>
    <t>Demontáž klozetů splachovací s nádrží</t>
  </si>
  <si>
    <t>-1582893029</t>
  </si>
  <si>
    <t>725119125</t>
  </si>
  <si>
    <t>Montáž klozetových mís závěsných na nosné stěny</t>
  </si>
  <si>
    <t>2054033761</t>
  </si>
  <si>
    <t>64236021R</t>
  </si>
  <si>
    <t>klozet keramický bílý závěsný Roca The Gap A346477000</t>
  </si>
  <si>
    <t>1351337698</t>
  </si>
  <si>
    <t>5516739R</t>
  </si>
  <si>
    <t>sedátko klozetové duroplastové bílé, pomalé sklápění, panty nerez, Roca The Gap A801472004</t>
  </si>
  <si>
    <t>51956163</t>
  </si>
  <si>
    <t>725210821</t>
  </si>
  <si>
    <t>Demontáž umyvadel bez výtokových armatur</t>
  </si>
  <si>
    <t>-520859651</t>
  </si>
  <si>
    <t>725211651.LFN</t>
  </si>
  <si>
    <t>Umyvadlo keramické bílé polozápustné LAUFEN PRO B šířky 560 mm připevněné do desky s uzavíráním odpadu chrom</t>
  </si>
  <si>
    <t>494407360</t>
  </si>
  <si>
    <t>Poznámka k položce:_x000D_
Pro 60x38 cm otvor pro baterii uprostřed H8179590001041</t>
  </si>
  <si>
    <t>725820801</t>
  </si>
  <si>
    <t>Demontáž baterie nástěnné do G 3 / 4</t>
  </si>
  <si>
    <t>121904046</t>
  </si>
  <si>
    <t>725822642</t>
  </si>
  <si>
    <t>Baterie umyvadlová automatická stojánková senzorová s přívodem teplé a studené vody</t>
  </si>
  <si>
    <t>1375087377</t>
  </si>
  <si>
    <t>725860811</t>
  </si>
  <si>
    <t>Demontáž uzávěrů zápachu jednoduchých</t>
  </si>
  <si>
    <t>1587447099</t>
  </si>
  <si>
    <t>725861102</t>
  </si>
  <si>
    <t>Zápachová uzávěrka pro umyvadla DN 40 designová chrom</t>
  </si>
  <si>
    <t>44665473</t>
  </si>
  <si>
    <t>78149101R</t>
  </si>
  <si>
    <t>Koupelnové zrcadlo 90x50cm s LED podsvícením L58, dotykový vypínač, kosmetické zrcátko s LED podsvícením, dotykové hodiny, zkosené hrany, kompletní provedení včetně napájení</t>
  </si>
  <si>
    <t>289346716</t>
  </si>
  <si>
    <t>725291620R</t>
  </si>
  <si>
    <t>Osvěžovač vzduchu kompletní včetně filtru, startovací sady 10 kusů aromatických antialergických kapslí pohlcující pachy a dobíjecího kabelu</t>
  </si>
  <si>
    <t>842288586</t>
  </si>
  <si>
    <t>Poznámka k položce:_x000D_
např. osvěžovač vzduchu ELICA MARIE BLACK</t>
  </si>
  <si>
    <t>554310791</t>
  </si>
  <si>
    <t>Koš hygienický na stěnu 3,7l nerezový s vyjímatelnou plastovou nádobou 200x300x170mm</t>
  </si>
  <si>
    <t>1695655484</t>
  </si>
  <si>
    <t>554310792</t>
  </si>
  <si>
    <t>Souprava pro WC závěsná nerez (štětka s nádobou)</t>
  </si>
  <si>
    <t>1029554503</t>
  </si>
  <si>
    <t>554310820</t>
  </si>
  <si>
    <t>Koš odpadkový nerezový k umyvadlu</t>
  </si>
  <si>
    <t>-1973144941</t>
  </si>
  <si>
    <t>554310891</t>
  </si>
  <si>
    <t>Zásobník hygienických sáčků WC BAG - hygokazeta, nerez vč. náplně</t>
  </si>
  <si>
    <t>294645784</t>
  </si>
  <si>
    <t>725291511</t>
  </si>
  <si>
    <t>Dávkovač tekutého mýdla na 350 ml nerez</t>
  </si>
  <si>
    <t>-1155618772</t>
  </si>
  <si>
    <t>725291620.4</t>
  </si>
  <si>
    <t>Věšák dvojitý, nerez</t>
  </si>
  <si>
    <t>2127886608</t>
  </si>
  <si>
    <t>725291620.6</t>
  </si>
  <si>
    <t>Velkoobjemový zásobník toaletních papírů typu JUMBO nerez</t>
  </si>
  <si>
    <t>-890570228</t>
  </si>
  <si>
    <t>725291620.7</t>
  </si>
  <si>
    <t>Zásobník papírových ručníků nerez</t>
  </si>
  <si>
    <t>1886229432</t>
  </si>
  <si>
    <t>725980123</t>
  </si>
  <si>
    <t>Dvířka 30/30</t>
  </si>
  <si>
    <t>1476301959</t>
  </si>
  <si>
    <t>725590813</t>
  </si>
  <si>
    <t>Přemístění vnitrostaveništní demontovaných zařizovacích předmětů v objektech výšky do 24 m</t>
  </si>
  <si>
    <t>-1952443949</t>
  </si>
  <si>
    <t>998725202</t>
  </si>
  <si>
    <t>Přesun hmot procentní pro zařizovací předměty v objektech v do 12 m</t>
  </si>
  <si>
    <t>948478919</t>
  </si>
  <si>
    <t>998725293</t>
  </si>
  <si>
    <t>Příplatek k přesunu hmot procentní 725 za zvětšený přesun do 500 m</t>
  </si>
  <si>
    <t>-639242973</t>
  </si>
  <si>
    <t>726</t>
  </si>
  <si>
    <t>Zdravotechnika - předstěnové instalace</t>
  </si>
  <si>
    <t>726131041</t>
  </si>
  <si>
    <t>Instalační předstěna - klozet závěsný v 1120 mm s ovládáním zepředu do lehkých stěn s kovovou kcí</t>
  </si>
  <si>
    <t>1987239569</t>
  </si>
  <si>
    <t>726191002</t>
  </si>
  <si>
    <t>Souprava pro předstěnovou montáž</t>
  </si>
  <si>
    <t>1765139521</t>
  </si>
  <si>
    <t>998726212</t>
  </si>
  <si>
    <t>Přesun hmot procentní pro instalační prefabrikáty v objektech v do 12 m</t>
  </si>
  <si>
    <t>1876195751</t>
  </si>
  <si>
    <t>998726293</t>
  </si>
  <si>
    <t>Příplatek k přesunu hmot procentní 726 za zvětšený přesun do 500 m</t>
  </si>
  <si>
    <t>-878627709</t>
  </si>
  <si>
    <t>Úprava a dovyzbrojení stávajícího rozvaděče</t>
  </si>
  <si>
    <t xml:space="preserve">Poznámka k položce:_x000D_
Jedná se o úpravu stávajícího rozvaděče na chodbě před WC včetně dovyzbrojení pro novou elektroinstalaci WC_x000D_
_x000D_
Doplňovaná výzbroj rozvaděče:_x000D_
_x000D_
1x Chránič s nadproudovou ochranou B 16/2/003 (zásuvka)_x000D_
1x Chránič s nadproudovou ochranou B 10/2/003 (světla + osvětlené zrcadlo)_x000D_
_x000D_
_x000D_
</t>
  </si>
  <si>
    <t>74113000R</t>
  </si>
  <si>
    <t>D+M napájecí sady pro automatickou umyvadlovou baterii včetně kabelového vedení, zdroje a dopojení na baterii</t>
  </si>
  <si>
    <t>-804327425</t>
  </si>
  <si>
    <t>2"dvojzásuvka umyvadlo"</t>
  </si>
  <si>
    <t>1"vypínač"</t>
  </si>
  <si>
    <t>1"vypínač pro osvětlené zrcadlo"</t>
  </si>
  <si>
    <t>1"zdroj pro automatickou baterii"</t>
  </si>
  <si>
    <t>40"světelný okruh"</t>
  </si>
  <si>
    <t>20"osvětlení zracadla"</t>
  </si>
  <si>
    <t>52,1739130434783*1,15 'Přepočtené koeficientem množství</t>
  </si>
  <si>
    <t>30"zásuvka umyvadlo+automatická baterie"</t>
  </si>
  <si>
    <t>26,0869565217391*1,15 'Přepočtené koeficientem množství</t>
  </si>
  <si>
    <t>741310101</t>
  </si>
  <si>
    <t>Montáž vypínač (polo)zapuštěný bezšroubové připojení 1-jednopólový</t>
  </si>
  <si>
    <t>1588025763</t>
  </si>
  <si>
    <t>1"světla"</t>
  </si>
  <si>
    <t>1"zrcadlo"</t>
  </si>
  <si>
    <t>34539012</t>
  </si>
  <si>
    <t>spínač jednopólový kompletní, řazení 2, 2S bezšroubové svorky kompletní provedení včetně tlačítka, přístroje a krytu ABB Tango bílý</t>
  </si>
  <si>
    <t>3477411R</t>
  </si>
  <si>
    <t>svítidlo LED na WC 40x40cm přisazené s rámečkem</t>
  </si>
  <si>
    <t>81703552</t>
  </si>
  <si>
    <t>57150200</t>
  </si>
  <si>
    <t>-583781326</t>
  </si>
  <si>
    <t>751322011R</t>
  </si>
  <si>
    <t>Doplnění a dopojení na stávající centrální systém odvětrání do SDK podhledu včetně úpravy stávajícího potrubí a finálního osazení talířovým ventilem</t>
  </si>
  <si>
    <t>33303882</t>
  </si>
  <si>
    <t>998751201</t>
  </si>
  <si>
    <t>Přesun hmot procentní pro vzduchotechniku v objektech v do 12 m</t>
  </si>
  <si>
    <t>-1407903214</t>
  </si>
  <si>
    <t>183938678</t>
  </si>
  <si>
    <t>763121411</t>
  </si>
  <si>
    <t>SDK stěna předsazená tl 62,5 mm profil CW+UW 50 deska 1xA 12,5 bez izolace EI 15</t>
  </si>
  <si>
    <t>2043511225</t>
  </si>
  <si>
    <t>2*3,3"provizorní stěna chodba pro zabránění prašnosti"</t>
  </si>
  <si>
    <t>763121811</t>
  </si>
  <si>
    <t>Demontáž SDK předsazené/šachtové stěny s jednoduchou nosnou kcí opláštění jednoduché</t>
  </si>
  <si>
    <t>-735272888</t>
  </si>
  <si>
    <t>763131551</t>
  </si>
  <si>
    <t>SDK podhled deska 1xH2 12,5 bez izolace jednovrstvá spodní kce profil CD+UD</t>
  </si>
  <si>
    <t>586637648</t>
  </si>
  <si>
    <t>0,9*2,4+1,25*2,7"WC"</t>
  </si>
  <si>
    <t>2,15*1,5"zakrytování VZT"</t>
  </si>
  <si>
    <t>763131713</t>
  </si>
  <si>
    <t>SDK podhled napojení na obvodové konstrukce profilem</t>
  </si>
  <si>
    <t>-762423379</t>
  </si>
  <si>
    <t>-1091274029</t>
  </si>
  <si>
    <t>998763402</t>
  </si>
  <si>
    <t>Přesun hmot procentní pro sádrokartonové konstrukce v objektech v do 12 m</t>
  </si>
  <si>
    <t>-1068875836</t>
  </si>
  <si>
    <t>61162097</t>
  </si>
  <si>
    <t>dveře jednokřídlé dřevotřískové protipožární EI (EW) 30 D3 povrch laminátový plné 700x1970-2100mm</t>
  </si>
  <si>
    <t>2000323261</t>
  </si>
  <si>
    <t>61162072</t>
  </si>
  <si>
    <t>dveře jednokřídlé voštinové povrch laminátový plné 600x1970-2100mm</t>
  </si>
  <si>
    <t>815554699</t>
  </si>
  <si>
    <t>54924019</t>
  </si>
  <si>
    <t>zámek zadlabací 8 WC L+P (72,90)</t>
  </si>
  <si>
    <t>-1812860705</t>
  </si>
  <si>
    <t>61187141</t>
  </si>
  <si>
    <t>práh dveřní dřevěný dubový tl 20mm dl 720mm š 150mm vč. povrch. úpravy</t>
  </si>
  <si>
    <t>-1594731558</t>
  </si>
  <si>
    <t>766693411</t>
  </si>
  <si>
    <t>Montáž umyvadlové desky bez výřezu délky do 1000 mm</t>
  </si>
  <si>
    <t>1289382270</t>
  </si>
  <si>
    <t>132</t>
  </si>
  <si>
    <t>6072227R</t>
  </si>
  <si>
    <t>deska umyvadlová včetně konzol 90x45cm tl. 5-8cm, kompletní provedení včetně konzol, dekor dle výběru investora</t>
  </si>
  <si>
    <t>696016948</t>
  </si>
  <si>
    <t>1,66666666666667*0,6 'Přepočtené koeficientem množství</t>
  </si>
  <si>
    <t>133</t>
  </si>
  <si>
    <t>766693421</t>
  </si>
  <si>
    <t>Příplatek k montáži umyvadlové desky za vyřezání otvoru pro umyvadlo</t>
  </si>
  <si>
    <t>597085</t>
  </si>
  <si>
    <t>134</t>
  </si>
  <si>
    <t>1485447266</t>
  </si>
  <si>
    <t>135</t>
  </si>
  <si>
    <t>136</t>
  </si>
  <si>
    <t>4*1,5"stěna rozvaděče na chodbě"</t>
  </si>
  <si>
    <t>137</t>
  </si>
  <si>
    <t>138</t>
  </si>
  <si>
    <t>139</t>
  </si>
  <si>
    <t>140</t>
  </si>
  <si>
    <t>141</t>
  </si>
  <si>
    <t>767996801</t>
  </si>
  <si>
    <t>Demontáž atypických zámečnických konstrukcí rozebráním hmotnosti jednotlivých dílů do 50 kg</t>
  </si>
  <si>
    <t>1904945652</t>
  </si>
  <si>
    <t>142</t>
  </si>
  <si>
    <t>1292302196</t>
  </si>
  <si>
    <t>143</t>
  </si>
  <si>
    <t>771</t>
  </si>
  <si>
    <t>Podlahy z dlaždic</t>
  </si>
  <si>
    <t>144</t>
  </si>
  <si>
    <t>771111011</t>
  </si>
  <si>
    <t>Vysátí podkladu před pokládkou dlažby</t>
  </si>
  <si>
    <t>-1193556616</t>
  </si>
  <si>
    <t>145</t>
  </si>
  <si>
    <t>771151016</t>
  </si>
  <si>
    <t>Samonivelační stěrka podlah pevnosti 20 tl do 15 mm</t>
  </si>
  <si>
    <t>-905469498</t>
  </si>
  <si>
    <t>146</t>
  </si>
  <si>
    <t>771574112</t>
  </si>
  <si>
    <t>Montáž podlah keramických hladkých lepených flexibilním lepidlem do 12 ks/ m2</t>
  </si>
  <si>
    <t>1702813400</t>
  </si>
  <si>
    <t>147</t>
  </si>
  <si>
    <t>59761433</t>
  </si>
  <si>
    <t>dlažba keramická slinutá hladká do interiéru i exteriéru pro vysoké mechanické namáhání přes 9 do 12ks/m2 tl 15mm</t>
  </si>
  <si>
    <t>-2133769923</t>
  </si>
  <si>
    <t>5,4*1,1 'Přepočtené koeficientem množství</t>
  </si>
  <si>
    <t>148</t>
  </si>
  <si>
    <t>771577113</t>
  </si>
  <si>
    <t>Příplatek k montáži podlah keramických lepených flexibilním lepidlem za spárování bílým cementem</t>
  </si>
  <si>
    <t>1172855394</t>
  </si>
  <si>
    <t>149</t>
  </si>
  <si>
    <t>771591111</t>
  </si>
  <si>
    <t>Podlahy penetrace podkladu</t>
  </si>
  <si>
    <t>365916322</t>
  </si>
  <si>
    <t>150</t>
  </si>
  <si>
    <t>771591112</t>
  </si>
  <si>
    <t>Izolace pod dlažbu nátěrem nebo stěrkou ve dvou vrstvách</t>
  </si>
  <si>
    <t>641807612</t>
  </si>
  <si>
    <t>151</t>
  </si>
  <si>
    <t>771591115</t>
  </si>
  <si>
    <t>Podlahy spárování silikonem</t>
  </si>
  <si>
    <t>1109910445</t>
  </si>
  <si>
    <t>152</t>
  </si>
  <si>
    <t>771591241</t>
  </si>
  <si>
    <t>Izolace těsnícími pásy vnitřní kout</t>
  </si>
  <si>
    <t>255573844</t>
  </si>
  <si>
    <t>153</t>
  </si>
  <si>
    <t>771591242</t>
  </si>
  <si>
    <t>Izolace těsnícími pásy vnější roh</t>
  </si>
  <si>
    <t>19328985</t>
  </si>
  <si>
    <t>154</t>
  </si>
  <si>
    <t>771591264</t>
  </si>
  <si>
    <t>Izolace těsnícími pásy mezi podlahou a stěnou</t>
  </si>
  <si>
    <t>-1955156499</t>
  </si>
  <si>
    <t>4*1,2+4*1,02+1,25+1,1+0,9+0,6+1,25+1,4</t>
  </si>
  <si>
    <t>155</t>
  </si>
  <si>
    <t>771592011</t>
  </si>
  <si>
    <t>Čištění vnitřních ploch podlah nebo schodišť po položení dlažby chemickými prostředky</t>
  </si>
  <si>
    <t>232960117</t>
  </si>
  <si>
    <t>156</t>
  </si>
  <si>
    <t>998771202</t>
  </si>
  <si>
    <t>Přesun hmot procentní pro podlahy z dlaždic v objektech v do 12 m</t>
  </si>
  <si>
    <t>1499704382</t>
  </si>
  <si>
    <t>157</t>
  </si>
  <si>
    <t>998771293</t>
  </si>
  <si>
    <t>Příplatek k přesunu hmot procentní 771 za zvětšený přesun do 500 m</t>
  </si>
  <si>
    <t>479169101</t>
  </si>
  <si>
    <t>781</t>
  </si>
  <si>
    <t>Dokončovací práce - obklady</t>
  </si>
  <si>
    <t>158</t>
  </si>
  <si>
    <t>78112101R</t>
  </si>
  <si>
    <t>Zhotovení vizualizace/spárořezu pro řešení vnitřních obkladů včetně dekoru. zařizovacích předmětů a podlahy k odsouhlasení - min. 3 varianty řešení</t>
  </si>
  <si>
    <t>-1428638225</t>
  </si>
  <si>
    <t>159</t>
  </si>
  <si>
    <t>781121011</t>
  </si>
  <si>
    <t>Nátěr penetrační na stěnu</t>
  </si>
  <si>
    <t>1168574446</t>
  </si>
  <si>
    <t>(2*2,7+2*2,15)*2,2"3,01"</t>
  </si>
  <si>
    <t>(4*1,2+4*1,02)*2,2"3,02,3,03"</t>
  </si>
  <si>
    <t>160</t>
  </si>
  <si>
    <t>781161021</t>
  </si>
  <si>
    <t>Montáž profilu ukončujícího rohového nebo vanového</t>
  </si>
  <si>
    <t>-46037074</t>
  </si>
  <si>
    <t>2*2,2"vstup"</t>
  </si>
  <si>
    <t>161</t>
  </si>
  <si>
    <t>59054135</t>
  </si>
  <si>
    <t>profil ukončovací pro vnější hrany obkladů hliník leskle eloxovaný chromem 12,5x2500mm</t>
  </si>
  <si>
    <t>1527916928</t>
  </si>
  <si>
    <t>4,4*1,1 'Přepočtené koeficientem množství</t>
  </si>
  <si>
    <t>162</t>
  </si>
  <si>
    <t>781474112</t>
  </si>
  <si>
    <t>Montáž obkladů vnitřních keramických hladkých do 12 ks/m2 lepených flexibilním lepidlem</t>
  </si>
  <si>
    <t>1341099764</t>
  </si>
  <si>
    <t>40,876-3,076</t>
  </si>
  <si>
    <t>163</t>
  </si>
  <si>
    <t>59761026</t>
  </si>
  <si>
    <t>obklad keramický hladký do 12ks/m2</t>
  </si>
  <si>
    <t>-768273728</t>
  </si>
  <si>
    <t>37,8*1,1 'Přepočtené koeficientem množství</t>
  </si>
  <si>
    <t>164</t>
  </si>
  <si>
    <t>781474223</t>
  </si>
  <si>
    <t>Montáž obkladů vnitřních keramických z dekorů do 12 ks/m2 lepených flexibilním lepidlem</t>
  </si>
  <si>
    <t>1949219461</t>
  </si>
  <si>
    <t>(4*1,2+4*1,02+1,25+1,1+0,9+0,6+1,25+1,4)*0,2</t>
  </si>
  <si>
    <t>165</t>
  </si>
  <si>
    <t>59761062</t>
  </si>
  <si>
    <t>dekor keramický pro interiér i exteriér přes 9 do 12ks/m2</t>
  </si>
  <si>
    <t>1528605223</t>
  </si>
  <si>
    <t>3,076*1,1 'Přepočtené koeficientem množství</t>
  </si>
  <si>
    <t>166</t>
  </si>
  <si>
    <t>781477113</t>
  </si>
  <si>
    <t>Příplatek k montáži obkladů vnitřních keramických hladkých za spárování bílým cementem</t>
  </si>
  <si>
    <t>-411611158</t>
  </si>
  <si>
    <t>167</t>
  </si>
  <si>
    <t>781131112</t>
  </si>
  <si>
    <t>Izolace pod obklad nátěrem nebo stěrkou ve dvou vrstvách</t>
  </si>
  <si>
    <t>821993175</t>
  </si>
  <si>
    <t>15,38*0,2"přechod na stěnu"</t>
  </si>
  <si>
    <t>(0,9+0,6+1,1)*2"odizolování stěny za rozvaděčem"</t>
  </si>
  <si>
    <t>168</t>
  </si>
  <si>
    <t>781131232</t>
  </si>
  <si>
    <t>Izolace pod obklad těsnícími pásy pro styčné nebo dilatační spáry</t>
  </si>
  <si>
    <t>1101697336</t>
  </si>
  <si>
    <t>3*2+13*0,2</t>
  </si>
  <si>
    <t>169</t>
  </si>
  <si>
    <t>781131241</t>
  </si>
  <si>
    <t>Izolace pod obklad těsnícími pásy vnitřní kout</t>
  </si>
  <si>
    <t>-70849136</t>
  </si>
  <si>
    <t>170</t>
  </si>
  <si>
    <t>781131242</t>
  </si>
  <si>
    <t>Izolace pod obklad těsnícími pásy vnější roh</t>
  </si>
  <si>
    <t>1566378411</t>
  </si>
  <si>
    <t>171</t>
  </si>
  <si>
    <t>781495117</t>
  </si>
  <si>
    <t>Spárování vnitřních obkladů akrylem</t>
  </si>
  <si>
    <t>1818541108</t>
  </si>
  <si>
    <t>172</t>
  </si>
  <si>
    <t>781495141</t>
  </si>
  <si>
    <t>Průnik obkladem kruhový do DN 30</t>
  </si>
  <si>
    <t>-1799462302</t>
  </si>
  <si>
    <t>173</t>
  </si>
  <si>
    <t>781495143</t>
  </si>
  <si>
    <t>Průnik obkladem kruhový přes DN 90</t>
  </si>
  <si>
    <t>-1387557956</t>
  </si>
  <si>
    <t>174</t>
  </si>
  <si>
    <t>781495211</t>
  </si>
  <si>
    <t>Čištění vnitřních ploch stěn po provedení obkladu chemickými prostředky</t>
  </si>
  <si>
    <t>-209932483</t>
  </si>
  <si>
    <t>175</t>
  </si>
  <si>
    <t>998781202</t>
  </si>
  <si>
    <t>Přesun hmot procentní pro obklady keramické v objektech v do 12 m</t>
  </si>
  <si>
    <t>1388118293</t>
  </si>
  <si>
    <t>176</t>
  </si>
  <si>
    <t>998781293</t>
  </si>
  <si>
    <t>Příplatek k přesunu hmot procentní 781 za zvětšený přesun do 500 m</t>
  </si>
  <si>
    <t>1833423067</t>
  </si>
  <si>
    <t>177</t>
  </si>
  <si>
    <t>5"ostatní doplňkové kovové kce"</t>
  </si>
  <si>
    <t>178</t>
  </si>
  <si>
    <t>179</t>
  </si>
  <si>
    <t>180</t>
  </si>
  <si>
    <t>31,02"stávající stěny WC"</t>
  </si>
  <si>
    <t>(2*2,8+2*3)*3,3+3*2,8"kuchyňka"</t>
  </si>
  <si>
    <t>2*7*3,3"chodba"</t>
  </si>
  <si>
    <t>181</t>
  </si>
  <si>
    <t>182</t>
  </si>
  <si>
    <t>10,34"štuk WC"</t>
  </si>
  <si>
    <t>183</t>
  </si>
  <si>
    <t>VRN</t>
  </si>
  <si>
    <t>Vedlejší rozpočtové náklady</t>
  </si>
  <si>
    <t>184</t>
  </si>
  <si>
    <t>084003000</t>
  </si>
  <si>
    <t>Příplatky za provádění prací mimo pracovní dobu, v noci, o sobotách a nedělích, ve státem uznaný svátek</t>
  </si>
  <si>
    <t>1024</t>
  </si>
  <si>
    <t>-2069643615</t>
  </si>
  <si>
    <t>4.3 - Odbourání části příčky kanceláří 351A a 351B</t>
  </si>
  <si>
    <t>611315223</t>
  </si>
  <si>
    <t>Vápenná štuková omítka malých ploch do 1,0 m2 na stropech</t>
  </si>
  <si>
    <t>44026514</t>
  </si>
  <si>
    <t>612315223</t>
  </si>
  <si>
    <t>Vápenná štuková omítka malých ploch do 1,0 m2 na stěnách</t>
  </si>
  <si>
    <t>29185955</t>
  </si>
  <si>
    <t>2*3,3*3,3+3*0,8*2</t>
  </si>
  <si>
    <t>4*3,3+2*3</t>
  </si>
  <si>
    <t>631312141</t>
  </si>
  <si>
    <t>Doplnění rýh v dosavadních mazaninách betonem prostým</t>
  </si>
  <si>
    <t>2125354055</t>
  </si>
  <si>
    <t>3*0,2*0,1</t>
  </si>
  <si>
    <t>2*3,3*6,3"351A,651B"</t>
  </si>
  <si>
    <t>-737552270</t>
  </si>
  <si>
    <t>3*3,3</t>
  </si>
  <si>
    <t>2*3,3*0,2</t>
  </si>
  <si>
    <t>2,702*10 'Přepočtené koeficientem množství</t>
  </si>
  <si>
    <t>2,702*19 'Přepočtené koeficientem množství</t>
  </si>
  <si>
    <t>0,291*5 'Přepočtené koeficientem množství</t>
  </si>
  <si>
    <t>1427222629</t>
  </si>
  <si>
    <t>3*0,2</t>
  </si>
  <si>
    <t>542940770</t>
  </si>
  <si>
    <t>-1528760224</t>
  </si>
  <si>
    <t>1435409654</t>
  </si>
  <si>
    <t>-1040520397</t>
  </si>
  <si>
    <t>1593538086</t>
  </si>
  <si>
    <t>Poznámka k položce:_x000D_
dekor dle stávajícího, bude vyvzorkováno na místě</t>
  </si>
  <si>
    <t>0,6*1,1 'Přepočtené koeficientem množství</t>
  </si>
  <si>
    <t>1359356427</t>
  </si>
  <si>
    <t>2*3,3+2*0,3*2*0,2</t>
  </si>
  <si>
    <t>1879171425</t>
  </si>
  <si>
    <t>6,84*1,1 'Přepočtené koeficientem množství</t>
  </si>
  <si>
    <t>1021019695</t>
  </si>
  <si>
    <t>1044968043</t>
  </si>
  <si>
    <t>(4*6,3+2*3,3)*3,3+2*3,3*6,3</t>
  </si>
  <si>
    <t>-1880086824</t>
  </si>
  <si>
    <t>1616947907</t>
  </si>
  <si>
    <t>005 - Oprava prostor 2NP</t>
  </si>
  <si>
    <t>5.1 - Oprava kanceláře 249</t>
  </si>
  <si>
    <t>3,7*3,3+0,8*2+1</t>
  </si>
  <si>
    <t>612325412</t>
  </si>
  <si>
    <t>Oprava vnitřní vápenocementové hladké omítky stěn v rozsahu plochy do 30%</t>
  </si>
  <si>
    <t>1429739346</t>
  </si>
  <si>
    <t>(2*3,7+2*6,7)*3,3</t>
  </si>
  <si>
    <t>1725916414</t>
  </si>
  <si>
    <t>1867052479</t>
  </si>
  <si>
    <t>3,7*6,7</t>
  </si>
  <si>
    <t>978013141</t>
  </si>
  <si>
    <t>Otlučení (osekání) vnitřní vápenné nebo vápenocementové omítky stěn v rozsahu do 30 %</t>
  </si>
  <si>
    <t>600613513</t>
  </si>
  <si>
    <t>1,068*5 'Přepočtené koeficientem množství</t>
  </si>
  <si>
    <t>1,068*19 'Přepočtené koeficientem množství</t>
  </si>
  <si>
    <t>1,415*10 'Přepočtené koeficientem množství</t>
  </si>
  <si>
    <t>998734202</t>
  </si>
  <si>
    <t>Přesun hmot procentní pro armatury v objektech v do 12 m</t>
  </si>
  <si>
    <t>1872777089</t>
  </si>
  <si>
    <t>-151999517</t>
  </si>
  <si>
    <t>-215656730</t>
  </si>
  <si>
    <t>74111100R</t>
  </si>
  <si>
    <t>Úprava, prodloužení a naspojkování vedení pro svítidlo do nového SDK podhledu</t>
  </si>
  <si>
    <t>616062932</t>
  </si>
  <si>
    <t>1457212136</t>
  </si>
  <si>
    <t>1735693909</t>
  </si>
  <si>
    <t>1622099856</t>
  </si>
  <si>
    <t>-2103319107</t>
  </si>
  <si>
    <t>3,7*0,5"garnyž"</t>
  </si>
  <si>
    <t>1,6*3,7"parapet včetně zalomení"</t>
  </si>
  <si>
    <t>2*3,7+2*6,7</t>
  </si>
  <si>
    <t>24,79"původní PVC"</t>
  </si>
  <si>
    <t>24,79*1,1 'Přepočtené koeficientem množství</t>
  </si>
  <si>
    <t>20,8*1,1 'Přepočtené koeficientem množství</t>
  </si>
  <si>
    <t>68,64+24,79</t>
  </si>
  <si>
    <t>-947833363</t>
  </si>
  <si>
    <t>-2051412080</t>
  </si>
  <si>
    <t>1,8*3,7"okna - horizontální žaluzie"</t>
  </si>
  <si>
    <t>3,7*2,4"od parapetu ke stropu - vertikální žaluzie"</t>
  </si>
  <si>
    <t>-1579245489</t>
  </si>
  <si>
    <t>5.2 - Oprava kanceláří 215, 216, 217, 239 a společných prostor 200g a 200e</t>
  </si>
  <si>
    <t xml:space="preserve">    735 - Ústřední vytápění - otopná tělesa</t>
  </si>
  <si>
    <t xml:space="preserve">    795 - Lokální vytápění</t>
  </si>
  <si>
    <t>3,7*3,3+3,5*3,3+4*0,8*2"215,216"</t>
  </si>
  <si>
    <t>3,7*6,4"215"</t>
  </si>
  <si>
    <t>3,5*6,4"216"</t>
  </si>
  <si>
    <t>46,08"215,216"</t>
  </si>
  <si>
    <t>5,3*1,8+1,5*2,6"200g"</t>
  </si>
  <si>
    <t>7*1,8"200e"</t>
  </si>
  <si>
    <t>952902041</t>
  </si>
  <si>
    <t>Čištění budov drhnutí hladkých podlah s chemickými prostředky</t>
  </si>
  <si>
    <t>1456448346</t>
  </si>
  <si>
    <t>0,663*5 'Přepočtené koeficientem množství</t>
  </si>
  <si>
    <t>0,663*19 'Přepočtené koeficientem množství</t>
  </si>
  <si>
    <t>0,199*10 'Přepočtené koeficientem množství</t>
  </si>
  <si>
    <t>3"215,216,217"</t>
  </si>
  <si>
    <t>735</t>
  </si>
  <si>
    <t>Ústřední vytápění - otopná tělesa</t>
  </si>
  <si>
    <t>735111810</t>
  </si>
  <si>
    <t>Demontáž otopného tělesa litinového článkového</t>
  </si>
  <si>
    <t>452544409</t>
  </si>
  <si>
    <t>22*0,255</t>
  </si>
  <si>
    <t>735111350</t>
  </si>
  <si>
    <t>Otopné těleso litinové článkové 500/160 mm 0,255 m2/kus se základním nátěrem</t>
  </si>
  <si>
    <t>-484554195</t>
  </si>
  <si>
    <t>40*0,255"40čl. těleso 217"</t>
  </si>
  <si>
    <t>735118110</t>
  </si>
  <si>
    <t>Zkoušky těsnosti otopných těles litinových článkových vodou</t>
  </si>
  <si>
    <t>-425916642</t>
  </si>
  <si>
    <t>735191902</t>
  </si>
  <si>
    <t>Vyzkoušení otopných těles litinových po opravě tlakem</t>
  </si>
  <si>
    <t>1997513566</t>
  </si>
  <si>
    <t>735191905</t>
  </si>
  <si>
    <t>Odvzdušnění otopných těles</t>
  </si>
  <si>
    <t>2074698833</t>
  </si>
  <si>
    <t>73519190R</t>
  </si>
  <si>
    <t>Úprava a uzavření stávajícího přípoje pro osazení nového otopného tělesa</t>
  </si>
  <si>
    <t>2011828305</t>
  </si>
  <si>
    <t>735494811</t>
  </si>
  <si>
    <t>Vypuštění vody z otopných těles</t>
  </si>
  <si>
    <t>-817087669</t>
  </si>
  <si>
    <t>735191910</t>
  </si>
  <si>
    <t>Napuštění vody do otopných těles</t>
  </si>
  <si>
    <t>177455733</t>
  </si>
  <si>
    <t>998735202</t>
  </si>
  <si>
    <t>Přesun hmot procentní pro otopná tělesa v objektech v do 12 m</t>
  </si>
  <si>
    <t>-1761825695</t>
  </si>
  <si>
    <t>998735293</t>
  </si>
  <si>
    <t>Příplatek k přesunu hmot procentní 735 za zvětšený přesun do 500 m</t>
  </si>
  <si>
    <t>-1800737164</t>
  </si>
  <si>
    <t>1212008786</t>
  </si>
  <si>
    <t>3"215"</t>
  </si>
  <si>
    <t>3"216"</t>
  </si>
  <si>
    <t>848227589</t>
  </si>
  <si>
    <t>500782826</t>
  </si>
  <si>
    <t>0,4*3,7+0,4*3,5"parapet 215,216"</t>
  </si>
  <si>
    <t>4"215,216"</t>
  </si>
  <si>
    <t>1"217"</t>
  </si>
  <si>
    <t>1"219"</t>
  </si>
  <si>
    <t>2"215"</t>
  </si>
  <si>
    <t>2"216"</t>
  </si>
  <si>
    <t>3"239"</t>
  </si>
  <si>
    <t>766811221R</t>
  </si>
  <si>
    <t>Vyřezání otvoru ve stávajícím parapetu pro osazení ventilační mřížky 150x80cm</t>
  </si>
  <si>
    <t>-1523600941</t>
  </si>
  <si>
    <t>2*3,7+2*6,4"215"</t>
  </si>
  <si>
    <t>2*3,5+2*6,4"216"</t>
  </si>
  <si>
    <t>2,6+1,5+0,8+5,3+6,8"200g"</t>
  </si>
  <si>
    <t>2*7+1,8"200e"</t>
  </si>
  <si>
    <t>59,52"215,216,200g"</t>
  </si>
  <si>
    <t>46,08*1,1 'Přepočtené koeficientem množství</t>
  </si>
  <si>
    <t>40*1,1 'Přepočtené koeficientem množství</t>
  </si>
  <si>
    <t>(2*3,7+2*6,4)*3,3+6,4*3,7"215"</t>
  </si>
  <si>
    <t>(2*3,5+2*3,7)*3,3+3,5*3,7"216"</t>
  </si>
  <si>
    <t>1,8*3,7+1,8*3,5+1,8*3,3"okna - horizontální žaluzie 215,216,239"</t>
  </si>
  <si>
    <t>3,7*2,4+3,5*2,4+3,3*2,4"od parapetu ke stropu - vertikální žaluzie 215, 216,239"</t>
  </si>
  <si>
    <t>795</t>
  </si>
  <si>
    <t>Lokální vytápění</t>
  </si>
  <si>
    <t>795943002</t>
  </si>
  <si>
    <t>Montáž teplovzdušných nasávacích nebo výdechových mřížek s rámem</t>
  </si>
  <si>
    <t>-676666719</t>
  </si>
  <si>
    <t>1"239 do stávajícího parapetu"</t>
  </si>
  <si>
    <t>42972127</t>
  </si>
  <si>
    <t>mřížka větrací do dřeva kovová 150x800mm</t>
  </si>
  <si>
    <t>-934973417</t>
  </si>
  <si>
    <t>998795202</t>
  </si>
  <si>
    <t>Přesun hmot procentní pro lokální vytápění v objektech v do 12 m</t>
  </si>
  <si>
    <t>-262842415</t>
  </si>
  <si>
    <t>998795292</t>
  </si>
  <si>
    <t>Příplatek k přesunu hmot procentní 795 za zvětšený přesun do 100 m</t>
  </si>
  <si>
    <t>-1125597493</t>
  </si>
  <si>
    <t>5.3 - Výměna poškozených rozvodů kanalizace kanceláři 213a,b,d</t>
  </si>
  <si>
    <t>997 - Přesun sutě</t>
  </si>
  <si>
    <t>-2093274747</t>
  </si>
  <si>
    <t>0,547*10 'Přepočtené koeficientem množství</t>
  </si>
  <si>
    <t>0,547*19 'Přepočtené koeficientem množství</t>
  </si>
  <si>
    <t>10"2NP 213a,b,d"</t>
  </si>
  <si>
    <t>721173404R</t>
  </si>
  <si>
    <t>Potrubí kanalizační z PVC do DN 200mm vhodné pro napojení na litinové potrubí splaškové kanalizace, kompletní provedení včetně tvarovek, kolen, odskoků a čistících kusů</t>
  </si>
  <si>
    <t>442492751</t>
  </si>
  <si>
    <t>721175421</t>
  </si>
  <si>
    <t>Pojistka proti vytažení zatížení do 1,5 bar do DN 200</t>
  </si>
  <si>
    <t>-378502738</t>
  </si>
  <si>
    <t>721140918</t>
  </si>
  <si>
    <t>Potrubí litinové propojení potrubí do DN 200</t>
  </si>
  <si>
    <t>1054249478</t>
  </si>
  <si>
    <t>-1734067504</t>
  </si>
  <si>
    <t>1891276327</t>
  </si>
  <si>
    <t>-1639653205</t>
  </si>
  <si>
    <t>3,3*1,4"2NP 213b"</t>
  </si>
  <si>
    <t>-949281483</t>
  </si>
  <si>
    <t>-1297923273</t>
  </si>
  <si>
    <t>-543226686</t>
  </si>
  <si>
    <t>763131831</t>
  </si>
  <si>
    <t>Demontáž SDK podhledu s jednovrstvou nosnou kcí z ocelových profilů opláštění jednoduché</t>
  </si>
  <si>
    <t>-1796118445</t>
  </si>
  <si>
    <t>6,4*1,4"2NP 213 a,b,d"</t>
  </si>
  <si>
    <t>763131411</t>
  </si>
  <si>
    <t>SDK podhled desky 1xA 12,5 bez izolace dvouvrstvá spodní kce profil CD+UD</t>
  </si>
  <si>
    <t>945671911</t>
  </si>
  <si>
    <t>-886425661</t>
  </si>
  <si>
    <t>1928892256</t>
  </si>
  <si>
    <t>-146644192</t>
  </si>
  <si>
    <t>2087109826</t>
  </si>
  <si>
    <t>1446819396</t>
  </si>
  <si>
    <t>1234015594</t>
  </si>
  <si>
    <t>-815590497</t>
  </si>
  <si>
    <t>1387726625</t>
  </si>
  <si>
    <t>-732610832</t>
  </si>
  <si>
    <t>889490037</t>
  </si>
  <si>
    <t>735013862</t>
  </si>
  <si>
    <t>-2098971535</t>
  </si>
  <si>
    <t>28,5714285714286*1,05 'Přepočtené koeficientem množství</t>
  </si>
  <si>
    <t>1584419509</t>
  </si>
  <si>
    <t>006 - Oprava prostor 1NP</t>
  </si>
  <si>
    <t>6.1 - Oprava přístupové chodby k parkovišti v 1NP</t>
  </si>
  <si>
    <t>-2081989176</t>
  </si>
  <si>
    <t>0,8*1,2*0,3"zazdívka po rušeném rozvaděči RK5"</t>
  </si>
  <si>
    <t>-2011446925</t>
  </si>
  <si>
    <t>0,8*1,2</t>
  </si>
  <si>
    <t>612325223</t>
  </si>
  <si>
    <t>Vápenocementová štuková omítka malých ploch do 1,0 m2 na stěnách</t>
  </si>
  <si>
    <t>96312096</t>
  </si>
  <si>
    <t>2,6*3,3</t>
  </si>
  <si>
    <t>612121101</t>
  </si>
  <si>
    <t>Zatření spár cementovou maltou vnitřních stěn z cihel</t>
  </si>
  <si>
    <t>338124497</t>
  </si>
  <si>
    <t>(11+11+2*0,6+4,6+2,6)*3,3</t>
  </si>
  <si>
    <t>612131101</t>
  </si>
  <si>
    <t>Cementový postřik vnitřních stěn nanášený celoplošně ručně</t>
  </si>
  <si>
    <t>-178607439</t>
  </si>
  <si>
    <t>Vyrovnání podkladu vnitřních stěn maltou vápenocementovou tl do 10 mm</t>
  </si>
  <si>
    <t>1541919185</t>
  </si>
  <si>
    <t>612135091</t>
  </si>
  <si>
    <t>Příplatek k vyrovnání vnitřních stěn maltou vápenocementovou za každých dalších 5 mm tl</t>
  </si>
  <si>
    <t>-602249200</t>
  </si>
  <si>
    <t>4*100,32</t>
  </si>
  <si>
    <t>2*9,2"dveře chodba"</t>
  </si>
  <si>
    <t>11,4*2"rušené dveře u schodiště původní recepce"</t>
  </si>
  <si>
    <t>15,6*2,6+2,8*0,6+2*0,8*0,3+4,6*0,5</t>
  </si>
  <si>
    <t>1025786759</t>
  </si>
  <si>
    <t>2,6*3,3-2,4*2"rušené dveře u schodiště"</t>
  </si>
  <si>
    <t>968072456</t>
  </si>
  <si>
    <t>Vybourání kovových dveřních zárubní pl přes 2 m2 včetně křídel</t>
  </si>
  <si>
    <t>1086895609</t>
  </si>
  <si>
    <t>1,8*3,3"stávající dveře k recepci"</t>
  </si>
  <si>
    <t>Stavební přípomoce pro elektroinstalaci kompletní vč. zapravení a povrchové úpravy</t>
  </si>
  <si>
    <t>1,974*10 'Přepočtené koeficientem množství</t>
  </si>
  <si>
    <t>1,974*19 'Přepočtené koeficientem množství</t>
  </si>
  <si>
    <t>998018001</t>
  </si>
  <si>
    <t>Přesun hmot ruční pro budovy v do 6 m</t>
  </si>
  <si>
    <t>1958104351</t>
  </si>
  <si>
    <t>735419125</t>
  </si>
  <si>
    <t>Montáž konvektoru s osazením na konzoly délka do 1290 mm</t>
  </si>
  <si>
    <t>1686902760</t>
  </si>
  <si>
    <t>48455810R</t>
  </si>
  <si>
    <t>konvektor nástěnný Airelec BASIC PRO A693875 1500W 580x440mm</t>
  </si>
  <si>
    <t>-1265622214</t>
  </si>
  <si>
    <t>998735201</t>
  </si>
  <si>
    <t>Přesun hmot procentní pro otopná tělesa v objektech v do 6 m</t>
  </si>
  <si>
    <t>-409144815</t>
  </si>
  <si>
    <t>Demontáž stávajích elektro rozvodů včetně koncových zařízení včetně úpravy pro zachování funkčnosti navazujících rozvodů nedotčených stavbou</t>
  </si>
  <si>
    <t>-14105533</t>
  </si>
  <si>
    <t>1976589102</t>
  </si>
  <si>
    <t>20*1,05 'Přepočtené koeficientem množství</t>
  </si>
  <si>
    <t>-907239394</t>
  </si>
  <si>
    <t>1571362061</t>
  </si>
  <si>
    <t>5*1,15 'Přepočtené koeficientem množství</t>
  </si>
  <si>
    <t>-1962360807</t>
  </si>
  <si>
    <t>2"spínače osvětlení"</t>
  </si>
  <si>
    <t>4"přímotopy"</t>
  </si>
  <si>
    <t>1"úklidová zásuvka"</t>
  </si>
  <si>
    <t>-2113135051</t>
  </si>
  <si>
    <t>1016946470</t>
  </si>
  <si>
    <t>50"světla+NO"</t>
  </si>
  <si>
    <t>50"spínání světla"</t>
  </si>
  <si>
    <t>40"venkovní reflektor"</t>
  </si>
  <si>
    <t>15"kabelová rezerva"</t>
  </si>
  <si>
    <t>1337431519</t>
  </si>
  <si>
    <t>155*1,15 'Přepočtené koeficientem množství</t>
  </si>
  <si>
    <t>100518277</t>
  </si>
  <si>
    <t>15"zásuvka úklid"</t>
  </si>
  <si>
    <t>4*35"přímotopy"</t>
  </si>
  <si>
    <t>20"kabelová rezerva"</t>
  </si>
  <si>
    <t>92707407</t>
  </si>
  <si>
    <t>175*1,15 'Přepočtené koeficientem množství</t>
  </si>
  <si>
    <t>2077553623</t>
  </si>
  <si>
    <t>20"propojení rozvaděče RK-H/D - RS 11.5D"</t>
  </si>
  <si>
    <t>-438691914</t>
  </si>
  <si>
    <t>20*1,15 'Přepočtené koeficientem množství</t>
  </si>
  <si>
    <t>-1699473380</t>
  </si>
  <si>
    <t>-137913877</t>
  </si>
  <si>
    <t>741130021</t>
  </si>
  <si>
    <t>Ukončení vodič izolovaný do 2,5 mm2 na svorkovnici</t>
  </si>
  <si>
    <t>-615393715</t>
  </si>
  <si>
    <t>-886381371</t>
  </si>
  <si>
    <t>34539010R</t>
  </si>
  <si>
    <t>spínač jednopólový kompletní provedení včetně tlačítka, přístroje a krytu ABB Tango bílý, pro spínání přes impulsní relé</t>
  </si>
  <si>
    <t>-93667503</t>
  </si>
  <si>
    <t>-1800201233</t>
  </si>
  <si>
    <t>zásuvka zápustná jednonásobná chráněná kompletní včetně rámečku a strojku, ABB Tango bílá</t>
  </si>
  <si>
    <t>-1273603000</t>
  </si>
  <si>
    <t>354257409</t>
  </si>
  <si>
    <t>-1825974205</t>
  </si>
  <si>
    <t>741211817</t>
  </si>
  <si>
    <t>Demontáž rozvodnic kovových pod omítkou s krytím do IPx4 plochou přes 0,8 m2 - nefunkční rozvaděč RK5</t>
  </si>
  <si>
    <t>-2102344402</t>
  </si>
  <si>
    <t>741371823R</t>
  </si>
  <si>
    <t>D+M nový rozvaděč  RS 11.5/D, 1x rozvodnice, nástěnná montáž, bílé dveře, N/PE svorkovnice, 3 řady, 72 modulů, rozměr ŠxV 580x620mm</t>
  </si>
  <si>
    <t xml:space="preserve">Poznámka k položce:_x000D_
Jedná se o nově vybavený rozvaděč včetně vybavení a dopojení._x000D_
_x000D_
Výzbroj rozvaděče:_x000D_
_x000D_
1x hlavní vypínač 3x40A na DIN lištu_x000D_
1x Chránič s nadproudovou ochranou B 16/2/003 (zásuvka úklid)_x000D_
2x Chránič s nadproudovou ochranou B 10/2/003 (světla)_x000D_
4x Jistič B 16/1 (konvektory)_x000D_
1x impulsní relé pro spínání osvětlení_x000D_
</t>
  </si>
  <si>
    <t>741372013</t>
  </si>
  <si>
    <t>Montáž svítidlo LED bytové přisazené nástěnné reflektorové s čidlem</t>
  </si>
  <si>
    <t>-2141341622</t>
  </si>
  <si>
    <t>347741120R</t>
  </si>
  <si>
    <t>reflektor nástěnný venkovní LED 20W s pohybovým čidlem</t>
  </si>
  <si>
    <t>-258968229</t>
  </si>
  <si>
    <t>Montáž svítidlo LED bytové přisazené stropní panelové do 0,09 m2</t>
  </si>
  <si>
    <t>729245295</t>
  </si>
  <si>
    <t>34774110R</t>
  </si>
  <si>
    <t>panel osvětlovací LED VALUE 600x600mm, 36W/3600lm/4000K</t>
  </si>
  <si>
    <t>-283427305</t>
  </si>
  <si>
    <t>347741102R</t>
  </si>
  <si>
    <t>rám pro přisazenou montáž LED panelu 613x613x7mm bílý</t>
  </si>
  <si>
    <t>1220688748</t>
  </si>
  <si>
    <t>34838103</t>
  </si>
  <si>
    <t>svítidlo dočasné nouzové osvětlení, IP66 1x36W, 1h s akumulátorem a piktogramem</t>
  </si>
  <si>
    <t>-1562921155</t>
  </si>
  <si>
    <t>998741201</t>
  </si>
  <si>
    <t>Přesun hmot procentní pro silnoproud v objektech v do 6 m</t>
  </si>
  <si>
    <t>-1253050367</t>
  </si>
  <si>
    <t>763111323</t>
  </si>
  <si>
    <t>SDK příčka tl 100 mm profil CW+UW 75 desky 1xDF 12,5 s izolací EI 45 Rw do 49 dB</t>
  </si>
  <si>
    <t>204805389</t>
  </si>
  <si>
    <t>4,6*4,2"schodiště do suterénu"</t>
  </si>
  <si>
    <t>763111717</t>
  </si>
  <si>
    <t>SDK příčka základní penetrační nátěr (oboustranně)</t>
  </si>
  <si>
    <t>-10518344</t>
  </si>
  <si>
    <t>763121415</t>
  </si>
  <si>
    <t>SDK stěna předsazená tl 112,5 mm profil CW+UW 100 deska 1xA 12,5 bez izolace EI 15</t>
  </si>
  <si>
    <t>691628767</t>
  </si>
  <si>
    <t>2*3*4,2"zaplentování původního vstupu na chodbě k původní recepci"</t>
  </si>
  <si>
    <t>342324087</t>
  </si>
  <si>
    <t>763132811</t>
  </si>
  <si>
    <t>Demontáž desek jednoduché opláštění SDK podhled</t>
  </si>
  <si>
    <t>-55545087</t>
  </si>
  <si>
    <t>763131621</t>
  </si>
  <si>
    <t>Montáž desek tl. 12,5 mm SDK podhled</t>
  </si>
  <si>
    <t>472378510</t>
  </si>
  <si>
    <t>59030027</t>
  </si>
  <si>
    <t>deska SDK protipožární DF tl 12,5mm</t>
  </si>
  <si>
    <t>366622900</t>
  </si>
  <si>
    <t>45,02*1,05 'Přepočtené koeficientem množství</t>
  </si>
  <si>
    <t>763181311</t>
  </si>
  <si>
    <t>Montáž jednokřídlové kovové zárubně SDK příčka</t>
  </si>
  <si>
    <t>1124015909</t>
  </si>
  <si>
    <t>2"vstupy schodiště suterén"</t>
  </si>
  <si>
    <t>55331590</t>
  </si>
  <si>
    <t>zárubeň jednokřídlá ocelová pro sádrokartonové příčky tl stěny 75-100mm rozměru 800/1970, 2100mm</t>
  </si>
  <si>
    <t>-1467947493</t>
  </si>
  <si>
    <t>763181422</t>
  </si>
  <si>
    <t>Ztužující výplň otvoru pro dveře pro příčky do 3,75 m</t>
  </si>
  <si>
    <t>1022327708</t>
  </si>
  <si>
    <t>998763401</t>
  </si>
  <si>
    <t>Přesun hmot procentní pro sádrokartonové konstrukce v objektech v do 6 m</t>
  </si>
  <si>
    <t>848700739</t>
  </si>
  <si>
    <t>dveře jednokřídlé dřevotřískové protipožární EI (EW) 30 D3 povrch laminátový plné 800-900x1970-2100mm</t>
  </si>
  <si>
    <t>998766201</t>
  </si>
  <si>
    <t>Přesun hmot procentní pro konstrukce truhlářské v objektech v do 6 m</t>
  </si>
  <si>
    <t>970742781</t>
  </si>
  <si>
    <t>998767201</t>
  </si>
  <si>
    <t>Přesun hmot procentní pro zámečnické konstrukce v objektech v do 6 m</t>
  </si>
  <si>
    <t>-969589243</t>
  </si>
  <si>
    <t>773472474</t>
  </si>
  <si>
    <t>771121011</t>
  </si>
  <si>
    <t>Nátěr penetrační na podlahu</t>
  </si>
  <si>
    <t>-54238387</t>
  </si>
  <si>
    <t>620788425</t>
  </si>
  <si>
    <t>771474113</t>
  </si>
  <si>
    <t>Montáž soklů z dlaždic keramických rovných flexibilní lepidlo v do 120 mm</t>
  </si>
  <si>
    <t>1898596881</t>
  </si>
  <si>
    <t>2*11+2*0,6+2*4,6+4*0,5"sokl chodba"</t>
  </si>
  <si>
    <t>2*3"doplnění soklu na původním vstupu k původní recepci u schodiště"</t>
  </si>
  <si>
    <t>59761003</t>
  </si>
  <si>
    <t>dlažba keramická hutná hladká do interiéru přes 9 do 12ks/m2</t>
  </si>
  <si>
    <t>-18978847</t>
  </si>
  <si>
    <t>Poznámka k položce:_x000D_
DAA3B696, Form, dlaždice slinutá, šedá, 333 x 333 x 8, Protiskluznost R 9_x000D_
_x000D_
jedná se o sjednocení se stávající dlažbou přístupové chodby</t>
  </si>
  <si>
    <t>40,4*0,33</t>
  </si>
  <si>
    <t>13,332*1,1 'Přepočtené koeficientem množství</t>
  </si>
  <si>
    <t>771574312</t>
  </si>
  <si>
    <t>Montáž podlah keramických hladkých lepených flexibilním rychletuhnoucím lepidlem do 12 ks/m2</t>
  </si>
  <si>
    <t>-1316720753</t>
  </si>
  <si>
    <t>-330334437</t>
  </si>
  <si>
    <t>45,02*1,1 'Přepočtené koeficientem množství</t>
  </si>
  <si>
    <t>771591117</t>
  </si>
  <si>
    <t>Podlahy spárování akrylem</t>
  </si>
  <si>
    <t>292855064</t>
  </si>
  <si>
    <t>771591185</t>
  </si>
  <si>
    <t>Podlahy pracnější řezání keramických dlaždic rovné</t>
  </si>
  <si>
    <t>1855025083</t>
  </si>
  <si>
    <t>2044362020</t>
  </si>
  <si>
    <t>998771201</t>
  </si>
  <si>
    <t>Přesun hmot procentní pro podlahy z dlaždic v objektech v do 6 m</t>
  </si>
  <si>
    <t>-1779857161</t>
  </si>
  <si>
    <t>6.2 - Oprava prostor budoucí podatelny v 1NP</t>
  </si>
  <si>
    <t xml:space="preserve">    714 - Akustická a protiotřesová opatření</t>
  </si>
  <si>
    <t>(7,3+8,5)*3,6+2*0,8*2</t>
  </si>
  <si>
    <t>4,8*3,9+8,5*7,3</t>
  </si>
  <si>
    <t>0,003*10 'Přepočtené koeficientem množství</t>
  </si>
  <si>
    <t>0,003*19 'Přepočtené koeficientem množství</t>
  </si>
  <si>
    <t>-567644820</t>
  </si>
  <si>
    <t>0,02*5 'Přepočtené koeficientem množství</t>
  </si>
  <si>
    <t>714</t>
  </si>
  <si>
    <t>Akustická a protiotřesová opatření</t>
  </si>
  <si>
    <t>714122001</t>
  </si>
  <si>
    <t>Montáž akustických volně zavěšených prvků velikosti do 1200x1200 mm</t>
  </si>
  <si>
    <t>-398854248</t>
  </si>
  <si>
    <t>59036411R</t>
  </si>
  <si>
    <t>panel akustický FELT barva atyp (korporátní barevnost SŽ) tvar včelí plástve celková šířka 848,7mm, celková výška 980mm</t>
  </si>
  <si>
    <t>680992784</t>
  </si>
  <si>
    <t>998714201</t>
  </si>
  <si>
    <t>Přesun hmot procentní pro akustická a protiotřesová opatření v objektech v do 6 m</t>
  </si>
  <si>
    <t>1047940892</t>
  </si>
  <si>
    <t>998714293</t>
  </si>
  <si>
    <t>Příplatek k přesunu hmot procentní 714 za zvětšený přesun do 500 m</t>
  </si>
  <si>
    <t>-21429525</t>
  </si>
  <si>
    <t>741112833</t>
  </si>
  <si>
    <t>Demontáž elektroinstalačních podlahových krabic s vývody uložených pevně</t>
  </si>
  <si>
    <t>-2141157084</t>
  </si>
  <si>
    <t>742110202</t>
  </si>
  <si>
    <t>Montáž podlahových krabic pro slaboproud do mazaniny</t>
  </si>
  <si>
    <t>1943290329</t>
  </si>
  <si>
    <t>34571490R</t>
  </si>
  <si>
    <t>krabice podlahová univerzální KUP 57 kompletní včetně rámu, víčka a výstroje</t>
  </si>
  <si>
    <t>1368270244</t>
  </si>
  <si>
    <t>998742201</t>
  </si>
  <si>
    <t>Přesun hmot procentní pro slaboproud v objektech v do 6 m</t>
  </si>
  <si>
    <t>-983699051</t>
  </si>
  <si>
    <t>-1451513344</t>
  </si>
  <si>
    <t>763132901</t>
  </si>
  <si>
    <t>Vyspravení SDK podhledu, podkroví plochy do 0,02 m2</t>
  </si>
  <si>
    <t>-887492353</t>
  </si>
  <si>
    <t>-405931305</t>
  </si>
  <si>
    <t>-430695377</t>
  </si>
  <si>
    <t>398984507</t>
  </si>
  <si>
    <t>776141111</t>
  </si>
  <si>
    <t>Vyrovnání podkladu povlakových podlah stěrkou pevnosti 20 MPa tl 3 mm</t>
  </si>
  <si>
    <t>-1454666529</t>
  </si>
  <si>
    <t>80,77*1,1 'Přepočtené koeficientem množství</t>
  </si>
  <si>
    <t>4,8+3,9+2,1+8,5+12,3</t>
  </si>
  <si>
    <t>31,6*1,1 'Přepočtené koeficientem množství</t>
  </si>
  <si>
    <t>998776201</t>
  </si>
  <si>
    <t>Přesun hmot procentní pro podlahy povlakové v objektech v do 6 m</t>
  </si>
  <si>
    <t>1399580646</t>
  </si>
  <si>
    <t>784161003</t>
  </si>
  <si>
    <t>Tmelení spar a rohů šířky do 3 mm akrylátovým tmelem v místnostech výšky do 5,00 m</t>
  </si>
  <si>
    <t>-1306273508</t>
  </si>
  <si>
    <t>4,8+3,9+2,1+8,5+7,3+12,3"strop"</t>
  </si>
  <si>
    <t>10*3,6"stěny"</t>
  </si>
  <si>
    <t>(4,8+3,9+2,1+8,5+12,3)*3,6</t>
  </si>
  <si>
    <t>80,77+113,76</t>
  </si>
  <si>
    <t>7,3*3,6</t>
  </si>
  <si>
    <t>998786201</t>
  </si>
  <si>
    <t>Přesun hmot procentní pro stínění a čalounické úpravy v objektech v do 6 m</t>
  </si>
  <si>
    <t>42683460</t>
  </si>
  <si>
    <t>6.3 - Datový propoj 1NP</t>
  </si>
  <si>
    <t>742 - Elektroinstalace - slaboproud</t>
  </si>
  <si>
    <t xml:space="preserve">    MAT - Dodávky (materiál)</t>
  </si>
  <si>
    <t xml:space="preserve">    SLU - Montáž + služby</t>
  </si>
  <si>
    <t xml:space="preserve">    PH - Přesun hmot</t>
  </si>
  <si>
    <t>MAT</t>
  </si>
  <si>
    <t>Dodávky (materiál)</t>
  </si>
  <si>
    <t>R1</t>
  </si>
  <si>
    <t>Rack stojanový Triton RMA-27-A66-CAX-A1 19" 27U/600x600 skl. dveře, nosnost 400 kg, RAL 7035</t>
  </si>
  <si>
    <t>2144678130</t>
  </si>
  <si>
    <t>R2</t>
  </si>
  <si>
    <t>Panel napájecí 230V/16A SALTEK, RACK-PROTECTOR-VX7-1U.7xCZ zásuvka, přepěť. ochr., vypínač</t>
  </si>
  <si>
    <t>391224989</t>
  </si>
  <si>
    <t>R3</t>
  </si>
  <si>
    <t>Kabel napájecí/redukce k PC Jonex WN217-3/07-0.3 BK-1,CEE 7/5 (E) zásuvka, IEC C14 vidlice, 0,3m, pro UPS</t>
  </si>
  <si>
    <t>-1363887975</t>
  </si>
  <si>
    <t>R4</t>
  </si>
  <si>
    <t>Panel vyvazovací TRITON RAC-VP-X05-A1, 2U oboustranná plastová lišta , RAL 7035</t>
  </si>
  <si>
    <t>-1888416027</t>
  </si>
  <si>
    <t>R5</t>
  </si>
  <si>
    <t>Patch panel Panduit CPP24WBL pro moduly Mini-Jack, 1U 19" modulární 24 port</t>
  </si>
  <si>
    <t>-1732837986</t>
  </si>
  <si>
    <t>R6</t>
  </si>
  <si>
    <t>Patch panel Solarix  SX25-ISDN-BK, 1U, 25xRJ45 ISDN/TEL černý</t>
  </si>
  <si>
    <t>225729307</t>
  </si>
  <si>
    <t>R7</t>
  </si>
  <si>
    <t>Svorka zemnící, průměr zemnícího kabelu max 6mm</t>
  </si>
  <si>
    <t>-1666613671</t>
  </si>
  <si>
    <t>R8</t>
  </si>
  <si>
    <t>Lišta zemnící horizontální 19"</t>
  </si>
  <si>
    <t>1709385636</t>
  </si>
  <si>
    <t>R9</t>
  </si>
  <si>
    <t>Sada montážní Triton M6 RAX-MS-X19-X1, 4x šroub, podložka a plovoucí matice</t>
  </si>
  <si>
    <t>222069497</t>
  </si>
  <si>
    <t>R10</t>
  </si>
  <si>
    <t>Lišta jističová Triton, RAC-JL-X02-A1, 19" 3U s krytem, DIN, RAL 7035</t>
  </si>
  <si>
    <t>-795177804</t>
  </si>
  <si>
    <t>R11</t>
  </si>
  <si>
    <t>Zásuvka datová Legrand Mosaic, RJ45, 1 modul, Cat5e, UTP, bílá, 0 765 51</t>
  </si>
  <si>
    <t>1902053620</t>
  </si>
  <si>
    <t>R12</t>
  </si>
  <si>
    <t>Modul UTP Panduit CJ588BL, RJ-45,C5E, Mini-Jack, černý</t>
  </si>
  <si>
    <t>-545516135</t>
  </si>
  <si>
    <t>R13</t>
  </si>
  <si>
    <t>Modul UTP Panduit CJ588RD, RJ-45,C5E, Mini-Jack, červený</t>
  </si>
  <si>
    <t>-701930207</t>
  </si>
  <si>
    <t>R14</t>
  </si>
  <si>
    <t>Patchcord UTP RJ45/RJ45 C5E 1m grey</t>
  </si>
  <si>
    <t>1058399481</t>
  </si>
  <si>
    <t>R15</t>
  </si>
  <si>
    <t>Kabel U/UTP Belden 1583ENH, C5E, 100MHz, 4pár, bezhalogenový - Dca-s2,d2, a1</t>
  </si>
  <si>
    <t>-1945447441</t>
  </si>
  <si>
    <t>R16</t>
  </si>
  <si>
    <t>Kabel stíněný SYKFY 25x2x0,5</t>
  </si>
  <si>
    <t>-1350901322</t>
  </si>
  <si>
    <t>R17</t>
  </si>
  <si>
    <t>Lišta elektroinstalační LHD 40x20 mm HD hranata, barva bílá</t>
  </si>
  <si>
    <t>2137416123</t>
  </si>
  <si>
    <t>R18</t>
  </si>
  <si>
    <t>APC Smart-UPS 750 VA SM750l line interactive, standalone, 230V</t>
  </si>
  <si>
    <t>1046896773</t>
  </si>
  <si>
    <t>R19</t>
  </si>
  <si>
    <t>Můstek rozbočovací N7</t>
  </si>
  <si>
    <t>-386414227</t>
  </si>
  <si>
    <t>R20</t>
  </si>
  <si>
    <t>Můstek rozbočovací PE7</t>
  </si>
  <si>
    <t>818384571</t>
  </si>
  <si>
    <t>R21</t>
  </si>
  <si>
    <t>Můstek rozbočovací L7 (černý)</t>
  </si>
  <si>
    <t>1178679264</t>
  </si>
  <si>
    <t>R22</t>
  </si>
  <si>
    <t>Jistič PL7-C10/1 (Eaton)</t>
  </si>
  <si>
    <t>-1684836369</t>
  </si>
  <si>
    <t>R23</t>
  </si>
  <si>
    <t>Jistič PL7-C16/1 (Eaton)</t>
  </si>
  <si>
    <t>1465318293</t>
  </si>
  <si>
    <t>R24</t>
  </si>
  <si>
    <t>Kabel silový NYY-J 3 G2,5</t>
  </si>
  <si>
    <t>-1785651564</t>
  </si>
  <si>
    <t>R25</t>
  </si>
  <si>
    <t>Vodič silový H07 V-K 16 zž (CYA 16), nkt cable</t>
  </si>
  <si>
    <t>-1370946353</t>
  </si>
  <si>
    <t>R26</t>
  </si>
  <si>
    <t>Drobný materiál</t>
  </si>
  <si>
    <t>-65198858</t>
  </si>
  <si>
    <t>SLU</t>
  </si>
  <si>
    <t>Montáž + služby</t>
  </si>
  <si>
    <t>971033131</t>
  </si>
  <si>
    <t>Vybourání otvorů ve zdivu cihelném D do 60 mm na MVC nebo MV tl do 150 mm</t>
  </si>
  <si>
    <t>-1305241368</t>
  </si>
  <si>
    <t>971033141</t>
  </si>
  <si>
    <t>Vybourání otvorů ve zdivu cihelném D do 60 mm na MVC nebo MV tl do 300 mm</t>
  </si>
  <si>
    <t>1869176373</t>
  </si>
  <si>
    <t>220260732</t>
  </si>
  <si>
    <t>Montáž kabelového žlabu PVC 40 / 20 nebo 60/60 mm</t>
  </si>
  <si>
    <t>-1332426335</t>
  </si>
  <si>
    <t>741210201R</t>
  </si>
  <si>
    <t>Montáž datový rozvaděč do 32U</t>
  </si>
  <si>
    <t>2061666064</t>
  </si>
  <si>
    <t>742330024</t>
  </si>
  <si>
    <t>Montáž patch panelu do racku</t>
  </si>
  <si>
    <t>1568959981</t>
  </si>
  <si>
    <t>742330024R</t>
  </si>
  <si>
    <t>Montáž zásuvkového panelu 230 V do racku</t>
  </si>
  <si>
    <t>280539438</t>
  </si>
  <si>
    <t>R28</t>
  </si>
  <si>
    <t xml:space="preserve">Instalace UTP patchcordu v racku </t>
  </si>
  <si>
    <t>696585413</t>
  </si>
  <si>
    <t>R29</t>
  </si>
  <si>
    <t>Uložení kabelu STP/UTP/FTP (do cat.6) do žlabu/trubky/lišty</t>
  </si>
  <si>
    <t>57503408</t>
  </si>
  <si>
    <t>R30</t>
  </si>
  <si>
    <t>Uložení kabelu SYKFY 25x2x0,5 do žlabu/trubky/lišty</t>
  </si>
  <si>
    <t>848679170</t>
  </si>
  <si>
    <t>R31</t>
  </si>
  <si>
    <t>Instalace modulu MINI-Jack cat. 5E, nestíněný</t>
  </si>
  <si>
    <t>-411156654</t>
  </si>
  <si>
    <t>R32</t>
  </si>
  <si>
    <t>Kontrolní měření UTP/STP/FTP kabelu do cat.6, bez vystavení protokolu</t>
  </si>
  <si>
    <t>-973538232</t>
  </si>
  <si>
    <t>R33</t>
  </si>
  <si>
    <t>Certifikační měření UTP/STP/FTP kabelu do cat.6</t>
  </si>
  <si>
    <t>1297106362</t>
  </si>
  <si>
    <t>R34</t>
  </si>
  <si>
    <t>Instalace telefonního patchpanelu 25 pozic, včetně zakončení</t>
  </si>
  <si>
    <t>-160739487</t>
  </si>
  <si>
    <t>R35</t>
  </si>
  <si>
    <t>Switch - montáž a základní konfigurace</t>
  </si>
  <si>
    <t>330428683</t>
  </si>
  <si>
    <t>R36</t>
  </si>
  <si>
    <t>Switch - expertní konfigurace</t>
  </si>
  <si>
    <t>831614904</t>
  </si>
  <si>
    <t>R37</t>
  </si>
  <si>
    <t>Switch - konfigurace portu</t>
  </si>
  <si>
    <t>-1009303179</t>
  </si>
  <si>
    <t>R38</t>
  </si>
  <si>
    <t>Montáž panelu rozjištění 230 VAC do racku-neosazený</t>
  </si>
  <si>
    <t>1571101125</t>
  </si>
  <si>
    <t>R39</t>
  </si>
  <si>
    <t>Montáž jističe jednopólového do 20A</t>
  </si>
  <si>
    <t>-1558950985</t>
  </si>
  <si>
    <t>R40</t>
  </si>
  <si>
    <t>Montáž zásuvky 230V jednoduché do rozváděče-kompletace, zakončení vodičů</t>
  </si>
  <si>
    <t>902449756</t>
  </si>
  <si>
    <t>R41</t>
  </si>
  <si>
    <t>Montáž vodiče NN Cu od 4 do 16mm2-volně</t>
  </si>
  <si>
    <t>-1824840182</t>
  </si>
  <si>
    <t>R42</t>
  </si>
  <si>
    <t>Montáž kabelu dvou a třížilového Cu do 2,5mm2 - v liště/trubce/roštu</t>
  </si>
  <si>
    <t>-345616720</t>
  </si>
  <si>
    <t>R43</t>
  </si>
  <si>
    <t>Ukončení jednožilového kabelu v rozvaděči nebo na přístroji od 25 do 50mm2</t>
  </si>
  <si>
    <t>-123234215</t>
  </si>
  <si>
    <t>R44</t>
  </si>
  <si>
    <t>Ukončení dvou až pětižilového kabelu v rozvaděči nebo na přístroji do 2,5mm2</t>
  </si>
  <si>
    <t>132494390</t>
  </si>
  <si>
    <t>R45</t>
  </si>
  <si>
    <t>Montáž UPS do 1000VA</t>
  </si>
  <si>
    <t>168963181</t>
  </si>
  <si>
    <t>R46</t>
  </si>
  <si>
    <t xml:space="preserve">Elektrorevize částečná - na vybraných zařízeních </t>
  </si>
  <si>
    <t>1856478850</t>
  </si>
  <si>
    <t>R47</t>
  </si>
  <si>
    <t>Konfigurační práce na prvcích ŽTM</t>
  </si>
  <si>
    <t>hod</t>
  </si>
  <si>
    <t>470127076</t>
  </si>
  <si>
    <t>R48</t>
  </si>
  <si>
    <t>Úprava rackové skříně v tech. místnosti v 1. patře - přestrojení pro získání místa na nové prvky</t>
  </si>
  <si>
    <t>-1735118331</t>
  </si>
  <si>
    <t>R49</t>
  </si>
  <si>
    <t>Kompletační činnost s ČD-T</t>
  </si>
  <si>
    <t>348511598</t>
  </si>
  <si>
    <t>PH</t>
  </si>
  <si>
    <t>-138961997</t>
  </si>
  <si>
    <t>863466438</t>
  </si>
  <si>
    <t>763101814</t>
  </si>
  <si>
    <t>Vyřezání otvoru v SDK desce v příčce nebo předsazené stěně jednoduché opláštění do 0,1 m2</t>
  </si>
  <si>
    <t>-1156638428</t>
  </si>
  <si>
    <t>763101815</t>
  </si>
  <si>
    <t>Vyřezání otvoru v SDK desce v příčce nebo předsazené stěně jednoduché opláštění do 0,25 m2</t>
  </si>
  <si>
    <t>229835339</t>
  </si>
  <si>
    <t>-1987275897</t>
  </si>
  <si>
    <t>-738431330</t>
  </si>
  <si>
    <t>44064351</t>
  </si>
  <si>
    <t>1683882905</t>
  </si>
  <si>
    <t>007 - Oprava prostor 1PP</t>
  </si>
  <si>
    <t>7.1 - Výměna poškozených rozvodů kanalizace v 1PP</t>
  </si>
  <si>
    <t>0,488*10 'Přepočtené koeficientem množství</t>
  </si>
  <si>
    <t>0,488*19 'Přepočtené koeficientem množství</t>
  </si>
  <si>
    <t>3"1PP archiv 1.01"</t>
  </si>
  <si>
    <t>2"1 PP 0.60c"</t>
  </si>
  <si>
    <t>2"1PP 020"</t>
  </si>
  <si>
    <t>4"1PP technická místnost za 020"</t>
  </si>
  <si>
    <t>4"1PP archiv 084"</t>
  </si>
  <si>
    <t>008 - Vedlejší a ostatní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</si>
  <si>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</si>
  <si>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</si>
  <si>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</si>
  <si>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VRN3</t>
  </si>
  <si>
    <t>Zařízení staveniště</t>
  </si>
  <si>
    <t>030001000</t>
  </si>
  <si>
    <t>Kč</t>
  </si>
  <si>
    <t>860449847</t>
  </si>
  <si>
    <t>Poznámka k položce:_x000D_
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</si>
  <si>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</si>
  <si>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</si>
  <si>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</si>
  <si>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</si>
  <si>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1612926235</t>
  </si>
  <si>
    <t>Poznámka k položce:_x000D_
zahrnuje, zabezpečení prací za plného provozu objektu, v případě nutnosti vytyčení a zabezpečení inž. sítí aj., koordinace s ostatními profesemi, stavbami a správci dotčených zařízení, omezení hlučných prací mimo pracovní dobu objektu, zamezení prašnosti do prostor nedotčených stavbou, zajištění průběžného úklidu několikrát denně dle potřeby a znečištění</t>
  </si>
  <si>
    <t>VRN8</t>
  </si>
  <si>
    <t>Přesun stavebních kapacit</t>
  </si>
  <si>
    <t>080001000</t>
  </si>
  <si>
    <t>Přesun stavebních kapacit, doprava zaměstnanců aj.</t>
  </si>
  <si>
    <t>-897448866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</si>
</sst>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6"/>
  <sheetViews>
    <sheetView showGridLines="0" tabSelected="1" workbookViewId="0">
      <selection activeCell="D4" sqref="D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4" t="s">
        <v>14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1"/>
      <c r="AQ5" s="21"/>
      <c r="AR5" s="19"/>
      <c r="BE5" s="281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6" t="s">
        <v>17</v>
      </c>
      <c r="L6" s="285"/>
      <c r="M6" s="285"/>
      <c r="N6" s="285"/>
      <c r="O6" s="285"/>
      <c r="P6" s="285"/>
      <c r="Q6" s="285"/>
      <c r="R6" s="285"/>
      <c r="S6" s="285"/>
      <c r="T6" s="285"/>
      <c r="U6" s="285"/>
      <c r="V6" s="285"/>
      <c r="W6" s="285"/>
      <c r="X6" s="285"/>
      <c r="Y6" s="285"/>
      <c r="Z6" s="285"/>
      <c r="AA6" s="285"/>
      <c r="AB6" s="285"/>
      <c r="AC6" s="285"/>
      <c r="AD6" s="285"/>
      <c r="AE6" s="285"/>
      <c r="AF6" s="285"/>
      <c r="AG6" s="285"/>
      <c r="AH6" s="285"/>
      <c r="AI6" s="285"/>
      <c r="AJ6" s="285"/>
      <c r="AK6" s="285"/>
      <c r="AL6" s="285"/>
      <c r="AM6" s="285"/>
      <c r="AN6" s="285"/>
      <c r="AO6" s="285"/>
      <c r="AP6" s="21"/>
      <c r="AQ6" s="21"/>
      <c r="AR6" s="19"/>
      <c r="BE6" s="282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82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82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2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82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82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2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82"/>
      <c r="BS13" s="16" t="s">
        <v>6</v>
      </c>
    </row>
    <row r="14" spans="1:74" ht="12.75">
      <c r="B14" s="20"/>
      <c r="C14" s="21"/>
      <c r="D14" s="21"/>
      <c r="E14" s="287" t="s">
        <v>31</v>
      </c>
      <c r="F14" s="288"/>
      <c r="G14" s="288"/>
      <c r="H14" s="288"/>
      <c r="I14" s="288"/>
      <c r="J14" s="288"/>
      <c r="K14" s="288"/>
      <c r="L14" s="288"/>
      <c r="M14" s="288"/>
      <c r="N14" s="288"/>
      <c r="O14" s="288"/>
      <c r="P14" s="288"/>
      <c r="Q14" s="288"/>
      <c r="R14" s="288"/>
      <c r="S14" s="288"/>
      <c r="T14" s="288"/>
      <c r="U14" s="288"/>
      <c r="V14" s="288"/>
      <c r="W14" s="288"/>
      <c r="X14" s="288"/>
      <c r="Y14" s="288"/>
      <c r="Z14" s="288"/>
      <c r="AA14" s="288"/>
      <c r="AB14" s="288"/>
      <c r="AC14" s="288"/>
      <c r="AD14" s="288"/>
      <c r="AE14" s="288"/>
      <c r="AF14" s="288"/>
      <c r="AG14" s="288"/>
      <c r="AH14" s="288"/>
      <c r="AI14" s="288"/>
      <c r="AJ14" s="288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82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2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82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82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2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82"/>
      <c r="BS19" s="16" t="s">
        <v>6</v>
      </c>
    </row>
    <row r="20" spans="1:71" s="1" customFormat="1" ht="18.399999999999999" customHeight="1">
      <c r="B20" s="20"/>
      <c r="C20" s="21"/>
      <c r="D20" s="21"/>
      <c r="E20" s="26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82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2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2"/>
    </row>
    <row r="23" spans="1:71" s="1" customFormat="1" ht="16.5" customHeight="1">
      <c r="B23" s="20"/>
      <c r="C23" s="21"/>
      <c r="D23" s="21"/>
      <c r="E23" s="289" t="s">
        <v>1</v>
      </c>
      <c r="F23" s="289"/>
      <c r="G23" s="289"/>
      <c r="H23" s="289"/>
      <c r="I23" s="289"/>
      <c r="J23" s="289"/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  <c r="AA23" s="289"/>
      <c r="AB23" s="289"/>
      <c r="AC23" s="289"/>
      <c r="AD23" s="289"/>
      <c r="AE23" s="289"/>
      <c r="AF23" s="289"/>
      <c r="AG23" s="289"/>
      <c r="AH23" s="289"/>
      <c r="AI23" s="289"/>
      <c r="AJ23" s="289"/>
      <c r="AK23" s="289"/>
      <c r="AL23" s="289"/>
      <c r="AM23" s="289"/>
      <c r="AN23" s="289"/>
      <c r="AO23" s="21"/>
      <c r="AP23" s="21"/>
      <c r="AQ23" s="21"/>
      <c r="AR23" s="19"/>
      <c r="BE23" s="282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2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2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0">
        <f>ROUND(AG94,2)</f>
        <v>0</v>
      </c>
      <c r="AL26" s="291"/>
      <c r="AM26" s="291"/>
      <c r="AN26" s="291"/>
      <c r="AO26" s="291"/>
      <c r="AP26" s="35"/>
      <c r="AQ26" s="35"/>
      <c r="AR26" s="38"/>
      <c r="BE26" s="282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2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2" t="s">
        <v>38</v>
      </c>
      <c r="M28" s="292"/>
      <c r="N28" s="292"/>
      <c r="O28" s="292"/>
      <c r="P28" s="292"/>
      <c r="Q28" s="35"/>
      <c r="R28" s="35"/>
      <c r="S28" s="35"/>
      <c r="T28" s="35"/>
      <c r="U28" s="35"/>
      <c r="V28" s="35"/>
      <c r="W28" s="292" t="s">
        <v>39</v>
      </c>
      <c r="X28" s="292"/>
      <c r="Y28" s="292"/>
      <c r="Z28" s="292"/>
      <c r="AA28" s="292"/>
      <c r="AB28" s="292"/>
      <c r="AC28" s="292"/>
      <c r="AD28" s="292"/>
      <c r="AE28" s="292"/>
      <c r="AF28" s="35"/>
      <c r="AG28" s="35"/>
      <c r="AH28" s="35"/>
      <c r="AI28" s="35"/>
      <c r="AJ28" s="35"/>
      <c r="AK28" s="292" t="s">
        <v>40</v>
      </c>
      <c r="AL28" s="292"/>
      <c r="AM28" s="292"/>
      <c r="AN28" s="292"/>
      <c r="AO28" s="292"/>
      <c r="AP28" s="35"/>
      <c r="AQ28" s="35"/>
      <c r="AR28" s="38"/>
      <c r="BE28" s="282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66">
        <v>0.21</v>
      </c>
      <c r="M29" s="265"/>
      <c r="N29" s="265"/>
      <c r="O29" s="265"/>
      <c r="P29" s="265"/>
      <c r="Q29" s="40"/>
      <c r="R29" s="40"/>
      <c r="S29" s="40"/>
      <c r="T29" s="40"/>
      <c r="U29" s="40"/>
      <c r="V29" s="40"/>
      <c r="W29" s="264">
        <f>ROUND(AZ94, 2)</f>
        <v>0</v>
      </c>
      <c r="X29" s="265"/>
      <c r="Y29" s="265"/>
      <c r="Z29" s="265"/>
      <c r="AA29" s="265"/>
      <c r="AB29" s="265"/>
      <c r="AC29" s="265"/>
      <c r="AD29" s="265"/>
      <c r="AE29" s="265"/>
      <c r="AF29" s="40"/>
      <c r="AG29" s="40"/>
      <c r="AH29" s="40"/>
      <c r="AI29" s="40"/>
      <c r="AJ29" s="40"/>
      <c r="AK29" s="264">
        <f>ROUND(AV94, 2)</f>
        <v>0</v>
      </c>
      <c r="AL29" s="265"/>
      <c r="AM29" s="265"/>
      <c r="AN29" s="265"/>
      <c r="AO29" s="265"/>
      <c r="AP29" s="40"/>
      <c r="AQ29" s="40"/>
      <c r="AR29" s="41"/>
      <c r="BE29" s="283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66">
        <v>0.15</v>
      </c>
      <c r="M30" s="265"/>
      <c r="N30" s="265"/>
      <c r="O30" s="265"/>
      <c r="P30" s="265"/>
      <c r="Q30" s="40"/>
      <c r="R30" s="40"/>
      <c r="S30" s="40"/>
      <c r="T30" s="40"/>
      <c r="U30" s="40"/>
      <c r="V30" s="40"/>
      <c r="W30" s="264">
        <f>ROUND(BA94, 2)</f>
        <v>0</v>
      </c>
      <c r="X30" s="265"/>
      <c r="Y30" s="265"/>
      <c r="Z30" s="265"/>
      <c r="AA30" s="265"/>
      <c r="AB30" s="265"/>
      <c r="AC30" s="265"/>
      <c r="AD30" s="265"/>
      <c r="AE30" s="265"/>
      <c r="AF30" s="40"/>
      <c r="AG30" s="40"/>
      <c r="AH30" s="40"/>
      <c r="AI30" s="40"/>
      <c r="AJ30" s="40"/>
      <c r="AK30" s="264">
        <f>ROUND(AW94, 2)</f>
        <v>0</v>
      </c>
      <c r="AL30" s="265"/>
      <c r="AM30" s="265"/>
      <c r="AN30" s="265"/>
      <c r="AO30" s="265"/>
      <c r="AP30" s="40"/>
      <c r="AQ30" s="40"/>
      <c r="AR30" s="41"/>
      <c r="BE30" s="283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66">
        <v>0.21</v>
      </c>
      <c r="M31" s="265"/>
      <c r="N31" s="265"/>
      <c r="O31" s="265"/>
      <c r="P31" s="265"/>
      <c r="Q31" s="40"/>
      <c r="R31" s="40"/>
      <c r="S31" s="40"/>
      <c r="T31" s="40"/>
      <c r="U31" s="40"/>
      <c r="V31" s="40"/>
      <c r="W31" s="264">
        <f>ROUND(BB94, 2)</f>
        <v>0</v>
      </c>
      <c r="X31" s="265"/>
      <c r="Y31" s="265"/>
      <c r="Z31" s="265"/>
      <c r="AA31" s="265"/>
      <c r="AB31" s="265"/>
      <c r="AC31" s="265"/>
      <c r="AD31" s="265"/>
      <c r="AE31" s="265"/>
      <c r="AF31" s="40"/>
      <c r="AG31" s="40"/>
      <c r="AH31" s="40"/>
      <c r="AI31" s="40"/>
      <c r="AJ31" s="40"/>
      <c r="AK31" s="264">
        <v>0</v>
      </c>
      <c r="AL31" s="265"/>
      <c r="AM31" s="265"/>
      <c r="AN31" s="265"/>
      <c r="AO31" s="265"/>
      <c r="AP31" s="40"/>
      <c r="AQ31" s="40"/>
      <c r="AR31" s="41"/>
      <c r="BE31" s="283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66">
        <v>0.15</v>
      </c>
      <c r="M32" s="265"/>
      <c r="N32" s="265"/>
      <c r="O32" s="265"/>
      <c r="P32" s="265"/>
      <c r="Q32" s="40"/>
      <c r="R32" s="40"/>
      <c r="S32" s="40"/>
      <c r="T32" s="40"/>
      <c r="U32" s="40"/>
      <c r="V32" s="40"/>
      <c r="W32" s="264">
        <f>ROUND(BC94, 2)</f>
        <v>0</v>
      </c>
      <c r="X32" s="265"/>
      <c r="Y32" s="265"/>
      <c r="Z32" s="265"/>
      <c r="AA32" s="265"/>
      <c r="AB32" s="265"/>
      <c r="AC32" s="265"/>
      <c r="AD32" s="265"/>
      <c r="AE32" s="265"/>
      <c r="AF32" s="40"/>
      <c r="AG32" s="40"/>
      <c r="AH32" s="40"/>
      <c r="AI32" s="40"/>
      <c r="AJ32" s="40"/>
      <c r="AK32" s="264">
        <v>0</v>
      </c>
      <c r="AL32" s="265"/>
      <c r="AM32" s="265"/>
      <c r="AN32" s="265"/>
      <c r="AO32" s="265"/>
      <c r="AP32" s="40"/>
      <c r="AQ32" s="40"/>
      <c r="AR32" s="41"/>
      <c r="BE32" s="283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66">
        <v>0</v>
      </c>
      <c r="M33" s="265"/>
      <c r="N33" s="265"/>
      <c r="O33" s="265"/>
      <c r="P33" s="265"/>
      <c r="Q33" s="40"/>
      <c r="R33" s="40"/>
      <c r="S33" s="40"/>
      <c r="T33" s="40"/>
      <c r="U33" s="40"/>
      <c r="V33" s="40"/>
      <c r="W33" s="264">
        <f>ROUND(BD94, 2)</f>
        <v>0</v>
      </c>
      <c r="X33" s="265"/>
      <c r="Y33" s="265"/>
      <c r="Z33" s="265"/>
      <c r="AA33" s="265"/>
      <c r="AB33" s="265"/>
      <c r="AC33" s="265"/>
      <c r="AD33" s="265"/>
      <c r="AE33" s="265"/>
      <c r="AF33" s="40"/>
      <c r="AG33" s="40"/>
      <c r="AH33" s="40"/>
      <c r="AI33" s="40"/>
      <c r="AJ33" s="40"/>
      <c r="AK33" s="264">
        <v>0</v>
      </c>
      <c r="AL33" s="265"/>
      <c r="AM33" s="265"/>
      <c r="AN33" s="265"/>
      <c r="AO33" s="265"/>
      <c r="AP33" s="40"/>
      <c r="AQ33" s="40"/>
      <c r="AR33" s="41"/>
      <c r="BE33" s="283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82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70" t="s">
        <v>49</v>
      </c>
      <c r="Y35" s="268"/>
      <c r="Z35" s="268"/>
      <c r="AA35" s="268"/>
      <c r="AB35" s="268"/>
      <c r="AC35" s="44"/>
      <c r="AD35" s="44"/>
      <c r="AE35" s="44"/>
      <c r="AF35" s="44"/>
      <c r="AG35" s="44"/>
      <c r="AH35" s="44"/>
      <c r="AI35" s="44"/>
      <c r="AJ35" s="44"/>
      <c r="AK35" s="267">
        <f>SUM(AK26:AK33)</f>
        <v>0</v>
      </c>
      <c r="AL35" s="268"/>
      <c r="AM35" s="268"/>
      <c r="AN35" s="268"/>
      <c r="AO35" s="269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PHA_Holesovice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94" t="str">
        <f>K6</f>
        <v>Praha Holešovice ON - oprava</v>
      </c>
      <c r="M85" s="295"/>
      <c r="N85" s="295"/>
      <c r="O85" s="295"/>
      <c r="P85" s="295"/>
      <c r="Q85" s="295"/>
      <c r="R85" s="295"/>
      <c r="S85" s="295"/>
      <c r="T85" s="295"/>
      <c r="U85" s="295"/>
      <c r="V85" s="295"/>
      <c r="W85" s="295"/>
      <c r="X85" s="295"/>
      <c r="Y85" s="295"/>
      <c r="Z85" s="295"/>
      <c r="AA85" s="295"/>
      <c r="AB85" s="295"/>
      <c r="AC85" s="295"/>
      <c r="AD85" s="295"/>
      <c r="AE85" s="295"/>
      <c r="AF85" s="295"/>
      <c r="AG85" s="295"/>
      <c r="AH85" s="295"/>
      <c r="AI85" s="295"/>
      <c r="AJ85" s="295"/>
      <c r="AK85" s="295"/>
      <c r="AL85" s="295"/>
      <c r="AM85" s="295"/>
      <c r="AN85" s="295"/>
      <c r="AO85" s="295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žst. Praha Holešovice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4" t="str">
        <f>IF(AN8= "","",AN8)</f>
        <v>24. 3. 2021</v>
      </c>
      <c r="AN87" s="274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75" t="str">
        <f>IF(E17="","",E17)</f>
        <v xml:space="preserve"> </v>
      </c>
      <c r="AN89" s="276"/>
      <c r="AO89" s="276"/>
      <c r="AP89" s="276"/>
      <c r="AQ89" s="35"/>
      <c r="AR89" s="38"/>
      <c r="AS89" s="258" t="s">
        <v>57</v>
      </c>
      <c r="AT89" s="25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75" t="str">
        <f>IF(E20="","",E20)</f>
        <v/>
      </c>
      <c r="AN90" s="276"/>
      <c r="AO90" s="276"/>
      <c r="AP90" s="276"/>
      <c r="AQ90" s="35"/>
      <c r="AR90" s="38"/>
      <c r="AS90" s="260"/>
      <c r="AT90" s="26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2"/>
      <c r="AT91" s="26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96" t="s">
        <v>58</v>
      </c>
      <c r="D92" s="273"/>
      <c r="E92" s="273"/>
      <c r="F92" s="273"/>
      <c r="G92" s="273"/>
      <c r="H92" s="72"/>
      <c r="I92" s="277" t="s">
        <v>59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2" t="s">
        <v>60</v>
      </c>
      <c r="AH92" s="273"/>
      <c r="AI92" s="273"/>
      <c r="AJ92" s="273"/>
      <c r="AK92" s="273"/>
      <c r="AL92" s="273"/>
      <c r="AM92" s="273"/>
      <c r="AN92" s="277" t="s">
        <v>61</v>
      </c>
      <c r="AO92" s="273"/>
      <c r="AP92" s="278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0">
        <f>ROUND(AG95+AG96+AG97+AG100+AG104+AG108+AG112+AG114,2)</f>
        <v>0</v>
      </c>
      <c r="AH94" s="280"/>
      <c r="AI94" s="280"/>
      <c r="AJ94" s="280"/>
      <c r="AK94" s="280"/>
      <c r="AL94" s="280"/>
      <c r="AM94" s="280"/>
      <c r="AN94" s="254">
        <f t="shared" ref="AN94:AN114" si="0">SUM(AG94,AT94)</f>
        <v>0</v>
      </c>
      <c r="AO94" s="254"/>
      <c r="AP94" s="254"/>
      <c r="AQ94" s="84" t="s">
        <v>1</v>
      </c>
      <c r="AR94" s="85"/>
      <c r="AS94" s="86">
        <f>ROUND(AS95+AS96+AS97+AS100+AS104+AS108+AS112+AS114,2)</f>
        <v>0</v>
      </c>
      <c r="AT94" s="87">
        <f t="shared" ref="AT94:AT114" si="1">ROUND(SUM(AV94:AW94),2)</f>
        <v>0</v>
      </c>
      <c r="AU94" s="88">
        <f>ROUND(AU95+AU96+AU97+AU100+AU104+AU108+AU112+AU114,5)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ROUND(AZ95+AZ96+AZ97+AZ100+AZ104+AZ108+AZ112+AZ114,2)</f>
        <v>0</v>
      </c>
      <c r="BA94" s="87">
        <f>ROUND(BA95+BA96+BA97+BA100+BA104+BA108+BA112+BA114,2)</f>
        <v>0</v>
      </c>
      <c r="BB94" s="87">
        <f>ROUND(BB95+BB96+BB97+BB100+BB104+BB108+BB112+BB114,2)</f>
        <v>0</v>
      </c>
      <c r="BC94" s="87">
        <f>ROUND(BC95+BC96+BC97+BC100+BC104+BC108+BC112+BC114,2)</f>
        <v>0</v>
      </c>
      <c r="BD94" s="89">
        <f>ROUND(BD95+BD96+BD97+BD100+BD104+BD108+BD112+BD114,2)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16.5" customHeight="1">
      <c r="A95" s="92" t="s">
        <v>81</v>
      </c>
      <c r="B95" s="93"/>
      <c r="C95" s="94"/>
      <c r="D95" s="279" t="s">
        <v>82</v>
      </c>
      <c r="E95" s="279"/>
      <c r="F95" s="279"/>
      <c r="G95" s="279"/>
      <c r="H95" s="279"/>
      <c r="I95" s="95"/>
      <c r="J95" s="279" t="s">
        <v>83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52">
        <f>'001 - Oprava střechy 5NP'!J30</f>
        <v>0</v>
      </c>
      <c r="AH95" s="253"/>
      <c r="AI95" s="253"/>
      <c r="AJ95" s="253"/>
      <c r="AK95" s="253"/>
      <c r="AL95" s="253"/>
      <c r="AM95" s="253"/>
      <c r="AN95" s="252">
        <f t="shared" si="0"/>
        <v>0</v>
      </c>
      <c r="AO95" s="253"/>
      <c r="AP95" s="253"/>
      <c r="AQ95" s="96" t="s">
        <v>84</v>
      </c>
      <c r="AR95" s="97"/>
      <c r="AS95" s="98">
        <v>0</v>
      </c>
      <c r="AT95" s="99">
        <f t="shared" si="1"/>
        <v>0</v>
      </c>
      <c r="AU95" s="100">
        <f>'001 - Oprava střechy 5NP'!P130</f>
        <v>0</v>
      </c>
      <c r="AV95" s="99">
        <f>'001 - Oprava střechy 5NP'!J33</f>
        <v>0</v>
      </c>
      <c r="AW95" s="99">
        <f>'001 - Oprava střechy 5NP'!J34</f>
        <v>0</v>
      </c>
      <c r="AX95" s="99">
        <f>'001 - Oprava střechy 5NP'!J35</f>
        <v>0</v>
      </c>
      <c r="AY95" s="99">
        <f>'001 - Oprava střechy 5NP'!J36</f>
        <v>0</v>
      </c>
      <c r="AZ95" s="99">
        <f>'001 - Oprava střechy 5NP'!F33</f>
        <v>0</v>
      </c>
      <c r="BA95" s="99">
        <f>'001 - Oprava střechy 5NP'!F34</f>
        <v>0</v>
      </c>
      <c r="BB95" s="99">
        <f>'001 - Oprava střechy 5NP'!F35</f>
        <v>0</v>
      </c>
      <c r="BC95" s="99">
        <f>'001 - Oprava střechy 5NP'!F36</f>
        <v>0</v>
      </c>
      <c r="BD95" s="101">
        <f>'001 - Oprava střechy 5NP'!F37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16.5" customHeight="1">
      <c r="A96" s="92" t="s">
        <v>81</v>
      </c>
      <c r="B96" s="93"/>
      <c r="C96" s="94"/>
      <c r="D96" s="279" t="s">
        <v>88</v>
      </c>
      <c r="E96" s="279"/>
      <c r="F96" s="279"/>
      <c r="G96" s="279"/>
      <c r="H96" s="279"/>
      <c r="I96" s="95"/>
      <c r="J96" s="279" t="s">
        <v>89</v>
      </c>
      <c r="K96" s="279"/>
      <c r="L96" s="279"/>
      <c r="M96" s="279"/>
      <c r="N96" s="279"/>
      <c r="O96" s="279"/>
      <c r="P96" s="279"/>
      <c r="Q96" s="279"/>
      <c r="R96" s="279"/>
      <c r="S96" s="279"/>
      <c r="T96" s="279"/>
      <c r="U96" s="279"/>
      <c r="V96" s="279"/>
      <c r="W96" s="279"/>
      <c r="X96" s="279"/>
      <c r="Y96" s="279"/>
      <c r="Z96" s="279"/>
      <c r="AA96" s="279"/>
      <c r="AB96" s="279"/>
      <c r="AC96" s="279"/>
      <c r="AD96" s="279"/>
      <c r="AE96" s="279"/>
      <c r="AF96" s="279"/>
      <c r="AG96" s="252">
        <f>'002 - Oprava střechy 4NP'!J30</f>
        <v>0</v>
      </c>
      <c r="AH96" s="253"/>
      <c r="AI96" s="253"/>
      <c r="AJ96" s="253"/>
      <c r="AK96" s="253"/>
      <c r="AL96" s="253"/>
      <c r="AM96" s="253"/>
      <c r="AN96" s="252">
        <f t="shared" si="0"/>
        <v>0</v>
      </c>
      <c r="AO96" s="253"/>
      <c r="AP96" s="253"/>
      <c r="AQ96" s="96" t="s">
        <v>84</v>
      </c>
      <c r="AR96" s="97"/>
      <c r="AS96" s="98">
        <v>0</v>
      </c>
      <c r="AT96" s="99">
        <f t="shared" si="1"/>
        <v>0</v>
      </c>
      <c r="AU96" s="100">
        <f>'002 - Oprava střechy 4NP'!P131</f>
        <v>0</v>
      </c>
      <c r="AV96" s="99">
        <f>'002 - Oprava střechy 4NP'!J33</f>
        <v>0</v>
      </c>
      <c r="AW96" s="99">
        <f>'002 - Oprava střechy 4NP'!J34</f>
        <v>0</v>
      </c>
      <c r="AX96" s="99">
        <f>'002 - Oprava střechy 4NP'!J35</f>
        <v>0</v>
      </c>
      <c r="AY96" s="99">
        <f>'002 - Oprava střechy 4NP'!J36</f>
        <v>0</v>
      </c>
      <c r="AZ96" s="99">
        <f>'002 - Oprava střechy 4NP'!F33</f>
        <v>0</v>
      </c>
      <c r="BA96" s="99">
        <f>'002 - Oprava střechy 4NP'!F34</f>
        <v>0</v>
      </c>
      <c r="BB96" s="99">
        <f>'002 - Oprava střechy 4NP'!F35</f>
        <v>0</v>
      </c>
      <c r="BC96" s="99">
        <f>'002 - Oprava střechy 4NP'!F36</f>
        <v>0</v>
      </c>
      <c r="BD96" s="101">
        <f>'002 - Oprava střechy 4NP'!F37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16.5" customHeight="1">
      <c r="B97" s="93"/>
      <c r="C97" s="94"/>
      <c r="D97" s="279" t="s">
        <v>91</v>
      </c>
      <c r="E97" s="279"/>
      <c r="F97" s="279"/>
      <c r="G97" s="279"/>
      <c r="H97" s="279"/>
      <c r="I97" s="95"/>
      <c r="J97" s="279" t="s">
        <v>92</v>
      </c>
      <c r="K97" s="279"/>
      <c r="L97" s="279"/>
      <c r="M97" s="279"/>
      <c r="N97" s="279"/>
      <c r="O97" s="279"/>
      <c r="P97" s="279"/>
      <c r="Q97" s="279"/>
      <c r="R97" s="279"/>
      <c r="S97" s="279"/>
      <c r="T97" s="279"/>
      <c r="U97" s="279"/>
      <c r="V97" s="279"/>
      <c r="W97" s="279"/>
      <c r="X97" s="279"/>
      <c r="Y97" s="279"/>
      <c r="Z97" s="279"/>
      <c r="AA97" s="279"/>
      <c r="AB97" s="279"/>
      <c r="AC97" s="279"/>
      <c r="AD97" s="279"/>
      <c r="AE97" s="279"/>
      <c r="AF97" s="279"/>
      <c r="AG97" s="257">
        <f>ROUND(SUM(AG98:AG99),2)</f>
        <v>0</v>
      </c>
      <c r="AH97" s="253"/>
      <c r="AI97" s="253"/>
      <c r="AJ97" s="253"/>
      <c r="AK97" s="253"/>
      <c r="AL97" s="253"/>
      <c r="AM97" s="253"/>
      <c r="AN97" s="252">
        <f t="shared" si="0"/>
        <v>0</v>
      </c>
      <c r="AO97" s="253"/>
      <c r="AP97" s="253"/>
      <c r="AQ97" s="96" t="s">
        <v>84</v>
      </c>
      <c r="AR97" s="97"/>
      <c r="AS97" s="98">
        <f>ROUND(SUM(AS98:AS99),2)</f>
        <v>0</v>
      </c>
      <c r="AT97" s="99">
        <f t="shared" si="1"/>
        <v>0</v>
      </c>
      <c r="AU97" s="100">
        <f>ROUND(SUM(AU98:AU99),5)</f>
        <v>0</v>
      </c>
      <c r="AV97" s="99">
        <f>ROUND(AZ97*L29,2)</f>
        <v>0</v>
      </c>
      <c r="AW97" s="99">
        <f>ROUND(BA97*L30,2)</f>
        <v>0</v>
      </c>
      <c r="AX97" s="99">
        <f>ROUND(BB97*L29,2)</f>
        <v>0</v>
      </c>
      <c r="AY97" s="99">
        <f>ROUND(BC97*L30,2)</f>
        <v>0</v>
      </c>
      <c r="AZ97" s="99">
        <f>ROUND(SUM(AZ98:AZ99),2)</f>
        <v>0</v>
      </c>
      <c r="BA97" s="99">
        <f>ROUND(SUM(BA98:BA99),2)</f>
        <v>0</v>
      </c>
      <c r="BB97" s="99">
        <f>ROUND(SUM(BB98:BB99),2)</f>
        <v>0</v>
      </c>
      <c r="BC97" s="99">
        <f>ROUND(SUM(BC98:BC99),2)</f>
        <v>0</v>
      </c>
      <c r="BD97" s="101">
        <f>ROUND(SUM(BD98:BD99),2)</f>
        <v>0</v>
      </c>
      <c r="BS97" s="102" t="s">
        <v>76</v>
      </c>
      <c r="BT97" s="102" t="s">
        <v>85</v>
      </c>
      <c r="BU97" s="102" t="s">
        <v>78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4" customFormat="1" ht="16.5" customHeight="1">
      <c r="A98" s="92" t="s">
        <v>81</v>
      </c>
      <c r="B98" s="57"/>
      <c r="C98" s="103"/>
      <c r="D98" s="103"/>
      <c r="E98" s="293" t="s">
        <v>94</v>
      </c>
      <c r="F98" s="293"/>
      <c r="G98" s="293"/>
      <c r="H98" s="293"/>
      <c r="I98" s="293"/>
      <c r="J98" s="103"/>
      <c r="K98" s="293" t="s">
        <v>95</v>
      </c>
      <c r="L98" s="293"/>
      <c r="M98" s="293"/>
      <c r="N98" s="293"/>
      <c r="O98" s="293"/>
      <c r="P98" s="293"/>
      <c r="Q98" s="293"/>
      <c r="R98" s="293"/>
      <c r="S98" s="293"/>
      <c r="T98" s="293"/>
      <c r="U98" s="293"/>
      <c r="V98" s="293"/>
      <c r="W98" s="293"/>
      <c r="X98" s="293"/>
      <c r="Y98" s="293"/>
      <c r="Z98" s="293"/>
      <c r="AA98" s="293"/>
      <c r="AB98" s="293"/>
      <c r="AC98" s="293"/>
      <c r="AD98" s="293"/>
      <c r="AE98" s="293"/>
      <c r="AF98" s="293"/>
      <c r="AG98" s="255">
        <f>'3.1 - Oprava kanceláří 40...'!J32</f>
        <v>0</v>
      </c>
      <c r="AH98" s="256"/>
      <c r="AI98" s="256"/>
      <c r="AJ98" s="256"/>
      <c r="AK98" s="256"/>
      <c r="AL98" s="256"/>
      <c r="AM98" s="256"/>
      <c r="AN98" s="255">
        <f t="shared" si="0"/>
        <v>0</v>
      </c>
      <c r="AO98" s="256"/>
      <c r="AP98" s="256"/>
      <c r="AQ98" s="104" t="s">
        <v>96</v>
      </c>
      <c r="AR98" s="59"/>
      <c r="AS98" s="105">
        <v>0</v>
      </c>
      <c r="AT98" s="106">
        <f t="shared" si="1"/>
        <v>0</v>
      </c>
      <c r="AU98" s="107">
        <f>'3.1 - Oprava kanceláří 40...'!P139</f>
        <v>0</v>
      </c>
      <c r="AV98" s="106">
        <f>'3.1 - Oprava kanceláří 40...'!J35</f>
        <v>0</v>
      </c>
      <c r="AW98" s="106">
        <f>'3.1 - Oprava kanceláří 40...'!J36</f>
        <v>0</v>
      </c>
      <c r="AX98" s="106">
        <f>'3.1 - Oprava kanceláří 40...'!J37</f>
        <v>0</v>
      </c>
      <c r="AY98" s="106">
        <f>'3.1 - Oprava kanceláří 40...'!J38</f>
        <v>0</v>
      </c>
      <c r="AZ98" s="106">
        <f>'3.1 - Oprava kanceláří 40...'!F35</f>
        <v>0</v>
      </c>
      <c r="BA98" s="106">
        <f>'3.1 - Oprava kanceláří 40...'!F36</f>
        <v>0</v>
      </c>
      <c r="BB98" s="106">
        <f>'3.1 - Oprava kanceláří 40...'!F37</f>
        <v>0</v>
      </c>
      <c r="BC98" s="106">
        <f>'3.1 - Oprava kanceláří 40...'!F38</f>
        <v>0</v>
      </c>
      <c r="BD98" s="108">
        <f>'3.1 - Oprava kanceláří 40...'!F39</f>
        <v>0</v>
      </c>
      <c r="BT98" s="109" t="s">
        <v>87</v>
      </c>
      <c r="BV98" s="109" t="s">
        <v>79</v>
      </c>
      <c r="BW98" s="109" t="s">
        <v>97</v>
      </c>
      <c r="BX98" s="109" t="s">
        <v>93</v>
      </c>
      <c r="CL98" s="109" t="s">
        <v>1</v>
      </c>
    </row>
    <row r="99" spans="1:91" s="4" customFormat="1" ht="16.5" customHeight="1">
      <c r="A99" s="92" t="s">
        <v>81</v>
      </c>
      <c r="B99" s="57"/>
      <c r="C99" s="103"/>
      <c r="D99" s="103"/>
      <c r="E99" s="293" t="s">
        <v>98</v>
      </c>
      <c r="F99" s="293"/>
      <c r="G99" s="293"/>
      <c r="H99" s="293"/>
      <c r="I99" s="293"/>
      <c r="J99" s="103"/>
      <c r="K99" s="293" t="s">
        <v>99</v>
      </c>
      <c r="L99" s="293"/>
      <c r="M99" s="293"/>
      <c r="N99" s="293"/>
      <c r="O99" s="293"/>
      <c r="P99" s="293"/>
      <c r="Q99" s="293"/>
      <c r="R99" s="293"/>
      <c r="S99" s="293"/>
      <c r="T99" s="293"/>
      <c r="U99" s="293"/>
      <c r="V99" s="293"/>
      <c r="W99" s="293"/>
      <c r="X99" s="293"/>
      <c r="Y99" s="293"/>
      <c r="Z99" s="293"/>
      <c r="AA99" s="293"/>
      <c r="AB99" s="293"/>
      <c r="AC99" s="293"/>
      <c r="AD99" s="293"/>
      <c r="AE99" s="293"/>
      <c r="AF99" s="293"/>
      <c r="AG99" s="255">
        <f>'3.2 - Oprava kanceláří 42...'!J32</f>
        <v>0</v>
      </c>
      <c r="AH99" s="256"/>
      <c r="AI99" s="256"/>
      <c r="AJ99" s="256"/>
      <c r="AK99" s="256"/>
      <c r="AL99" s="256"/>
      <c r="AM99" s="256"/>
      <c r="AN99" s="255">
        <f t="shared" si="0"/>
        <v>0</v>
      </c>
      <c r="AO99" s="256"/>
      <c r="AP99" s="256"/>
      <c r="AQ99" s="104" t="s">
        <v>96</v>
      </c>
      <c r="AR99" s="59"/>
      <c r="AS99" s="105">
        <v>0</v>
      </c>
      <c r="AT99" s="106">
        <f t="shared" si="1"/>
        <v>0</v>
      </c>
      <c r="AU99" s="107">
        <f>'3.2 - Oprava kanceláří 42...'!P133</f>
        <v>0</v>
      </c>
      <c r="AV99" s="106">
        <f>'3.2 - Oprava kanceláří 42...'!J35</f>
        <v>0</v>
      </c>
      <c r="AW99" s="106">
        <f>'3.2 - Oprava kanceláří 42...'!J36</f>
        <v>0</v>
      </c>
      <c r="AX99" s="106">
        <f>'3.2 - Oprava kanceláří 42...'!J37</f>
        <v>0</v>
      </c>
      <c r="AY99" s="106">
        <f>'3.2 - Oprava kanceláří 42...'!J38</f>
        <v>0</v>
      </c>
      <c r="AZ99" s="106">
        <f>'3.2 - Oprava kanceláří 42...'!F35</f>
        <v>0</v>
      </c>
      <c r="BA99" s="106">
        <f>'3.2 - Oprava kanceláří 42...'!F36</f>
        <v>0</v>
      </c>
      <c r="BB99" s="106">
        <f>'3.2 - Oprava kanceláří 42...'!F37</f>
        <v>0</v>
      </c>
      <c r="BC99" s="106">
        <f>'3.2 - Oprava kanceláří 42...'!F38</f>
        <v>0</v>
      </c>
      <c r="BD99" s="108">
        <f>'3.2 - Oprava kanceláří 42...'!F39</f>
        <v>0</v>
      </c>
      <c r="BT99" s="109" t="s">
        <v>87</v>
      </c>
      <c r="BV99" s="109" t="s">
        <v>79</v>
      </c>
      <c r="BW99" s="109" t="s">
        <v>100</v>
      </c>
      <c r="BX99" s="109" t="s">
        <v>93</v>
      </c>
      <c r="CL99" s="109" t="s">
        <v>1</v>
      </c>
    </row>
    <row r="100" spans="1:91" s="7" customFormat="1" ht="16.5" customHeight="1">
      <c r="B100" s="93"/>
      <c r="C100" s="94"/>
      <c r="D100" s="279" t="s">
        <v>101</v>
      </c>
      <c r="E100" s="279"/>
      <c r="F100" s="279"/>
      <c r="G100" s="279"/>
      <c r="H100" s="279"/>
      <c r="I100" s="95"/>
      <c r="J100" s="279" t="s">
        <v>102</v>
      </c>
      <c r="K100" s="279"/>
      <c r="L100" s="279"/>
      <c r="M100" s="279"/>
      <c r="N100" s="279"/>
      <c r="O100" s="279"/>
      <c r="P100" s="279"/>
      <c r="Q100" s="279"/>
      <c r="R100" s="279"/>
      <c r="S100" s="279"/>
      <c r="T100" s="279"/>
      <c r="U100" s="279"/>
      <c r="V100" s="279"/>
      <c r="W100" s="279"/>
      <c r="X100" s="279"/>
      <c r="Y100" s="279"/>
      <c r="Z100" s="279"/>
      <c r="AA100" s="279"/>
      <c r="AB100" s="279"/>
      <c r="AC100" s="279"/>
      <c r="AD100" s="279"/>
      <c r="AE100" s="279"/>
      <c r="AF100" s="279"/>
      <c r="AG100" s="257">
        <f>ROUND(SUM(AG101:AG103),2)</f>
        <v>0</v>
      </c>
      <c r="AH100" s="253"/>
      <c r="AI100" s="253"/>
      <c r="AJ100" s="253"/>
      <c r="AK100" s="253"/>
      <c r="AL100" s="253"/>
      <c r="AM100" s="253"/>
      <c r="AN100" s="252">
        <f t="shared" si="0"/>
        <v>0</v>
      </c>
      <c r="AO100" s="253"/>
      <c r="AP100" s="253"/>
      <c r="AQ100" s="96" t="s">
        <v>84</v>
      </c>
      <c r="AR100" s="97"/>
      <c r="AS100" s="98">
        <f>ROUND(SUM(AS101:AS103),2)</f>
        <v>0</v>
      </c>
      <c r="AT100" s="99">
        <f t="shared" si="1"/>
        <v>0</v>
      </c>
      <c r="AU100" s="100">
        <f>ROUND(SUM(AU101:AU103),5)</f>
        <v>0</v>
      </c>
      <c r="AV100" s="99">
        <f>ROUND(AZ100*L29,2)</f>
        <v>0</v>
      </c>
      <c r="AW100" s="99">
        <f>ROUND(BA100*L30,2)</f>
        <v>0</v>
      </c>
      <c r="AX100" s="99">
        <f>ROUND(BB100*L29,2)</f>
        <v>0</v>
      </c>
      <c r="AY100" s="99">
        <f>ROUND(BC100*L30,2)</f>
        <v>0</v>
      </c>
      <c r="AZ100" s="99">
        <f>ROUND(SUM(AZ101:AZ103),2)</f>
        <v>0</v>
      </c>
      <c r="BA100" s="99">
        <f>ROUND(SUM(BA101:BA103),2)</f>
        <v>0</v>
      </c>
      <c r="BB100" s="99">
        <f>ROUND(SUM(BB101:BB103),2)</f>
        <v>0</v>
      </c>
      <c r="BC100" s="99">
        <f>ROUND(SUM(BC101:BC103),2)</f>
        <v>0</v>
      </c>
      <c r="BD100" s="101">
        <f>ROUND(SUM(BD101:BD103),2)</f>
        <v>0</v>
      </c>
      <c r="BS100" s="102" t="s">
        <v>76</v>
      </c>
      <c r="BT100" s="102" t="s">
        <v>85</v>
      </c>
      <c r="BU100" s="102" t="s">
        <v>78</v>
      </c>
      <c r="BV100" s="102" t="s">
        <v>79</v>
      </c>
      <c r="BW100" s="102" t="s">
        <v>103</v>
      </c>
      <c r="BX100" s="102" t="s">
        <v>5</v>
      </c>
      <c r="CL100" s="102" t="s">
        <v>1</v>
      </c>
      <c r="CM100" s="102" t="s">
        <v>87</v>
      </c>
    </row>
    <row r="101" spans="1:91" s="4" customFormat="1" ht="16.5" customHeight="1">
      <c r="A101" s="92" t="s">
        <v>81</v>
      </c>
      <c r="B101" s="57"/>
      <c r="C101" s="103"/>
      <c r="D101" s="103"/>
      <c r="E101" s="293" t="s">
        <v>104</v>
      </c>
      <c r="F101" s="293"/>
      <c r="G101" s="293"/>
      <c r="H101" s="293"/>
      <c r="I101" s="293"/>
      <c r="J101" s="103"/>
      <c r="K101" s="293" t="s">
        <v>105</v>
      </c>
      <c r="L101" s="293"/>
      <c r="M101" s="293"/>
      <c r="N101" s="293"/>
      <c r="O101" s="293"/>
      <c r="P101" s="293"/>
      <c r="Q101" s="293"/>
      <c r="R101" s="293"/>
      <c r="S101" s="293"/>
      <c r="T101" s="293"/>
      <c r="U101" s="293"/>
      <c r="V101" s="293"/>
      <c r="W101" s="293"/>
      <c r="X101" s="293"/>
      <c r="Y101" s="293"/>
      <c r="Z101" s="293"/>
      <c r="AA101" s="293"/>
      <c r="AB101" s="293"/>
      <c r="AC101" s="293"/>
      <c r="AD101" s="293"/>
      <c r="AE101" s="293"/>
      <c r="AF101" s="293"/>
      <c r="AG101" s="255">
        <f>'4.1 - Oprava kanceláří 30...'!J32</f>
        <v>0</v>
      </c>
      <c r="AH101" s="256"/>
      <c r="AI101" s="256"/>
      <c r="AJ101" s="256"/>
      <c r="AK101" s="256"/>
      <c r="AL101" s="256"/>
      <c r="AM101" s="256"/>
      <c r="AN101" s="255">
        <f t="shared" si="0"/>
        <v>0</v>
      </c>
      <c r="AO101" s="256"/>
      <c r="AP101" s="256"/>
      <c r="AQ101" s="104" t="s">
        <v>96</v>
      </c>
      <c r="AR101" s="59"/>
      <c r="AS101" s="105">
        <v>0</v>
      </c>
      <c r="AT101" s="106">
        <f t="shared" si="1"/>
        <v>0</v>
      </c>
      <c r="AU101" s="107">
        <f>'4.1 - Oprava kanceláří 30...'!P133</f>
        <v>0</v>
      </c>
      <c r="AV101" s="106">
        <f>'4.1 - Oprava kanceláří 30...'!J35</f>
        <v>0</v>
      </c>
      <c r="AW101" s="106">
        <f>'4.1 - Oprava kanceláří 30...'!J36</f>
        <v>0</v>
      </c>
      <c r="AX101" s="106">
        <f>'4.1 - Oprava kanceláří 30...'!J37</f>
        <v>0</v>
      </c>
      <c r="AY101" s="106">
        <f>'4.1 - Oprava kanceláří 30...'!J38</f>
        <v>0</v>
      </c>
      <c r="AZ101" s="106">
        <f>'4.1 - Oprava kanceláří 30...'!F35</f>
        <v>0</v>
      </c>
      <c r="BA101" s="106">
        <f>'4.1 - Oprava kanceláří 30...'!F36</f>
        <v>0</v>
      </c>
      <c r="BB101" s="106">
        <f>'4.1 - Oprava kanceláří 30...'!F37</f>
        <v>0</v>
      </c>
      <c r="BC101" s="106">
        <f>'4.1 - Oprava kanceláří 30...'!F38</f>
        <v>0</v>
      </c>
      <c r="BD101" s="108">
        <f>'4.1 - Oprava kanceláří 30...'!F39</f>
        <v>0</v>
      </c>
      <c r="BT101" s="109" t="s">
        <v>87</v>
      </c>
      <c r="BV101" s="109" t="s">
        <v>79</v>
      </c>
      <c r="BW101" s="109" t="s">
        <v>106</v>
      </c>
      <c r="BX101" s="109" t="s">
        <v>103</v>
      </c>
      <c r="CL101" s="109" t="s">
        <v>1</v>
      </c>
    </row>
    <row r="102" spans="1:91" s="4" customFormat="1" ht="16.5" customHeight="1">
      <c r="A102" s="92" t="s">
        <v>81</v>
      </c>
      <c r="B102" s="57"/>
      <c r="C102" s="103"/>
      <c r="D102" s="103"/>
      <c r="E102" s="293" t="s">
        <v>107</v>
      </c>
      <c r="F102" s="293"/>
      <c r="G102" s="293"/>
      <c r="H102" s="293"/>
      <c r="I102" s="293"/>
      <c r="J102" s="103"/>
      <c r="K102" s="293" t="s">
        <v>108</v>
      </c>
      <c r="L102" s="293"/>
      <c r="M102" s="293"/>
      <c r="N102" s="293"/>
      <c r="O102" s="293"/>
      <c r="P102" s="293"/>
      <c r="Q102" s="293"/>
      <c r="R102" s="293"/>
      <c r="S102" s="293"/>
      <c r="T102" s="293"/>
      <c r="U102" s="293"/>
      <c r="V102" s="293"/>
      <c r="W102" s="293"/>
      <c r="X102" s="293"/>
      <c r="Y102" s="293"/>
      <c r="Z102" s="293"/>
      <c r="AA102" s="293"/>
      <c r="AB102" s="293"/>
      <c r="AC102" s="293"/>
      <c r="AD102" s="293"/>
      <c r="AE102" s="293"/>
      <c r="AF102" s="293"/>
      <c r="AG102" s="255">
        <f>'4.2 - Oprava soc. zázemí 3NP'!J32</f>
        <v>0</v>
      </c>
      <c r="AH102" s="256"/>
      <c r="AI102" s="256"/>
      <c r="AJ102" s="256"/>
      <c r="AK102" s="256"/>
      <c r="AL102" s="256"/>
      <c r="AM102" s="256"/>
      <c r="AN102" s="255">
        <f t="shared" si="0"/>
        <v>0</v>
      </c>
      <c r="AO102" s="256"/>
      <c r="AP102" s="256"/>
      <c r="AQ102" s="104" t="s">
        <v>96</v>
      </c>
      <c r="AR102" s="59"/>
      <c r="AS102" s="105">
        <v>0</v>
      </c>
      <c r="AT102" s="106">
        <f t="shared" si="1"/>
        <v>0</v>
      </c>
      <c r="AU102" s="107">
        <f>'4.2 - Oprava soc. zázemí 3NP'!P141</f>
        <v>0</v>
      </c>
      <c r="AV102" s="106">
        <f>'4.2 - Oprava soc. zázemí 3NP'!J35</f>
        <v>0</v>
      </c>
      <c r="AW102" s="106">
        <f>'4.2 - Oprava soc. zázemí 3NP'!J36</f>
        <v>0</v>
      </c>
      <c r="AX102" s="106">
        <f>'4.2 - Oprava soc. zázemí 3NP'!J37</f>
        <v>0</v>
      </c>
      <c r="AY102" s="106">
        <f>'4.2 - Oprava soc. zázemí 3NP'!J38</f>
        <v>0</v>
      </c>
      <c r="AZ102" s="106">
        <f>'4.2 - Oprava soc. zázemí 3NP'!F35</f>
        <v>0</v>
      </c>
      <c r="BA102" s="106">
        <f>'4.2 - Oprava soc. zázemí 3NP'!F36</f>
        <v>0</v>
      </c>
      <c r="BB102" s="106">
        <f>'4.2 - Oprava soc. zázemí 3NP'!F37</f>
        <v>0</v>
      </c>
      <c r="BC102" s="106">
        <f>'4.2 - Oprava soc. zázemí 3NP'!F38</f>
        <v>0</v>
      </c>
      <c r="BD102" s="108">
        <f>'4.2 - Oprava soc. zázemí 3NP'!F39</f>
        <v>0</v>
      </c>
      <c r="BT102" s="109" t="s">
        <v>87</v>
      </c>
      <c r="BV102" s="109" t="s">
        <v>79</v>
      </c>
      <c r="BW102" s="109" t="s">
        <v>109</v>
      </c>
      <c r="BX102" s="109" t="s">
        <v>103</v>
      </c>
      <c r="CL102" s="109" t="s">
        <v>1</v>
      </c>
    </row>
    <row r="103" spans="1:91" s="4" customFormat="1" ht="23.25" customHeight="1">
      <c r="A103" s="92" t="s">
        <v>81</v>
      </c>
      <c r="B103" s="57"/>
      <c r="C103" s="103"/>
      <c r="D103" s="103"/>
      <c r="E103" s="293" t="s">
        <v>110</v>
      </c>
      <c r="F103" s="293"/>
      <c r="G103" s="293"/>
      <c r="H103" s="293"/>
      <c r="I103" s="293"/>
      <c r="J103" s="103"/>
      <c r="K103" s="293" t="s">
        <v>111</v>
      </c>
      <c r="L103" s="293"/>
      <c r="M103" s="293"/>
      <c r="N103" s="293"/>
      <c r="O103" s="293"/>
      <c r="P103" s="293"/>
      <c r="Q103" s="293"/>
      <c r="R103" s="293"/>
      <c r="S103" s="293"/>
      <c r="T103" s="293"/>
      <c r="U103" s="293"/>
      <c r="V103" s="293"/>
      <c r="W103" s="293"/>
      <c r="X103" s="293"/>
      <c r="Y103" s="293"/>
      <c r="Z103" s="293"/>
      <c r="AA103" s="293"/>
      <c r="AB103" s="293"/>
      <c r="AC103" s="293"/>
      <c r="AD103" s="293"/>
      <c r="AE103" s="293"/>
      <c r="AF103" s="293"/>
      <c r="AG103" s="255">
        <f>'4.3 - Odbourání části pří...'!J32</f>
        <v>0</v>
      </c>
      <c r="AH103" s="256"/>
      <c r="AI103" s="256"/>
      <c r="AJ103" s="256"/>
      <c r="AK103" s="256"/>
      <c r="AL103" s="256"/>
      <c r="AM103" s="256"/>
      <c r="AN103" s="255">
        <f t="shared" si="0"/>
        <v>0</v>
      </c>
      <c r="AO103" s="256"/>
      <c r="AP103" s="256"/>
      <c r="AQ103" s="104" t="s">
        <v>96</v>
      </c>
      <c r="AR103" s="59"/>
      <c r="AS103" s="105">
        <v>0</v>
      </c>
      <c r="AT103" s="106">
        <f t="shared" si="1"/>
        <v>0</v>
      </c>
      <c r="AU103" s="107">
        <f>'4.3 - Odbourání části pří...'!P130</f>
        <v>0</v>
      </c>
      <c r="AV103" s="106">
        <f>'4.3 - Odbourání části pří...'!J35</f>
        <v>0</v>
      </c>
      <c r="AW103" s="106">
        <f>'4.3 - Odbourání části pří...'!J36</f>
        <v>0</v>
      </c>
      <c r="AX103" s="106">
        <f>'4.3 - Odbourání části pří...'!J37</f>
        <v>0</v>
      </c>
      <c r="AY103" s="106">
        <f>'4.3 - Odbourání části pří...'!J38</f>
        <v>0</v>
      </c>
      <c r="AZ103" s="106">
        <f>'4.3 - Odbourání části pří...'!F35</f>
        <v>0</v>
      </c>
      <c r="BA103" s="106">
        <f>'4.3 - Odbourání části pří...'!F36</f>
        <v>0</v>
      </c>
      <c r="BB103" s="106">
        <f>'4.3 - Odbourání části pří...'!F37</f>
        <v>0</v>
      </c>
      <c r="BC103" s="106">
        <f>'4.3 - Odbourání části pří...'!F38</f>
        <v>0</v>
      </c>
      <c r="BD103" s="108">
        <f>'4.3 - Odbourání části pří...'!F39</f>
        <v>0</v>
      </c>
      <c r="BT103" s="109" t="s">
        <v>87</v>
      </c>
      <c r="BV103" s="109" t="s">
        <v>79</v>
      </c>
      <c r="BW103" s="109" t="s">
        <v>112</v>
      </c>
      <c r="BX103" s="109" t="s">
        <v>103</v>
      </c>
      <c r="CL103" s="109" t="s">
        <v>1</v>
      </c>
    </row>
    <row r="104" spans="1:91" s="7" customFormat="1" ht="16.5" customHeight="1">
      <c r="B104" s="93"/>
      <c r="C104" s="94"/>
      <c r="D104" s="279" t="s">
        <v>113</v>
      </c>
      <c r="E104" s="279"/>
      <c r="F104" s="279"/>
      <c r="G104" s="279"/>
      <c r="H104" s="279"/>
      <c r="I104" s="95"/>
      <c r="J104" s="279" t="s">
        <v>114</v>
      </c>
      <c r="K104" s="279"/>
      <c r="L104" s="279"/>
      <c r="M104" s="279"/>
      <c r="N104" s="279"/>
      <c r="O104" s="279"/>
      <c r="P104" s="279"/>
      <c r="Q104" s="279"/>
      <c r="R104" s="279"/>
      <c r="S104" s="279"/>
      <c r="T104" s="279"/>
      <c r="U104" s="279"/>
      <c r="V104" s="279"/>
      <c r="W104" s="279"/>
      <c r="X104" s="279"/>
      <c r="Y104" s="279"/>
      <c r="Z104" s="279"/>
      <c r="AA104" s="279"/>
      <c r="AB104" s="279"/>
      <c r="AC104" s="279"/>
      <c r="AD104" s="279"/>
      <c r="AE104" s="279"/>
      <c r="AF104" s="279"/>
      <c r="AG104" s="257">
        <f>ROUND(SUM(AG105:AG107),2)</f>
        <v>0</v>
      </c>
      <c r="AH104" s="253"/>
      <c r="AI104" s="253"/>
      <c r="AJ104" s="253"/>
      <c r="AK104" s="253"/>
      <c r="AL104" s="253"/>
      <c r="AM104" s="253"/>
      <c r="AN104" s="252">
        <f t="shared" si="0"/>
        <v>0</v>
      </c>
      <c r="AO104" s="253"/>
      <c r="AP104" s="253"/>
      <c r="AQ104" s="96" t="s">
        <v>84</v>
      </c>
      <c r="AR104" s="97"/>
      <c r="AS104" s="98">
        <f>ROUND(SUM(AS105:AS107),2)</f>
        <v>0</v>
      </c>
      <c r="AT104" s="99">
        <f t="shared" si="1"/>
        <v>0</v>
      </c>
      <c r="AU104" s="100">
        <f>ROUND(SUM(AU105:AU107),5)</f>
        <v>0</v>
      </c>
      <c r="AV104" s="99">
        <f>ROUND(AZ104*L29,2)</f>
        <v>0</v>
      </c>
      <c r="AW104" s="99">
        <f>ROUND(BA104*L30,2)</f>
        <v>0</v>
      </c>
      <c r="AX104" s="99">
        <f>ROUND(BB104*L29,2)</f>
        <v>0</v>
      </c>
      <c r="AY104" s="99">
        <f>ROUND(BC104*L30,2)</f>
        <v>0</v>
      </c>
      <c r="AZ104" s="99">
        <f>ROUND(SUM(AZ105:AZ107),2)</f>
        <v>0</v>
      </c>
      <c r="BA104" s="99">
        <f>ROUND(SUM(BA105:BA107),2)</f>
        <v>0</v>
      </c>
      <c r="BB104" s="99">
        <f>ROUND(SUM(BB105:BB107),2)</f>
        <v>0</v>
      </c>
      <c r="BC104" s="99">
        <f>ROUND(SUM(BC105:BC107),2)</f>
        <v>0</v>
      </c>
      <c r="BD104" s="101">
        <f>ROUND(SUM(BD105:BD107),2)</f>
        <v>0</v>
      </c>
      <c r="BS104" s="102" t="s">
        <v>76</v>
      </c>
      <c r="BT104" s="102" t="s">
        <v>85</v>
      </c>
      <c r="BU104" s="102" t="s">
        <v>78</v>
      </c>
      <c r="BV104" s="102" t="s">
        <v>79</v>
      </c>
      <c r="BW104" s="102" t="s">
        <v>115</v>
      </c>
      <c r="BX104" s="102" t="s">
        <v>5</v>
      </c>
      <c r="CL104" s="102" t="s">
        <v>1</v>
      </c>
      <c r="CM104" s="102" t="s">
        <v>87</v>
      </c>
    </row>
    <row r="105" spans="1:91" s="4" customFormat="1" ht="16.5" customHeight="1">
      <c r="A105" s="92" t="s">
        <v>81</v>
      </c>
      <c r="B105" s="57"/>
      <c r="C105" s="103"/>
      <c r="D105" s="103"/>
      <c r="E105" s="293" t="s">
        <v>116</v>
      </c>
      <c r="F105" s="293"/>
      <c r="G105" s="293"/>
      <c r="H105" s="293"/>
      <c r="I105" s="293"/>
      <c r="J105" s="103"/>
      <c r="K105" s="293" t="s">
        <v>117</v>
      </c>
      <c r="L105" s="293"/>
      <c r="M105" s="293"/>
      <c r="N105" s="293"/>
      <c r="O105" s="293"/>
      <c r="P105" s="293"/>
      <c r="Q105" s="293"/>
      <c r="R105" s="293"/>
      <c r="S105" s="293"/>
      <c r="T105" s="293"/>
      <c r="U105" s="293"/>
      <c r="V105" s="293"/>
      <c r="W105" s="293"/>
      <c r="X105" s="293"/>
      <c r="Y105" s="293"/>
      <c r="Z105" s="293"/>
      <c r="AA105" s="293"/>
      <c r="AB105" s="293"/>
      <c r="AC105" s="293"/>
      <c r="AD105" s="293"/>
      <c r="AE105" s="293"/>
      <c r="AF105" s="293"/>
      <c r="AG105" s="255">
        <f>'5.1 - Oprava kanceláře 249'!J32</f>
        <v>0</v>
      </c>
      <c r="AH105" s="256"/>
      <c r="AI105" s="256"/>
      <c r="AJ105" s="256"/>
      <c r="AK105" s="256"/>
      <c r="AL105" s="256"/>
      <c r="AM105" s="256"/>
      <c r="AN105" s="255">
        <f t="shared" si="0"/>
        <v>0</v>
      </c>
      <c r="AO105" s="256"/>
      <c r="AP105" s="256"/>
      <c r="AQ105" s="104" t="s">
        <v>96</v>
      </c>
      <c r="AR105" s="59"/>
      <c r="AS105" s="105">
        <v>0</v>
      </c>
      <c r="AT105" s="106">
        <f t="shared" si="1"/>
        <v>0</v>
      </c>
      <c r="AU105" s="107">
        <f>'5.1 - Oprava kanceláře 249'!P135</f>
        <v>0</v>
      </c>
      <c r="AV105" s="106">
        <f>'5.1 - Oprava kanceláře 249'!J35</f>
        <v>0</v>
      </c>
      <c r="AW105" s="106">
        <f>'5.1 - Oprava kanceláře 249'!J36</f>
        <v>0</v>
      </c>
      <c r="AX105" s="106">
        <f>'5.1 - Oprava kanceláře 249'!J37</f>
        <v>0</v>
      </c>
      <c r="AY105" s="106">
        <f>'5.1 - Oprava kanceláře 249'!J38</f>
        <v>0</v>
      </c>
      <c r="AZ105" s="106">
        <f>'5.1 - Oprava kanceláře 249'!F35</f>
        <v>0</v>
      </c>
      <c r="BA105" s="106">
        <f>'5.1 - Oprava kanceláře 249'!F36</f>
        <v>0</v>
      </c>
      <c r="BB105" s="106">
        <f>'5.1 - Oprava kanceláře 249'!F37</f>
        <v>0</v>
      </c>
      <c r="BC105" s="106">
        <f>'5.1 - Oprava kanceláře 249'!F38</f>
        <v>0</v>
      </c>
      <c r="BD105" s="108">
        <f>'5.1 - Oprava kanceláře 249'!F39</f>
        <v>0</v>
      </c>
      <c r="BT105" s="109" t="s">
        <v>87</v>
      </c>
      <c r="BV105" s="109" t="s">
        <v>79</v>
      </c>
      <c r="BW105" s="109" t="s">
        <v>118</v>
      </c>
      <c r="BX105" s="109" t="s">
        <v>115</v>
      </c>
      <c r="CL105" s="109" t="s">
        <v>1</v>
      </c>
    </row>
    <row r="106" spans="1:91" s="4" customFormat="1" ht="23.25" customHeight="1">
      <c r="A106" s="92" t="s">
        <v>81</v>
      </c>
      <c r="B106" s="57"/>
      <c r="C106" s="103"/>
      <c r="D106" s="103"/>
      <c r="E106" s="293" t="s">
        <v>119</v>
      </c>
      <c r="F106" s="293"/>
      <c r="G106" s="293"/>
      <c r="H106" s="293"/>
      <c r="I106" s="293"/>
      <c r="J106" s="103"/>
      <c r="K106" s="293" t="s">
        <v>120</v>
      </c>
      <c r="L106" s="293"/>
      <c r="M106" s="293"/>
      <c r="N106" s="293"/>
      <c r="O106" s="293"/>
      <c r="P106" s="293"/>
      <c r="Q106" s="293"/>
      <c r="R106" s="293"/>
      <c r="S106" s="293"/>
      <c r="T106" s="293"/>
      <c r="U106" s="293"/>
      <c r="V106" s="293"/>
      <c r="W106" s="293"/>
      <c r="X106" s="293"/>
      <c r="Y106" s="293"/>
      <c r="Z106" s="293"/>
      <c r="AA106" s="293"/>
      <c r="AB106" s="293"/>
      <c r="AC106" s="293"/>
      <c r="AD106" s="293"/>
      <c r="AE106" s="293"/>
      <c r="AF106" s="293"/>
      <c r="AG106" s="255">
        <f>'5.2 - Oprava kanceláří 21...'!J32</f>
        <v>0</v>
      </c>
      <c r="AH106" s="256"/>
      <c r="AI106" s="256"/>
      <c r="AJ106" s="256"/>
      <c r="AK106" s="256"/>
      <c r="AL106" s="256"/>
      <c r="AM106" s="256"/>
      <c r="AN106" s="255">
        <f t="shared" si="0"/>
        <v>0</v>
      </c>
      <c r="AO106" s="256"/>
      <c r="AP106" s="256"/>
      <c r="AQ106" s="104" t="s">
        <v>96</v>
      </c>
      <c r="AR106" s="59"/>
      <c r="AS106" s="105">
        <v>0</v>
      </c>
      <c r="AT106" s="106">
        <f t="shared" si="1"/>
        <v>0</v>
      </c>
      <c r="AU106" s="107">
        <f>'5.2 - Oprava kanceláří 21...'!P136</f>
        <v>0</v>
      </c>
      <c r="AV106" s="106">
        <f>'5.2 - Oprava kanceláří 21...'!J35</f>
        <v>0</v>
      </c>
      <c r="AW106" s="106">
        <f>'5.2 - Oprava kanceláří 21...'!J36</f>
        <v>0</v>
      </c>
      <c r="AX106" s="106">
        <f>'5.2 - Oprava kanceláří 21...'!J37</f>
        <v>0</v>
      </c>
      <c r="AY106" s="106">
        <f>'5.2 - Oprava kanceláří 21...'!J38</f>
        <v>0</v>
      </c>
      <c r="AZ106" s="106">
        <f>'5.2 - Oprava kanceláří 21...'!F35</f>
        <v>0</v>
      </c>
      <c r="BA106" s="106">
        <f>'5.2 - Oprava kanceláří 21...'!F36</f>
        <v>0</v>
      </c>
      <c r="BB106" s="106">
        <f>'5.2 - Oprava kanceláří 21...'!F37</f>
        <v>0</v>
      </c>
      <c r="BC106" s="106">
        <f>'5.2 - Oprava kanceláří 21...'!F38</f>
        <v>0</v>
      </c>
      <c r="BD106" s="108">
        <f>'5.2 - Oprava kanceláří 21...'!F39</f>
        <v>0</v>
      </c>
      <c r="BT106" s="109" t="s">
        <v>87</v>
      </c>
      <c r="BV106" s="109" t="s">
        <v>79</v>
      </c>
      <c r="BW106" s="109" t="s">
        <v>121</v>
      </c>
      <c r="BX106" s="109" t="s">
        <v>115</v>
      </c>
      <c r="CL106" s="109" t="s">
        <v>1</v>
      </c>
    </row>
    <row r="107" spans="1:91" s="4" customFormat="1" ht="23.25" customHeight="1">
      <c r="A107" s="92" t="s">
        <v>81</v>
      </c>
      <c r="B107" s="57"/>
      <c r="C107" s="103"/>
      <c r="D107" s="103"/>
      <c r="E107" s="293" t="s">
        <v>122</v>
      </c>
      <c r="F107" s="293"/>
      <c r="G107" s="293"/>
      <c r="H107" s="293"/>
      <c r="I107" s="293"/>
      <c r="J107" s="103"/>
      <c r="K107" s="293" t="s">
        <v>123</v>
      </c>
      <c r="L107" s="293"/>
      <c r="M107" s="293"/>
      <c r="N107" s="293"/>
      <c r="O107" s="293"/>
      <c r="P107" s="293"/>
      <c r="Q107" s="293"/>
      <c r="R107" s="293"/>
      <c r="S107" s="293"/>
      <c r="T107" s="293"/>
      <c r="U107" s="293"/>
      <c r="V107" s="293"/>
      <c r="W107" s="293"/>
      <c r="X107" s="293"/>
      <c r="Y107" s="293"/>
      <c r="Z107" s="293"/>
      <c r="AA107" s="293"/>
      <c r="AB107" s="293"/>
      <c r="AC107" s="293"/>
      <c r="AD107" s="293"/>
      <c r="AE107" s="293"/>
      <c r="AF107" s="293"/>
      <c r="AG107" s="255">
        <f>'5.3 - Výměna poškozených ...'!J32</f>
        <v>0</v>
      </c>
      <c r="AH107" s="256"/>
      <c r="AI107" s="256"/>
      <c r="AJ107" s="256"/>
      <c r="AK107" s="256"/>
      <c r="AL107" s="256"/>
      <c r="AM107" s="256"/>
      <c r="AN107" s="255">
        <f t="shared" si="0"/>
        <v>0</v>
      </c>
      <c r="AO107" s="256"/>
      <c r="AP107" s="256"/>
      <c r="AQ107" s="104" t="s">
        <v>96</v>
      </c>
      <c r="AR107" s="59"/>
      <c r="AS107" s="105">
        <v>0</v>
      </c>
      <c r="AT107" s="106">
        <f t="shared" si="1"/>
        <v>0</v>
      </c>
      <c r="AU107" s="107">
        <f>'5.3 - Výměna poškozených ...'!P126</f>
        <v>0</v>
      </c>
      <c r="AV107" s="106">
        <f>'5.3 - Výměna poškozených ...'!J35</f>
        <v>0</v>
      </c>
      <c r="AW107" s="106">
        <f>'5.3 - Výměna poškozených ...'!J36</f>
        <v>0</v>
      </c>
      <c r="AX107" s="106">
        <f>'5.3 - Výměna poškozených ...'!J37</f>
        <v>0</v>
      </c>
      <c r="AY107" s="106">
        <f>'5.3 - Výměna poškozených ...'!J38</f>
        <v>0</v>
      </c>
      <c r="AZ107" s="106">
        <f>'5.3 - Výměna poškozených ...'!F35</f>
        <v>0</v>
      </c>
      <c r="BA107" s="106">
        <f>'5.3 - Výměna poškozených ...'!F36</f>
        <v>0</v>
      </c>
      <c r="BB107" s="106">
        <f>'5.3 - Výměna poškozených ...'!F37</f>
        <v>0</v>
      </c>
      <c r="BC107" s="106">
        <f>'5.3 - Výměna poškozených ...'!F38</f>
        <v>0</v>
      </c>
      <c r="BD107" s="108">
        <f>'5.3 - Výměna poškozených ...'!F39</f>
        <v>0</v>
      </c>
      <c r="BT107" s="109" t="s">
        <v>87</v>
      </c>
      <c r="BV107" s="109" t="s">
        <v>79</v>
      </c>
      <c r="BW107" s="109" t="s">
        <v>124</v>
      </c>
      <c r="BX107" s="109" t="s">
        <v>115</v>
      </c>
      <c r="CL107" s="109" t="s">
        <v>1</v>
      </c>
    </row>
    <row r="108" spans="1:91" s="7" customFormat="1" ht="16.5" customHeight="1">
      <c r="B108" s="93"/>
      <c r="C108" s="94"/>
      <c r="D108" s="279" t="s">
        <v>125</v>
      </c>
      <c r="E108" s="279"/>
      <c r="F108" s="279"/>
      <c r="G108" s="279"/>
      <c r="H108" s="279"/>
      <c r="I108" s="95"/>
      <c r="J108" s="279" t="s">
        <v>126</v>
      </c>
      <c r="K108" s="279"/>
      <c r="L108" s="279"/>
      <c r="M108" s="279"/>
      <c r="N108" s="279"/>
      <c r="O108" s="279"/>
      <c r="P108" s="279"/>
      <c r="Q108" s="279"/>
      <c r="R108" s="279"/>
      <c r="S108" s="279"/>
      <c r="T108" s="279"/>
      <c r="U108" s="279"/>
      <c r="V108" s="279"/>
      <c r="W108" s="279"/>
      <c r="X108" s="279"/>
      <c r="Y108" s="279"/>
      <c r="Z108" s="279"/>
      <c r="AA108" s="279"/>
      <c r="AB108" s="279"/>
      <c r="AC108" s="279"/>
      <c r="AD108" s="279"/>
      <c r="AE108" s="279"/>
      <c r="AF108" s="279"/>
      <c r="AG108" s="257">
        <f>ROUND(SUM(AG109:AG111),2)</f>
        <v>0</v>
      </c>
      <c r="AH108" s="253"/>
      <c r="AI108" s="253"/>
      <c r="AJ108" s="253"/>
      <c r="AK108" s="253"/>
      <c r="AL108" s="253"/>
      <c r="AM108" s="253"/>
      <c r="AN108" s="252">
        <f t="shared" si="0"/>
        <v>0</v>
      </c>
      <c r="AO108" s="253"/>
      <c r="AP108" s="253"/>
      <c r="AQ108" s="96" t="s">
        <v>84</v>
      </c>
      <c r="AR108" s="97"/>
      <c r="AS108" s="98">
        <f>ROUND(SUM(AS109:AS111),2)</f>
        <v>0</v>
      </c>
      <c r="AT108" s="99">
        <f t="shared" si="1"/>
        <v>0</v>
      </c>
      <c r="AU108" s="100">
        <f>ROUND(SUM(AU109:AU111),5)</f>
        <v>0</v>
      </c>
      <c r="AV108" s="99">
        <f>ROUND(AZ108*L29,2)</f>
        <v>0</v>
      </c>
      <c r="AW108" s="99">
        <f>ROUND(BA108*L30,2)</f>
        <v>0</v>
      </c>
      <c r="AX108" s="99">
        <f>ROUND(BB108*L29,2)</f>
        <v>0</v>
      </c>
      <c r="AY108" s="99">
        <f>ROUND(BC108*L30,2)</f>
        <v>0</v>
      </c>
      <c r="AZ108" s="99">
        <f>ROUND(SUM(AZ109:AZ111),2)</f>
        <v>0</v>
      </c>
      <c r="BA108" s="99">
        <f>ROUND(SUM(BA109:BA111),2)</f>
        <v>0</v>
      </c>
      <c r="BB108" s="99">
        <f>ROUND(SUM(BB109:BB111),2)</f>
        <v>0</v>
      </c>
      <c r="BC108" s="99">
        <f>ROUND(SUM(BC109:BC111),2)</f>
        <v>0</v>
      </c>
      <c r="BD108" s="101">
        <f>ROUND(SUM(BD109:BD111),2)</f>
        <v>0</v>
      </c>
      <c r="BS108" s="102" t="s">
        <v>76</v>
      </c>
      <c r="BT108" s="102" t="s">
        <v>85</v>
      </c>
      <c r="BU108" s="102" t="s">
        <v>78</v>
      </c>
      <c r="BV108" s="102" t="s">
        <v>79</v>
      </c>
      <c r="BW108" s="102" t="s">
        <v>127</v>
      </c>
      <c r="BX108" s="102" t="s">
        <v>5</v>
      </c>
      <c r="CL108" s="102" t="s">
        <v>1</v>
      </c>
      <c r="CM108" s="102" t="s">
        <v>87</v>
      </c>
    </row>
    <row r="109" spans="1:91" s="4" customFormat="1" ht="23.25" customHeight="1">
      <c r="A109" s="92" t="s">
        <v>81</v>
      </c>
      <c r="B109" s="57"/>
      <c r="C109" s="103"/>
      <c r="D109" s="103"/>
      <c r="E109" s="293" t="s">
        <v>128</v>
      </c>
      <c r="F109" s="293"/>
      <c r="G109" s="293"/>
      <c r="H109" s="293"/>
      <c r="I109" s="293"/>
      <c r="J109" s="103"/>
      <c r="K109" s="293" t="s">
        <v>129</v>
      </c>
      <c r="L109" s="293"/>
      <c r="M109" s="293"/>
      <c r="N109" s="293"/>
      <c r="O109" s="293"/>
      <c r="P109" s="293"/>
      <c r="Q109" s="293"/>
      <c r="R109" s="293"/>
      <c r="S109" s="293"/>
      <c r="T109" s="293"/>
      <c r="U109" s="293"/>
      <c r="V109" s="293"/>
      <c r="W109" s="293"/>
      <c r="X109" s="293"/>
      <c r="Y109" s="293"/>
      <c r="Z109" s="293"/>
      <c r="AA109" s="293"/>
      <c r="AB109" s="293"/>
      <c r="AC109" s="293"/>
      <c r="AD109" s="293"/>
      <c r="AE109" s="293"/>
      <c r="AF109" s="293"/>
      <c r="AG109" s="255">
        <f>'6.1 - Oprava přístupové c...'!J32</f>
        <v>0</v>
      </c>
      <c r="AH109" s="256"/>
      <c r="AI109" s="256"/>
      <c r="AJ109" s="256"/>
      <c r="AK109" s="256"/>
      <c r="AL109" s="256"/>
      <c r="AM109" s="256"/>
      <c r="AN109" s="255">
        <f t="shared" si="0"/>
        <v>0</v>
      </c>
      <c r="AO109" s="256"/>
      <c r="AP109" s="256"/>
      <c r="AQ109" s="104" t="s">
        <v>96</v>
      </c>
      <c r="AR109" s="59"/>
      <c r="AS109" s="105">
        <v>0</v>
      </c>
      <c r="AT109" s="106">
        <f t="shared" si="1"/>
        <v>0</v>
      </c>
      <c r="AU109" s="107">
        <f>'6.1 - Oprava přístupové c...'!P134</f>
        <v>0</v>
      </c>
      <c r="AV109" s="106">
        <f>'6.1 - Oprava přístupové c...'!J35</f>
        <v>0</v>
      </c>
      <c r="AW109" s="106">
        <f>'6.1 - Oprava přístupové c...'!J36</f>
        <v>0</v>
      </c>
      <c r="AX109" s="106">
        <f>'6.1 - Oprava přístupové c...'!J37</f>
        <v>0</v>
      </c>
      <c r="AY109" s="106">
        <f>'6.1 - Oprava přístupové c...'!J38</f>
        <v>0</v>
      </c>
      <c r="AZ109" s="106">
        <f>'6.1 - Oprava přístupové c...'!F35</f>
        <v>0</v>
      </c>
      <c r="BA109" s="106">
        <f>'6.1 - Oprava přístupové c...'!F36</f>
        <v>0</v>
      </c>
      <c r="BB109" s="106">
        <f>'6.1 - Oprava přístupové c...'!F37</f>
        <v>0</v>
      </c>
      <c r="BC109" s="106">
        <f>'6.1 - Oprava přístupové c...'!F38</f>
        <v>0</v>
      </c>
      <c r="BD109" s="108">
        <f>'6.1 - Oprava přístupové c...'!F39</f>
        <v>0</v>
      </c>
      <c r="BT109" s="109" t="s">
        <v>87</v>
      </c>
      <c r="BV109" s="109" t="s">
        <v>79</v>
      </c>
      <c r="BW109" s="109" t="s">
        <v>130</v>
      </c>
      <c r="BX109" s="109" t="s">
        <v>127</v>
      </c>
      <c r="CL109" s="109" t="s">
        <v>1</v>
      </c>
    </row>
    <row r="110" spans="1:91" s="4" customFormat="1" ht="16.5" customHeight="1">
      <c r="A110" s="92" t="s">
        <v>81</v>
      </c>
      <c r="B110" s="57"/>
      <c r="C110" s="103"/>
      <c r="D110" s="103"/>
      <c r="E110" s="293" t="s">
        <v>131</v>
      </c>
      <c r="F110" s="293"/>
      <c r="G110" s="293"/>
      <c r="H110" s="293"/>
      <c r="I110" s="293"/>
      <c r="J110" s="103"/>
      <c r="K110" s="293" t="s">
        <v>132</v>
      </c>
      <c r="L110" s="293"/>
      <c r="M110" s="293"/>
      <c r="N110" s="293"/>
      <c r="O110" s="293"/>
      <c r="P110" s="293"/>
      <c r="Q110" s="293"/>
      <c r="R110" s="293"/>
      <c r="S110" s="293"/>
      <c r="T110" s="293"/>
      <c r="U110" s="293"/>
      <c r="V110" s="293"/>
      <c r="W110" s="293"/>
      <c r="X110" s="293"/>
      <c r="Y110" s="293"/>
      <c r="Z110" s="293"/>
      <c r="AA110" s="293"/>
      <c r="AB110" s="293"/>
      <c r="AC110" s="293"/>
      <c r="AD110" s="293"/>
      <c r="AE110" s="293"/>
      <c r="AF110" s="293"/>
      <c r="AG110" s="255">
        <f>'6.2 - Oprava prostor budo...'!J32</f>
        <v>0</v>
      </c>
      <c r="AH110" s="256"/>
      <c r="AI110" s="256"/>
      <c r="AJ110" s="256"/>
      <c r="AK110" s="256"/>
      <c r="AL110" s="256"/>
      <c r="AM110" s="256"/>
      <c r="AN110" s="255">
        <f t="shared" si="0"/>
        <v>0</v>
      </c>
      <c r="AO110" s="256"/>
      <c r="AP110" s="256"/>
      <c r="AQ110" s="104" t="s">
        <v>96</v>
      </c>
      <c r="AR110" s="59"/>
      <c r="AS110" s="105">
        <v>0</v>
      </c>
      <c r="AT110" s="106">
        <f t="shared" si="1"/>
        <v>0</v>
      </c>
      <c r="AU110" s="107">
        <f>'6.2 - Oprava prostor budo...'!P133</f>
        <v>0</v>
      </c>
      <c r="AV110" s="106">
        <f>'6.2 - Oprava prostor budo...'!J35</f>
        <v>0</v>
      </c>
      <c r="AW110" s="106">
        <f>'6.2 - Oprava prostor budo...'!J36</f>
        <v>0</v>
      </c>
      <c r="AX110" s="106">
        <f>'6.2 - Oprava prostor budo...'!J37</f>
        <v>0</v>
      </c>
      <c r="AY110" s="106">
        <f>'6.2 - Oprava prostor budo...'!J38</f>
        <v>0</v>
      </c>
      <c r="AZ110" s="106">
        <f>'6.2 - Oprava prostor budo...'!F35</f>
        <v>0</v>
      </c>
      <c r="BA110" s="106">
        <f>'6.2 - Oprava prostor budo...'!F36</f>
        <v>0</v>
      </c>
      <c r="BB110" s="106">
        <f>'6.2 - Oprava prostor budo...'!F37</f>
        <v>0</v>
      </c>
      <c r="BC110" s="106">
        <f>'6.2 - Oprava prostor budo...'!F38</f>
        <v>0</v>
      </c>
      <c r="BD110" s="108">
        <f>'6.2 - Oprava prostor budo...'!F39</f>
        <v>0</v>
      </c>
      <c r="BT110" s="109" t="s">
        <v>87</v>
      </c>
      <c r="BV110" s="109" t="s">
        <v>79</v>
      </c>
      <c r="BW110" s="109" t="s">
        <v>133</v>
      </c>
      <c r="BX110" s="109" t="s">
        <v>127</v>
      </c>
      <c r="CL110" s="109" t="s">
        <v>1</v>
      </c>
    </row>
    <row r="111" spans="1:91" s="4" customFormat="1" ht="16.5" customHeight="1">
      <c r="A111" s="92" t="s">
        <v>81</v>
      </c>
      <c r="B111" s="57"/>
      <c r="C111" s="103"/>
      <c r="D111" s="103"/>
      <c r="E111" s="293" t="s">
        <v>134</v>
      </c>
      <c r="F111" s="293"/>
      <c r="G111" s="293"/>
      <c r="H111" s="293"/>
      <c r="I111" s="293"/>
      <c r="J111" s="103"/>
      <c r="K111" s="293" t="s">
        <v>135</v>
      </c>
      <c r="L111" s="293"/>
      <c r="M111" s="293"/>
      <c r="N111" s="293"/>
      <c r="O111" s="293"/>
      <c r="P111" s="293"/>
      <c r="Q111" s="293"/>
      <c r="R111" s="293"/>
      <c r="S111" s="293"/>
      <c r="T111" s="293"/>
      <c r="U111" s="293"/>
      <c r="V111" s="293"/>
      <c r="W111" s="293"/>
      <c r="X111" s="293"/>
      <c r="Y111" s="293"/>
      <c r="Z111" s="293"/>
      <c r="AA111" s="293"/>
      <c r="AB111" s="293"/>
      <c r="AC111" s="293"/>
      <c r="AD111" s="293"/>
      <c r="AE111" s="293"/>
      <c r="AF111" s="293"/>
      <c r="AG111" s="255">
        <f>'6.3 - Datový propoj 1NP'!J32</f>
        <v>0</v>
      </c>
      <c r="AH111" s="256"/>
      <c r="AI111" s="256"/>
      <c r="AJ111" s="256"/>
      <c r="AK111" s="256"/>
      <c r="AL111" s="256"/>
      <c r="AM111" s="256"/>
      <c r="AN111" s="255">
        <f t="shared" si="0"/>
        <v>0</v>
      </c>
      <c r="AO111" s="256"/>
      <c r="AP111" s="256"/>
      <c r="AQ111" s="104" t="s">
        <v>96</v>
      </c>
      <c r="AR111" s="59"/>
      <c r="AS111" s="105">
        <v>0</v>
      </c>
      <c r="AT111" s="106">
        <f t="shared" si="1"/>
        <v>0</v>
      </c>
      <c r="AU111" s="107">
        <f>'6.3 - Datový propoj 1NP'!P126</f>
        <v>0</v>
      </c>
      <c r="AV111" s="106">
        <f>'6.3 - Datový propoj 1NP'!J35</f>
        <v>0</v>
      </c>
      <c r="AW111" s="106">
        <f>'6.3 - Datový propoj 1NP'!J36</f>
        <v>0</v>
      </c>
      <c r="AX111" s="106">
        <f>'6.3 - Datový propoj 1NP'!J37</f>
        <v>0</v>
      </c>
      <c r="AY111" s="106">
        <f>'6.3 - Datový propoj 1NP'!J38</f>
        <v>0</v>
      </c>
      <c r="AZ111" s="106">
        <f>'6.3 - Datový propoj 1NP'!F35</f>
        <v>0</v>
      </c>
      <c r="BA111" s="106">
        <f>'6.3 - Datový propoj 1NP'!F36</f>
        <v>0</v>
      </c>
      <c r="BB111" s="106">
        <f>'6.3 - Datový propoj 1NP'!F37</f>
        <v>0</v>
      </c>
      <c r="BC111" s="106">
        <f>'6.3 - Datový propoj 1NP'!F38</f>
        <v>0</v>
      </c>
      <c r="BD111" s="108">
        <f>'6.3 - Datový propoj 1NP'!F39</f>
        <v>0</v>
      </c>
      <c r="BT111" s="109" t="s">
        <v>87</v>
      </c>
      <c r="BV111" s="109" t="s">
        <v>79</v>
      </c>
      <c r="BW111" s="109" t="s">
        <v>136</v>
      </c>
      <c r="BX111" s="109" t="s">
        <v>127</v>
      </c>
      <c r="CL111" s="109" t="s">
        <v>1</v>
      </c>
    </row>
    <row r="112" spans="1:91" s="7" customFormat="1" ht="16.5" customHeight="1">
      <c r="B112" s="93"/>
      <c r="C112" s="94"/>
      <c r="D112" s="279" t="s">
        <v>137</v>
      </c>
      <c r="E112" s="279"/>
      <c r="F112" s="279"/>
      <c r="G112" s="279"/>
      <c r="H112" s="279"/>
      <c r="I112" s="95"/>
      <c r="J112" s="279" t="s">
        <v>138</v>
      </c>
      <c r="K112" s="279"/>
      <c r="L112" s="279"/>
      <c r="M112" s="279"/>
      <c r="N112" s="279"/>
      <c r="O112" s="279"/>
      <c r="P112" s="279"/>
      <c r="Q112" s="279"/>
      <c r="R112" s="279"/>
      <c r="S112" s="279"/>
      <c r="T112" s="279"/>
      <c r="U112" s="279"/>
      <c r="V112" s="279"/>
      <c r="W112" s="279"/>
      <c r="X112" s="279"/>
      <c r="Y112" s="279"/>
      <c r="Z112" s="279"/>
      <c r="AA112" s="279"/>
      <c r="AB112" s="279"/>
      <c r="AC112" s="279"/>
      <c r="AD112" s="279"/>
      <c r="AE112" s="279"/>
      <c r="AF112" s="279"/>
      <c r="AG112" s="257">
        <f>ROUND(AG113,2)</f>
        <v>0</v>
      </c>
      <c r="AH112" s="253"/>
      <c r="AI112" s="253"/>
      <c r="AJ112" s="253"/>
      <c r="AK112" s="253"/>
      <c r="AL112" s="253"/>
      <c r="AM112" s="253"/>
      <c r="AN112" s="252">
        <f t="shared" si="0"/>
        <v>0</v>
      </c>
      <c r="AO112" s="253"/>
      <c r="AP112" s="253"/>
      <c r="AQ112" s="96" t="s">
        <v>84</v>
      </c>
      <c r="AR112" s="97"/>
      <c r="AS112" s="98">
        <f>ROUND(AS113,2)</f>
        <v>0</v>
      </c>
      <c r="AT112" s="99">
        <f t="shared" si="1"/>
        <v>0</v>
      </c>
      <c r="AU112" s="100">
        <f>ROUND(AU113,5)</f>
        <v>0</v>
      </c>
      <c r="AV112" s="99">
        <f>ROUND(AZ112*L29,2)</f>
        <v>0</v>
      </c>
      <c r="AW112" s="99">
        <f>ROUND(BA112*L30,2)</f>
        <v>0</v>
      </c>
      <c r="AX112" s="99">
        <f>ROUND(BB112*L29,2)</f>
        <v>0</v>
      </c>
      <c r="AY112" s="99">
        <f>ROUND(BC112*L30,2)</f>
        <v>0</v>
      </c>
      <c r="AZ112" s="99">
        <f>ROUND(AZ113,2)</f>
        <v>0</v>
      </c>
      <c r="BA112" s="99">
        <f>ROUND(BA113,2)</f>
        <v>0</v>
      </c>
      <c r="BB112" s="99">
        <f>ROUND(BB113,2)</f>
        <v>0</v>
      </c>
      <c r="BC112" s="99">
        <f>ROUND(BC113,2)</f>
        <v>0</v>
      </c>
      <c r="BD112" s="101">
        <f>ROUND(BD113,2)</f>
        <v>0</v>
      </c>
      <c r="BS112" s="102" t="s">
        <v>76</v>
      </c>
      <c r="BT112" s="102" t="s">
        <v>85</v>
      </c>
      <c r="BU112" s="102" t="s">
        <v>78</v>
      </c>
      <c r="BV112" s="102" t="s">
        <v>79</v>
      </c>
      <c r="BW112" s="102" t="s">
        <v>139</v>
      </c>
      <c r="BX112" s="102" t="s">
        <v>5</v>
      </c>
      <c r="CL112" s="102" t="s">
        <v>1</v>
      </c>
      <c r="CM112" s="102" t="s">
        <v>87</v>
      </c>
    </row>
    <row r="113" spans="1:91" s="4" customFormat="1" ht="23.25" customHeight="1">
      <c r="A113" s="92" t="s">
        <v>81</v>
      </c>
      <c r="B113" s="57"/>
      <c r="C113" s="103"/>
      <c r="D113" s="103"/>
      <c r="E113" s="293" t="s">
        <v>140</v>
      </c>
      <c r="F113" s="293"/>
      <c r="G113" s="293"/>
      <c r="H113" s="293"/>
      <c r="I113" s="293"/>
      <c r="J113" s="103"/>
      <c r="K113" s="293" t="s">
        <v>141</v>
      </c>
      <c r="L113" s="293"/>
      <c r="M113" s="293"/>
      <c r="N113" s="293"/>
      <c r="O113" s="293"/>
      <c r="P113" s="293"/>
      <c r="Q113" s="293"/>
      <c r="R113" s="293"/>
      <c r="S113" s="293"/>
      <c r="T113" s="293"/>
      <c r="U113" s="293"/>
      <c r="V113" s="293"/>
      <c r="W113" s="293"/>
      <c r="X113" s="293"/>
      <c r="Y113" s="293"/>
      <c r="Z113" s="293"/>
      <c r="AA113" s="293"/>
      <c r="AB113" s="293"/>
      <c r="AC113" s="293"/>
      <c r="AD113" s="293"/>
      <c r="AE113" s="293"/>
      <c r="AF113" s="293"/>
      <c r="AG113" s="255">
        <f>'7.1 - Výměna poškozených ...'!J32</f>
        <v>0</v>
      </c>
      <c r="AH113" s="256"/>
      <c r="AI113" s="256"/>
      <c r="AJ113" s="256"/>
      <c r="AK113" s="256"/>
      <c r="AL113" s="256"/>
      <c r="AM113" s="256"/>
      <c r="AN113" s="255">
        <f t="shared" si="0"/>
        <v>0</v>
      </c>
      <c r="AO113" s="256"/>
      <c r="AP113" s="256"/>
      <c r="AQ113" s="104" t="s">
        <v>96</v>
      </c>
      <c r="AR113" s="59"/>
      <c r="AS113" s="105">
        <v>0</v>
      </c>
      <c r="AT113" s="106">
        <f t="shared" si="1"/>
        <v>0</v>
      </c>
      <c r="AU113" s="107">
        <f>'7.1 - Výměna poškozených ...'!P124</f>
        <v>0</v>
      </c>
      <c r="AV113" s="106">
        <f>'7.1 - Výměna poškozených ...'!J35</f>
        <v>0</v>
      </c>
      <c r="AW113" s="106">
        <f>'7.1 - Výměna poškozených ...'!J36</f>
        <v>0</v>
      </c>
      <c r="AX113" s="106">
        <f>'7.1 - Výměna poškozených ...'!J37</f>
        <v>0</v>
      </c>
      <c r="AY113" s="106">
        <f>'7.1 - Výměna poškozených ...'!J38</f>
        <v>0</v>
      </c>
      <c r="AZ113" s="106">
        <f>'7.1 - Výměna poškozených ...'!F35</f>
        <v>0</v>
      </c>
      <c r="BA113" s="106">
        <f>'7.1 - Výměna poškozených ...'!F36</f>
        <v>0</v>
      </c>
      <c r="BB113" s="106">
        <f>'7.1 - Výměna poškozených ...'!F37</f>
        <v>0</v>
      </c>
      <c r="BC113" s="106">
        <f>'7.1 - Výměna poškozených ...'!F38</f>
        <v>0</v>
      </c>
      <c r="BD113" s="108">
        <f>'7.1 - Výměna poškozených ...'!F39</f>
        <v>0</v>
      </c>
      <c r="BT113" s="109" t="s">
        <v>87</v>
      </c>
      <c r="BV113" s="109" t="s">
        <v>79</v>
      </c>
      <c r="BW113" s="109" t="s">
        <v>142</v>
      </c>
      <c r="BX113" s="109" t="s">
        <v>139</v>
      </c>
      <c r="CL113" s="109" t="s">
        <v>1</v>
      </c>
    </row>
    <row r="114" spans="1:91" s="7" customFormat="1" ht="16.5" customHeight="1">
      <c r="A114" s="92" t="s">
        <v>81</v>
      </c>
      <c r="B114" s="93"/>
      <c r="C114" s="94"/>
      <c r="D114" s="279" t="s">
        <v>143</v>
      </c>
      <c r="E114" s="279"/>
      <c r="F114" s="279"/>
      <c r="G114" s="279"/>
      <c r="H114" s="279"/>
      <c r="I114" s="95"/>
      <c r="J114" s="279" t="s">
        <v>144</v>
      </c>
      <c r="K114" s="279"/>
      <c r="L114" s="279"/>
      <c r="M114" s="279"/>
      <c r="N114" s="279"/>
      <c r="O114" s="279"/>
      <c r="P114" s="279"/>
      <c r="Q114" s="279"/>
      <c r="R114" s="279"/>
      <c r="S114" s="279"/>
      <c r="T114" s="279"/>
      <c r="U114" s="279"/>
      <c r="V114" s="279"/>
      <c r="W114" s="279"/>
      <c r="X114" s="279"/>
      <c r="Y114" s="279"/>
      <c r="Z114" s="279"/>
      <c r="AA114" s="279"/>
      <c r="AB114" s="279"/>
      <c r="AC114" s="279"/>
      <c r="AD114" s="279"/>
      <c r="AE114" s="279"/>
      <c r="AF114" s="279"/>
      <c r="AG114" s="252">
        <f>'008 - Vedlejší a ostatní ...'!J30</f>
        <v>0</v>
      </c>
      <c r="AH114" s="253"/>
      <c r="AI114" s="253"/>
      <c r="AJ114" s="253"/>
      <c r="AK114" s="253"/>
      <c r="AL114" s="253"/>
      <c r="AM114" s="253"/>
      <c r="AN114" s="252">
        <f t="shared" si="0"/>
        <v>0</v>
      </c>
      <c r="AO114" s="253"/>
      <c r="AP114" s="253"/>
      <c r="AQ114" s="96" t="s">
        <v>145</v>
      </c>
      <c r="AR114" s="97"/>
      <c r="AS114" s="110">
        <v>0</v>
      </c>
      <c r="AT114" s="111">
        <f t="shared" si="1"/>
        <v>0</v>
      </c>
      <c r="AU114" s="112">
        <f>'008 - Vedlejší a ostatní ...'!P120</f>
        <v>0</v>
      </c>
      <c r="AV114" s="111">
        <f>'008 - Vedlejší a ostatní ...'!J33</f>
        <v>0</v>
      </c>
      <c r="AW114" s="111">
        <f>'008 - Vedlejší a ostatní ...'!J34</f>
        <v>0</v>
      </c>
      <c r="AX114" s="111">
        <f>'008 - Vedlejší a ostatní ...'!J35</f>
        <v>0</v>
      </c>
      <c r="AY114" s="111">
        <f>'008 - Vedlejší a ostatní ...'!J36</f>
        <v>0</v>
      </c>
      <c r="AZ114" s="111">
        <f>'008 - Vedlejší a ostatní ...'!F33</f>
        <v>0</v>
      </c>
      <c r="BA114" s="111">
        <f>'008 - Vedlejší a ostatní ...'!F34</f>
        <v>0</v>
      </c>
      <c r="BB114" s="111">
        <f>'008 - Vedlejší a ostatní ...'!F35</f>
        <v>0</v>
      </c>
      <c r="BC114" s="111">
        <f>'008 - Vedlejší a ostatní ...'!F36</f>
        <v>0</v>
      </c>
      <c r="BD114" s="113">
        <f>'008 - Vedlejší a ostatní ...'!F37</f>
        <v>0</v>
      </c>
      <c r="BT114" s="102" t="s">
        <v>85</v>
      </c>
      <c r="BV114" s="102" t="s">
        <v>79</v>
      </c>
      <c r="BW114" s="102" t="s">
        <v>146</v>
      </c>
      <c r="BX114" s="102" t="s">
        <v>5</v>
      </c>
      <c r="CL114" s="102" t="s">
        <v>1</v>
      </c>
      <c r="CM114" s="102" t="s">
        <v>87</v>
      </c>
    </row>
    <row r="115" spans="1:91" s="2" customFormat="1" ht="30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8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</row>
    <row r="116" spans="1:91" s="2" customFormat="1" ht="6.95" customHeight="1">
      <c r="A116" s="33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38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</row>
  </sheetData>
  <sheetProtection algorithmName="SHA-512" hashValue="W/4iMQOs9D/gqOJh+b92lgc184ypMcgjklTjzApH3k2w637wuRk+c30CjJcH7piCRIf501dyk8RhrobujjJh3Q==" saltValue="k3cjrUHSF4inQT1WQNYOXQ==" spinCount="100000" sheet="1" objects="1" scenarios="1" formatColumns="0" formatRows="0"/>
  <mergeCells count="118">
    <mergeCell ref="E102:I102"/>
    <mergeCell ref="E101:I101"/>
    <mergeCell ref="E99:I99"/>
    <mergeCell ref="I92:AF92"/>
    <mergeCell ref="J100:AF100"/>
    <mergeCell ref="J97:AF97"/>
    <mergeCell ref="J96:AF96"/>
    <mergeCell ref="J104:AF104"/>
    <mergeCell ref="J95:AF95"/>
    <mergeCell ref="K103:AF103"/>
    <mergeCell ref="K102:AF102"/>
    <mergeCell ref="K101:AF101"/>
    <mergeCell ref="K98:AF98"/>
    <mergeCell ref="K99:AF99"/>
    <mergeCell ref="L85:AO85"/>
    <mergeCell ref="E105:I105"/>
    <mergeCell ref="K105:AF105"/>
    <mergeCell ref="E106:I106"/>
    <mergeCell ref="K106:AF106"/>
    <mergeCell ref="E107:I107"/>
    <mergeCell ref="K107:AF107"/>
    <mergeCell ref="D108:H108"/>
    <mergeCell ref="J108:AF108"/>
    <mergeCell ref="AG104:AM104"/>
    <mergeCell ref="AN96:AP96"/>
    <mergeCell ref="AN103:AP103"/>
    <mergeCell ref="AN104:AP104"/>
    <mergeCell ref="AN98:AP98"/>
    <mergeCell ref="AN101:AP101"/>
    <mergeCell ref="AN99:AP99"/>
    <mergeCell ref="C92:G92"/>
    <mergeCell ref="D104:H104"/>
    <mergeCell ref="D100:H100"/>
    <mergeCell ref="D97:H97"/>
    <mergeCell ref="D95:H95"/>
    <mergeCell ref="D96:H96"/>
    <mergeCell ref="E98:I98"/>
    <mergeCell ref="E103:I103"/>
    <mergeCell ref="E109:I109"/>
    <mergeCell ref="K109:AF109"/>
    <mergeCell ref="E110:I110"/>
    <mergeCell ref="K110:AF110"/>
    <mergeCell ref="E111:I111"/>
    <mergeCell ref="K111:AF111"/>
    <mergeCell ref="D112:H112"/>
    <mergeCell ref="J112:AF112"/>
    <mergeCell ref="E113:I113"/>
    <mergeCell ref="K113:AF113"/>
    <mergeCell ref="D114:H114"/>
    <mergeCell ref="J114:AF114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101:AM101"/>
    <mergeCell ref="AG96:AM96"/>
    <mergeCell ref="AG92:AM92"/>
    <mergeCell ref="AG99:AM99"/>
    <mergeCell ref="AG100:AM100"/>
    <mergeCell ref="AG95:AM95"/>
    <mergeCell ref="AG97:AM97"/>
    <mergeCell ref="AG98:AM98"/>
    <mergeCell ref="AM87:AN87"/>
    <mergeCell ref="AM89:AP89"/>
    <mergeCell ref="AM90:AP90"/>
    <mergeCell ref="AN102:AP102"/>
    <mergeCell ref="AN92:AP92"/>
    <mergeCell ref="AN100:AP100"/>
    <mergeCell ref="AN95:AP95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14:AP114"/>
    <mergeCell ref="AG114:AM114"/>
    <mergeCell ref="AN94:AP94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</mergeCells>
  <hyperlinks>
    <hyperlink ref="A95" location="'001 - Oprava střechy 5NP'!C2" display="/"/>
    <hyperlink ref="A96" location="'002 - Oprava střechy 4NP'!C2" display="/"/>
    <hyperlink ref="A98" location="'3.1 - Oprava kanceláří 40...'!C2" display="/"/>
    <hyperlink ref="A99" location="'3.2 - Oprava kanceláří 42...'!C2" display="/"/>
    <hyperlink ref="A101" location="'4.1 - Oprava kanceláří 30...'!C2" display="/"/>
    <hyperlink ref="A102" location="'4.2 - Oprava soc. zázemí 3NP'!C2" display="/"/>
    <hyperlink ref="A103" location="'4.3 - Odbourání části pří...'!C2" display="/"/>
    <hyperlink ref="A105" location="'5.1 - Oprava kanceláře 249'!C2" display="/"/>
    <hyperlink ref="A106" location="'5.2 - Oprava kanceláří 21...'!C2" display="/"/>
    <hyperlink ref="A107" location="'5.3 - Výměna poškozených ...'!C2" display="/"/>
    <hyperlink ref="A109" location="'6.1 - Oprava přístupové c...'!C2" display="/"/>
    <hyperlink ref="A110" location="'6.2 - Oprava prostor budo...'!C2" display="/"/>
    <hyperlink ref="A111" location="'6.3 - Datový propoj 1NP'!C2" display="/"/>
    <hyperlink ref="A113" location="'7.1 - Výměna poškozených ...'!C2" display="/"/>
    <hyperlink ref="A114" location="'008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4"/>
  <sheetViews>
    <sheetView showGridLines="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121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1" customFormat="1" ht="12" customHeight="1">
      <c r="B8" s="19"/>
      <c r="D8" s="118" t="s">
        <v>148</v>
      </c>
      <c r="L8" s="19"/>
    </row>
    <row r="9" spans="1:46" s="2" customFormat="1" ht="16.5" customHeight="1">
      <c r="A9" s="33"/>
      <c r="B9" s="38"/>
      <c r="C9" s="33"/>
      <c r="D9" s="33"/>
      <c r="E9" s="300" t="s">
        <v>1900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755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30" customHeight="1">
      <c r="A11" s="33"/>
      <c r="B11" s="38"/>
      <c r="C11" s="33"/>
      <c r="D11" s="33"/>
      <c r="E11" s="302" t="s">
        <v>1940</v>
      </c>
      <c r="F11" s="303"/>
      <c r="G11" s="303"/>
      <c r="H11" s="30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150</v>
      </c>
      <c r="G14" s="33"/>
      <c r="H14" s="33"/>
      <c r="I14" s="118" t="s">
        <v>22</v>
      </c>
      <c r="J14" s="119" t="str">
        <f>'Rekapitulace zakázky'!AN8</f>
        <v>24. 3. 2021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4" t="str">
        <f>'Rekapitulace zakázky'!E14</f>
        <v>Vyplň údaj</v>
      </c>
      <c r="F20" s="305"/>
      <c r="G20" s="305"/>
      <c r="H20" s="305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/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6" t="s">
        <v>1</v>
      </c>
      <c r="F29" s="306"/>
      <c r="G29" s="306"/>
      <c r="H29" s="30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ROUND(J136,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ROUND((SUM(BE136:BE303)),  2)</f>
        <v>0</v>
      </c>
      <c r="G35" s="33"/>
      <c r="H35" s="33"/>
      <c r="I35" s="129">
        <v>0.21</v>
      </c>
      <c r="J35" s="128">
        <f>ROUND(((SUM(BE136:BE303))*I35),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ROUND((SUM(BF136:BF303)),  2)</f>
        <v>0</v>
      </c>
      <c r="G36" s="33"/>
      <c r="H36" s="33"/>
      <c r="I36" s="129">
        <v>0.15</v>
      </c>
      <c r="J36" s="128">
        <f>ROUND(((SUM(BF136:BF303))*I36),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ROUND((SUM(BG136:BG303)),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ROUND((SUM(BH136:BH303)),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ROUND((SUM(BI136:BI303)),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148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8" t="s">
        <v>1900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755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30" customHeight="1">
      <c r="A89" s="33"/>
      <c r="B89" s="34"/>
      <c r="C89" s="35"/>
      <c r="D89" s="35"/>
      <c r="E89" s="294" t="str">
        <f>E11</f>
        <v>5.2 - Oprava kanceláří 215, 216, 217, 239 a společných prostor 200g a 200e</v>
      </c>
      <c r="F89" s="297"/>
      <c r="G89" s="297"/>
      <c r="H89" s="29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ŽST Praha Holešovice</v>
      </c>
      <c r="G91" s="35"/>
      <c r="H91" s="35"/>
      <c r="I91" s="28" t="s">
        <v>22</v>
      </c>
      <c r="J91" s="65" t="str">
        <f>IF(J14="","",J14)</f>
        <v>24. 3. 2021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>
        <f>E26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152</v>
      </c>
      <c r="D96" s="149"/>
      <c r="E96" s="149"/>
      <c r="F96" s="149"/>
      <c r="G96" s="149"/>
      <c r="H96" s="149"/>
      <c r="I96" s="149"/>
      <c r="J96" s="150" t="s">
        <v>153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154</v>
      </c>
      <c r="D98" s="35"/>
      <c r="E98" s="35"/>
      <c r="F98" s="35"/>
      <c r="G98" s="35"/>
      <c r="H98" s="35"/>
      <c r="I98" s="35"/>
      <c r="J98" s="83">
        <f>J136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155</v>
      </c>
    </row>
    <row r="99" spans="1:47" s="9" customFormat="1" ht="24.95" customHeight="1">
      <c r="B99" s="152"/>
      <c r="C99" s="153"/>
      <c r="D99" s="154" t="s">
        <v>156</v>
      </c>
      <c r="E99" s="155"/>
      <c r="F99" s="155"/>
      <c r="G99" s="155"/>
      <c r="H99" s="155"/>
      <c r="I99" s="155"/>
      <c r="J99" s="156">
        <f>J137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157</v>
      </c>
      <c r="E100" s="160"/>
      <c r="F100" s="160"/>
      <c r="G100" s="160"/>
      <c r="H100" s="160"/>
      <c r="I100" s="160"/>
      <c r="J100" s="161">
        <f>J138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1249</v>
      </c>
      <c r="E101" s="160"/>
      <c r="F101" s="160"/>
      <c r="G101" s="160"/>
      <c r="H101" s="160"/>
      <c r="I101" s="160"/>
      <c r="J101" s="161">
        <f>J141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760</v>
      </c>
      <c r="E102" s="160"/>
      <c r="F102" s="160"/>
      <c r="G102" s="160"/>
      <c r="H102" s="160"/>
      <c r="I102" s="160"/>
      <c r="J102" s="161">
        <f>J158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160</v>
      </c>
      <c r="E103" s="160"/>
      <c r="F103" s="160"/>
      <c r="G103" s="160"/>
      <c r="H103" s="160"/>
      <c r="I103" s="160"/>
      <c r="J103" s="161">
        <f>J166</f>
        <v>0</v>
      </c>
      <c r="K103" s="103"/>
      <c r="L103" s="162"/>
    </row>
    <row r="104" spans="1:47" s="9" customFormat="1" ht="24.95" customHeight="1">
      <c r="B104" s="152"/>
      <c r="C104" s="153"/>
      <c r="D104" s="154" t="s">
        <v>161</v>
      </c>
      <c r="E104" s="155"/>
      <c r="F104" s="155"/>
      <c r="G104" s="155"/>
      <c r="H104" s="155"/>
      <c r="I104" s="155"/>
      <c r="J104" s="156">
        <f>J170</f>
        <v>0</v>
      </c>
      <c r="K104" s="153"/>
      <c r="L104" s="157"/>
    </row>
    <row r="105" spans="1:47" s="10" customFormat="1" ht="19.899999999999999" customHeight="1">
      <c r="B105" s="158"/>
      <c r="C105" s="103"/>
      <c r="D105" s="159" t="s">
        <v>761</v>
      </c>
      <c r="E105" s="160"/>
      <c r="F105" s="160"/>
      <c r="G105" s="160"/>
      <c r="H105" s="160"/>
      <c r="I105" s="160"/>
      <c r="J105" s="161">
        <f>J171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1941</v>
      </c>
      <c r="E106" s="160"/>
      <c r="F106" s="160"/>
      <c r="G106" s="160"/>
      <c r="H106" s="160"/>
      <c r="I106" s="160"/>
      <c r="J106" s="161">
        <f>J177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164</v>
      </c>
      <c r="E107" s="160"/>
      <c r="F107" s="160"/>
      <c r="G107" s="160"/>
      <c r="H107" s="160"/>
      <c r="I107" s="160"/>
      <c r="J107" s="161">
        <f>J190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763</v>
      </c>
      <c r="E108" s="160"/>
      <c r="F108" s="160"/>
      <c r="G108" s="160"/>
      <c r="H108" s="160"/>
      <c r="I108" s="160"/>
      <c r="J108" s="161">
        <f>J202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167</v>
      </c>
      <c r="E109" s="160"/>
      <c r="F109" s="160"/>
      <c r="G109" s="160"/>
      <c r="H109" s="160"/>
      <c r="I109" s="160"/>
      <c r="J109" s="161">
        <f>J228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764</v>
      </c>
      <c r="E110" s="160"/>
      <c r="F110" s="160"/>
      <c r="G110" s="160"/>
      <c r="H110" s="160"/>
      <c r="I110" s="160"/>
      <c r="J110" s="161">
        <f>J234</f>
        <v>0</v>
      </c>
      <c r="K110" s="103"/>
      <c r="L110" s="162"/>
    </row>
    <row r="111" spans="1:47" s="10" customFormat="1" ht="19.899999999999999" customHeight="1">
      <c r="B111" s="158"/>
      <c r="C111" s="103"/>
      <c r="D111" s="159" t="s">
        <v>765</v>
      </c>
      <c r="E111" s="160"/>
      <c r="F111" s="160"/>
      <c r="G111" s="160"/>
      <c r="H111" s="160"/>
      <c r="I111" s="160"/>
      <c r="J111" s="161">
        <f>J273</f>
        <v>0</v>
      </c>
      <c r="K111" s="103"/>
      <c r="L111" s="162"/>
    </row>
    <row r="112" spans="1:47" s="10" customFormat="1" ht="19.899999999999999" customHeight="1">
      <c r="B112" s="158"/>
      <c r="C112" s="103"/>
      <c r="D112" s="159" t="s">
        <v>766</v>
      </c>
      <c r="E112" s="160"/>
      <c r="F112" s="160"/>
      <c r="G112" s="160"/>
      <c r="H112" s="160"/>
      <c r="I112" s="160"/>
      <c r="J112" s="161">
        <f>J277</f>
        <v>0</v>
      </c>
      <c r="K112" s="103"/>
      <c r="L112" s="162"/>
    </row>
    <row r="113" spans="1:31" s="10" customFormat="1" ht="19.899999999999999" customHeight="1">
      <c r="B113" s="158"/>
      <c r="C113" s="103"/>
      <c r="D113" s="159" t="s">
        <v>767</v>
      </c>
      <c r="E113" s="160"/>
      <c r="F113" s="160"/>
      <c r="G113" s="160"/>
      <c r="H113" s="160"/>
      <c r="I113" s="160"/>
      <c r="J113" s="161">
        <f>J288</f>
        <v>0</v>
      </c>
      <c r="K113" s="103"/>
      <c r="L113" s="162"/>
    </row>
    <row r="114" spans="1:31" s="10" customFormat="1" ht="19.899999999999999" customHeight="1">
      <c r="B114" s="158"/>
      <c r="C114" s="103"/>
      <c r="D114" s="159" t="s">
        <v>1942</v>
      </c>
      <c r="E114" s="160"/>
      <c r="F114" s="160"/>
      <c r="G114" s="160"/>
      <c r="H114" s="160"/>
      <c r="I114" s="160"/>
      <c r="J114" s="161">
        <f>J298</f>
        <v>0</v>
      </c>
      <c r="K114" s="103"/>
      <c r="L114" s="162"/>
    </row>
    <row r="115" spans="1:31" s="2" customFormat="1" ht="21.7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53"/>
      <c r="C116" s="54"/>
      <c r="D116" s="54"/>
      <c r="E116" s="54"/>
      <c r="F116" s="54"/>
      <c r="G116" s="54"/>
      <c r="H116" s="54"/>
      <c r="I116" s="54"/>
      <c r="J116" s="54"/>
      <c r="K116" s="54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20" spans="1:31" s="2" customFormat="1" ht="6.95" customHeight="1">
      <c r="A120" s="33"/>
      <c r="B120" s="55"/>
      <c r="C120" s="56"/>
      <c r="D120" s="56"/>
      <c r="E120" s="56"/>
      <c r="F120" s="56"/>
      <c r="G120" s="56"/>
      <c r="H120" s="56"/>
      <c r="I120" s="56"/>
      <c r="J120" s="56"/>
      <c r="K120" s="56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24.95" customHeight="1">
      <c r="A121" s="33"/>
      <c r="B121" s="34"/>
      <c r="C121" s="22" t="s">
        <v>170</v>
      </c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16</v>
      </c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6.5" customHeight="1">
      <c r="A124" s="33"/>
      <c r="B124" s="34"/>
      <c r="C124" s="35"/>
      <c r="D124" s="35"/>
      <c r="E124" s="298" t="str">
        <f>E7</f>
        <v>Praha Holešovice ON - oprava</v>
      </c>
      <c r="F124" s="299"/>
      <c r="G124" s="299"/>
      <c r="H124" s="299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1" customFormat="1" ht="12" customHeight="1">
      <c r="B125" s="20"/>
      <c r="C125" s="28" t="s">
        <v>148</v>
      </c>
      <c r="D125" s="21"/>
      <c r="E125" s="21"/>
      <c r="F125" s="21"/>
      <c r="G125" s="21"/>
      <c r="H125" s="21"/>
      <c r="I125" s="21"/>
      <c r="J125" s="21"/>
      <c r="K125" s="21"/>
      <c r="L125" s="19"/>
    </row>
    <row r="126" spans="1:31" s="2" customFormat="1" ht="16.5" customHeight="1">
      <c r="A126" s="33"/>
      <c r="B126" s="34"/>
      <c r="C126" s="35"/>
      <c r="D126" s="35"/>
      <c r="E126" s="298" t="s">
        <v>1900</v>
      </c>
      <c r="F126" s="297"/>
      <c r="G126" s="297"/>
      <c r="H126" s="297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755</v>
      </c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30" customHeight="1">
      <c r="A128" s="33"/>
      <c r="B128" s="34"/>
      <c r="C128" s="35"/>
      <c r="D128" s="35"/>
      <c r="E128" s="294" t="str">
        <f>E11</f>
        <v>5.2 - Oprava kanceláří 215, 216, 217, 239 a společných prostor 200g a 200e</v>
      </c>
      <c r="F128" s="297"/>
      <c r="G128" s="297"/>
      <c r="H128" s="297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20</v>
      </c>
      <c r="D130" s="35"/>
      <c r="E130" s="35"/>
      <c r="F130" s="26" t="str">
        <f>F14</f>
        <v>ŽST Praha Holešovice</v>
      </c>
      <c r="G130" s="35"/>
      <c r="H130" s="35"/>
      <c r="I130" s="28" t="s">
        <v>22</v>
      </c>
      <c r="J130" s="65" t="str">
        <f>IF(J14="","",J14)</f>
        <v>24. 3. 2021</v>
      </c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2" customHeight="1">
      <c r="A132" s="33"/>
      <c r="B132" s="34"/>
      <c r="C132" s="28" t="s">
        <v>24</v>
      </c>
      <c r="D132" s="35"/>
      <c r="E132" s="35"/>
      <c r="F132" s="26" t="str">
        <f>E17</f>
        <v>Správa železnic, státní organizace</v>
      </c>
      <c r="G132" s="35"/>
      <c r="H132" s="35"/>
      <c r="I132" s="28" t="s">
        <v>32</v>
      </c>
      <c r="J132" s="31" t="str">
        <f>E23</f>
        <v xml:space="preserve"> </v>
      </c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" customHeight="1">
      <c r="A133" s="33"/>
      <c r="B133" s="34"/>
      <c r="C133" s="28" t="s">
        <v>30</v>
      </c>
      <c r="D133" s="35"/>
      <c r="E133" s="35"/>
      <c r="F133" s="26" t="str">
        <f>IF(E20="","",E20)</f>
        <v>Vyplň údaj</v>
      </c>
      <c r="G133" s="35"/>
      <c r="H133" s="35"/>
      <c r="I133" s="28" t="s">
        <v>35</v>
      </c>
      <c r="J133" s="31">
        <f>E26</f>
        <v>0</v>
      </c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35" customHeight="1">
      <c r="A134" s="33"/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63"/>
      <c r="B135" s="164"/>
      <c r="C135" s="165" t="s">
        <v>171</v>
      </c>
      <c r="D135" s="166" t="s">
        <v>62</v>
      </c>
      <c r="E135" s="166" t="s">
        <v>58</v>
      </c>
      <c r="F135" s="166" t="s">
        <v>59</v>
      </c>
      <c r="G135" s="166" t="s">
        <v>172</v>
      </c>
      <c r="H135" s="166" t="s">
        <v>173</v>
      </c>
      <c r="I135" s="166" t="s">
        <v>174</v>
      </c>
      <c r="J135" s="167" t="s">
        <v>153</v>
      </c>
      <c r="K135" s="168" t="s">
        <v>175</v>
      </c>
      <c r="L135" s="169"/>
      <c r="M135" s="74" t="s">
        <v>1</v>
      </c>
      <c r="N135" s="75" t="s">
        <v>41</v>
      </c>
      <c r="O135" s="75" t="s">
        <v>176</v>
      </c>
      <c r="P135" s="75" t="s">
        <v>177</v>
      </c>
      <c r="Q135" s="75" t="s">
        <v>178</v>
      </c>
      <c r="R135" s="75" t="s">
        <v>179</v>
      </c>
      <c r="S135" s="75" t="s">
        <v>180</v>
      </c>
      <c r="T135" s="76" t="s">
        <v>181</v>
      </c>
      <c r="U135" s="163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/>
    </row>
    <row r="136" spans="1:65" s="2" customFormat="1" ht="22.9" customHeight="1">
      <c r="A136" s="33"/>
      <c r="B136" s="34"/>
      <c r="C136" s="81" t="s">
        <v>182</v>
      </c>
      <c r="D136" s="35"/>
      <c r="E136" s="35"/>
      <c r="F136" s="35"/>
      <c r="G136" s="35"/>
      <c r="H136" s="35"/>
      <c r="I136" s="35"/>
      <c r="J136" s="170">
        <f>BK136</f>
        <v>0</v>
      </c>
      <c r="K136" s="35"/>
      <c r="L136" s="38"/>
      <c r="M136" s="77"/>
      <c r="N136" s="171"/>
      <c r="O136" s="78"/>
      <c r="P136" s="172">
        <f>P137+P170</f>
        <v>0</v>
      </c>
      <c r="Q136" s="78"/>
      <c r="R136" s="172">
        <f>R137+R170</f>
        <v>1.9053201399999997</v>
      </c>
      <c r="S136" s="78"/>
      <c r="T136" s="173">
        <f>T137+T170</f>
        <v>0.66317110000000001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76</v>
      </c>
      <c r="AU136" s="16" t="s">
        <v>155</v>
      </c>
      <c r="BK136" s="174">
        <f>BK137+BK170</f>
        <v>0</v>
      </c>
    </row>
    <row r="137" spans="1:65" s="12" customFormat="1" ht="25.9" customHeight="1">
      <c r="B137" s="175"/>
      <c r="C137" s="176"/>
      <c r="D137" s="177" t="s">
        <v>76</v>
      </c>
      <c r="E137" s="178" t="s">
        <v>183</v>
      </c>
      <c r="F137" s="178" t="s">
        <v>184</v>
      </c>
      <c r="G137" s="176"/>
      <c r="H137" s="176"/>
      <c r="I137" s="179"/>
      <c r="J137" s="180">
        <f>BK137</f>
        <v>0</v>
      </c>
      <c r="K137" s="176"/>
      <c r="L137" s="181"/>
      <c r="M137" s="182"/>
      <c r="N137" s="183"/>
      <c r="O137" s="183"/>
      <c r="P137" s="184">
        <f>P138+P141+P158+P166</f>
        <v>0</v>
      </c>
      <c r="Q137" s="183"/>
      <c r="R137" s="184">
        <f>R138+R141+R158+R166</f>
        <v>1.37232E-2</v>
      </c>
      <c r="S137" s="183"/>
      <c r="T137" s="185">
        <f>T138+T141+T158+T166</f>
        <v>0</v>
      </c>
      <c r="AR137" s="186" t="s">
        <v>85</v>
      </c>
      <c r="AT137" s="187" t="s">
        <v>76</v>
      </c>
      <c r="AU137" s="187" t="s">
        <v>77</v>
      </c>
      <c r="AY137" s="186" t="s">
        <v>185</v>
      </c>
      <c r="BK137" s="188">
        <f>BK138+BK141+BK158+BK166</f>
        <v>0</v>
      </c>
    </row>
    <row r="138" spans="1:65" s="12" customFormat="1" ht="22.9" customHeight="1">
      <c r="B138" s="175"/>
      <c r="C138" s="176"/>
      <c r="D138" s="177" t="s">
        <v>76</v>
      </c>
      <c r="E138" s="189" t="s">
        <v>186</v>
      </c>
      <c r="F138" s="189" t="s">
        <v>187</v>
      </c>
      <c r="G138" s="176"/>
      <c r="H138" s="176"/>
      <c r="I138" s="179"/>
      <c r="J138" s="190">
        <f>BK138</f>
        <v>0</v>
      </c>
      <c r="K138" s="176"/>
      <c r="L138" s="181"/>
      <c r="M138" s="182"/>
      <c r="N138" s="183"/>
      <c r="O138" s="183"/>
      <c r="P138" s="184">
        <f>SUM(P139:P140)</f>
        <v>0</v>
      </c>
      <c r="Q138" s="183"/>
      <c r="R138" s="184">
        <f>SUM(R139:R140)</f>
        <v>0</v>
      </c>
      <c r="S138" s="183"/>
      <c r="T138" s="185">
        <f>SUM(T139:T140)</f>
        <v>0</v>
      </c>
      <c r="AR138" s="186" t="s">
        <v>85</v>
      </c>
      <c r="AT138" s="187" t="s">
        <v>76</v>
      </c>
      <c r="AU138" s="187" t="s">
        <v>85</v>
      </c>
      <c r="AY138" s="186" t="s">
        <v>185</v>
      </c>
      <c r="BK138" s="188">
        <f>SUM(BK139:BK140)</f>
        <v>0</v>
      </c>
    </row>
    <row r="139" spans="1:65" s="2" customFormat="1" ht="21.75" customHeight="1">
      <c r="A139" s="33"/>
      <c r="B139" s="34"/>
      <c r="C139" s="191" t="s">
        <v>85</v>
      </c>
      <c r="D139" s="191" t="s">
        <v>188</v>
      </c>
      <c r="E139" s="192" t="s">
        <v>795</v>
      </c>
      <c r="F139" s="193" t="s">
        <v>796</v>
      </c>
      <c r="G139" s="194" t="s">
        <v>198</v>
      </c>
      <c r="H139" s="195">
        <v>30.16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42</v>
      </c>
      <c r="O139" s="70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192</v>
      </c>
      <c r="AT139" s="203" t="s">
        <v>188</v>
      </c>
      <c r="AU139" s="203" t="s">
        <v>87</v>
      </c>
      <c r="AY139" s="16" t="s">
        <v>185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85</v>
      </c>
      <c r="BK139" s="204">
        <f>ROUND(I139*H139,2)</f>
        <v>0</v>
      </c>
      <c r="BL139" s="16" t="s">
        <v>192</v>
      </c>
      <c r="BM139" s="203" t="s">
        <v>797</v>
      </c>
    </row>
    <row r="140" spans="1:65" s="13" customFormat="1">
      <c r="B140" s="205"/>
      <c r="C140" s="206"/>
      <c r="D140" s="207" t="s">
        <v>194</v>
      </c>
      <c r="E140" s="208" t="s">
        <v>1</v>
      </c>
      <c r="F140" s="209" t="s">
        <v>1943</v>
      </c>
      <c r="G140" s="206"/>
      <c r="H140" s="210">
        <v>30.16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194</v>
      </c>
      <c r="AU140" s="216" t="s">
        <v>87</v>
      </c>
      <c r="AV140" s="13" t="s">
        <v>87</v>
      </c>
      <c r="AW140" s="13" t="s">
        <v>34</v>
      </c>
      <c r="AX140" s="13" t="s">
        <v>85</v>
      </c>
      <c r="AY140" s="216" t="s">
        <v>185</v>
      </c>
    </row>
    <row r="141" spans="1:65" s="12" customFormat="1" ht="22.9" customHeight="1">
      <c r="B141" s="175"/>
      <c r="C141" s="176"/>
      <c r="D141" s="177" t="s">
        <v>76</v>
      </c>
      <c r="E141" s="189" t="s">
        <v>209</v>
      </c>
      <c r="F141" s="189" t="s">
        <v>1251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SUM(P142:P157)</f>
        <v>0</v>
      </c>
      <c r="Q141" s="183"/>
      <c r="R141" s="184">
        <f>SUM(R142:R157)</f>
        <v>1.37232E-2</v>
      </c>
      <c r="S141" s="183"/>
      <c r="T141" s="185">
        <f>SUM(T142:T157)</f>
        <v>0</v>
      </c>
      <c r="AR141" s="186" t="s">
        <v>85</v>
      </c>
      <c r="AT141" s="187" t="s">
        <v>76</v>
      </c>
      <c r="AU141" s="187" t="s">
        <v>85</v>
      </c>
      <c r="AY141" s="186" t="s">
        <v>185</v>
      </c>
      <c r="BK141" s="188">
        <f>SUM(BK142:BK157)</f>
        <v>0</v>
      </c>
    </row>
    <row r="142" spans="1:65" s="2" customFormat="1" ht="33" customHeight="1">
      <c r="A142" s="33"/>
      <c r="B142" s="34"/>
      <c r="C142" s="191" t="s">
        <v>87</v>
      </c>
      <c r="D142" s="191" t="s">
        <v>188</v>
      </c>
      <c r="E142" s="192" t="s">
        <v>823</v>
      </c>
      <c r="F142" s="193" t="s">
        <v>824</v>
      </c>
      <c r="G142" s="194" t="s">
        <v>198</v>
      </c>
      <c r="H142" s="195">
        <v>46.08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42</v>
      </c>
      <c r="O142" s="70"/>
      <c r="P142" s="201">
        <f>O142*H142</f>
        <v>0</v>
      </c>
      <c r="Q142" s="201">
        <v>2.1000000000000001E-4</v>
      </c>
      <c r="R142" s="201">
        <f>Q142*H142</f>
        <v>9.6767999999999993E-3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192</v>
      </c>
      <c r="AT142" s="203" t="s">
        <v>188</v>
      </c>
      <c r="AU142" s="203" t="s">
        <v>87</v>
      </c>
      <c r="AY142" s="16" t="s">
        <v>185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85</v>
      </c>
      <c r="BK142" s="204">
        <f>ROUND(I142*H142,2)</f>
        <v>0</v>
      </c>
      <c r="BL142" s="16" t="s">
        <v>192</v>
      </c>
      <c r="BM142" s="203" t="s">
        <v>825</v>
      </c>
    </row>
    <row r="143" spans="1:65" s="13" customFormat="1">
      <c r="B143" s="205"/>
      <c r="C143" s="206"/>
      <c r="D143" s="207" t="s">
        <v>194</v>
      </c>
      <c r="E143" s="208" t="s">
        <v>1</v>
      </c>
      <c r="F143" s="209" t="s">
        <v>1944</v>
      </c>
      <c r="G143" s="206"/>
      <c r="H143" s="210">
        <v>23.68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194</v>
      </c>
      <c r="AU143" s="216" t="s">
        <v>87</v>
      </c>
      <c r="AV143" s="13" t="s">
        <v>87</v>
      </c>
      <c r="AW143" s="13" t="s">
        <v>34</v>
      </c>
      <c r="AX143" s="13" t="s">
        <v>77</v>
      </c>
      <c r="AY143" s="216" t="s">
        <v>185</v>
      </c>
    </row>
    <row r="144" spans="1:65" s="13" customFormat="1">
      <c r="B144" s="205"/>
      <c r="C144" s="206"/>
      <c r="D144" s="207" t="s">
        <v>194</v>
      </c>
      <c r="E144" s="208" t="s">
        <v>1</v>
      </c>
      <c r="F144" s="209" t="s">
        <v>1945</v>
      </c>
      <c r="G144" s="206"/>
      <c r="H144" s="210">
        <v>22.4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194</v>
      </c>
      <c r="AU144" s="216" t="s">
        <v>87</v>
      </c>
      <c r="AV144" s="13" t="s">
        <v>87</v>
      </c>
      <c r="AW144" s="13" t="s">
        <v>34</v>
      </c>
      <c r="AX144" s="13" t="s">
        <v>77</v>
      </c>
      <c r="AY144" s="216" t="s">
        <v>185</v>
      </c>
    </row>
    <row r="145" spans="1:65" s="14" customFormat="1">
      <c r="B145" s="221"/>
      <c r="C145" s="222"/>
      <c r="D145" s="207" t="s">
        <v>194</v>
      </c>
      <c r="E145" s="223" t="s">
        <v>1</v>
      </c>
      <c r="F145" s="224" t="s">
        <v>317</v>
      </c>
      <c r="G145" s="222"/>
      <c r="H145" s="225">
        <v>46.08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AT145" s="231" t="s">
        <v>194</v>
      </c>
      <c r="AU145" s="231" t="s">
        <v>87</v>
      </c>
      <c r="AV145" s="14" t="s">
        <v>192</v>
      </c>
      <c r="AW145" s="14" t="s">
        <v>34</v>
      </c>
      <c r="AX145" s="14" t="s">
        <v>85</v>
      </c>
      <c r="AY145" s="231" t="s">
        <v>185</v>
      </c>
    </row>
    <row r="146" spans="1:65" s="2" customFormat="1" ht="21.75" customHeight="1">
      <c r="A146" s="33"/>
      <c r="B146" s="34"/>
      <c r="C146" s="191" t="s">
        <v>201</v>
      </c>
      <c r="D146" s="191" t="s">
        <v>188</v>
      </c>
      <c r="E146" s="192" t="s">
        <v>827</v>
      </c>
      <c r="F146" s="193" t="s">
        <v>828</v>
      </c>
      <c r="G146" s="194" t="s">
        <v>198</v>
      </c>
      <c r="H146" s="195">
        <v>72.12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42</v>
      </c>
      <c r="O146" s="70"/>
      <c r="P146" s="201">
        <f>O146*H146</f>
        <v>0</v>
      </c>
      <c r="Q146" s="201">
        <v>4.0000000000000003E-5</v>
      </c>
      <c r="R146" s="201">
        <f>Q146*H146</f>
        <v>2.8848000000000003E-3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192</v>
      </c>
      <c r="AT146" s="203" t="s">
        <v>188</v>
      </c>
      <c r="AU146" s="203" t="s">
        <v>87</v>
      </c>
      <c r="AY146" s="16" t="s">
        <v>185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85</v>
      </c>
      <c r="BK146" s="204">
        <f>ROUND(I146*H146,2)</f>
        <v>0</v>
      </c>
      <c r="BL146" s="16" t="s">
        <v>192</v>
      </c>
      <c r="BM146" s="203" t="s">
        <v>829</v>
      </c>
    </row>
    <row r="147" spans="1:65" s="13" customFormat="1">
      <c r="B147" s="205"/>
      <c r="C147" s="206"/>
      <c r="D147" s="207" t="s">
        <v>194</v>
      </c>
      <c r="E147" s="208" t="s">
        <v>1</v>
      </c>
      <c r="F147" s="209" t="s">
        <v>1946</v>
      </c>
      <c r="G147" s="206"/>
      <c r="H147" s="210">
        <v>46.08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194</v>
      </c>
      <c r="AU147" s="216" t="s">
        <v>87</v>
      </c>
      <c r="AV147" s="13" t="s">
        <v>87</v>
      </c>
      <c r="AW147" s="13" t="s">
        <v>34</v>
      </c>
      <c r="AX147" s="13" t="s">
        <v>77</v>
      </c>
      <c r="AY147" s="216" t="s">
        <v>185</v>
      </c>
    </row>
    <row r="148" spans="1:65" s="13" customFormat="1">
      <c r="B148" s="205"/>
      <c r="C148" s="206"/>
      <c r="D148" s="207" t="s">
        <v>194</v>
      </c>
      <c r="E148" s="208" t="s">
        <v>1</v>
      </c>
      <c r="F148" s="209" t="s">
        <v>1947</v>
      </c>
      <c r="G148" s="206"/>
      <c r="H148" s="210">
        <v>13.44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194</v>
      </c>
      <c r="AU148" s="216" t="s">
        <v>87</v>
      </c>
      <c r="AV148" s="13" t="s">
        <v>87</v>
      </c>
      <c r="AW148" s="13" t="s">
        <v>34</v>
      </c>
      <c r="AX148" s="13" t="s">
        <v>77</v>
      </c>
      <c r="AY148" s="216" t="s">
        <v>185</v>
      </c>
    </row>
    <row r="149" spans="1:65" s="13" customFormat="1">
      <c r="B149" s="205"/>
      <c r="C149" s="206"/>
      <c r="D149" s="207" t="s">
        <v>194</v>
      </c>
      <c r="E149" s="208" t="s">
        <v>1</v>
      </c>
      <c r="F149" s="209" t="s">
        <v>1948</v>
      </c>
      <c r="G149" s="206"/>
      <c r="H149" s="210">
        <v>12.6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194</v>
      </c>
      <c r="AU149" s="216" t="s">
        <v>87</v>
      </c>
      <c r="AV149" s="13" t="s">
        <v>87</v>
      </c>
      <c r="AW149" s="13" t="s">
        <v>34</v>
      </c>
      <c r="AX149" s="13" t="s">
        <v>77</v>
      </c>
      <c r="AY149" s="216" t="s">
        <v>185</v>
      </c>
    </row>
    <row r="150" spans="1:65" s="14" customFormat="1">
      <c r="B150" s="221"/>
      <c r="C150" s="222"/>
      <c r="D150" s="207" t="s">
        <v>194</v>
      </c>
      <c r="E150" s="223" t="s">
        <v>1</v>
      </c>
      <c r="F150" s="224" t="s">
        <v>317</v>
      </c>
      <c r="G150" s="222"/>
      <c r="H150" s="225">
        <v>72.11999999999999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194</v>
      </c>
      <c r="AU150" s="231" t="s">
        <v>87</v>
      </c>
      <c r="AV150" s="14" t="s">
        <v>192</v>
      </c>
      <c r="AW150" s="14" t="s">
        <v>34</v>
      </c>
      <c r="AX150" s="14" t="s">
        <v>85</v>
      </c>
      <c r="AY150" s="231" t="s">
        <v>185</v>
      </c>
    </row>
    <row r="151" spans="1:65" s="2" customFormat="1" ht="33" customHeight="1">
      <c r="A151" s="33"/>
      <c r="B151" s="34"/>
      <c r="C151" s="191" t="s">
        <v>192</v>
      </c>
      <c r="D151" s="191" t="s">
        <v>188</v>
      </c>
      <c r="E151" s="192" t="s">
        <v>1254</v>
      </c>
      <c r="F151" s="193" t="s">
        <v>1255</v>
      </c>
      <c r="G151" s="194" t="s">
        <v>704</v>
      </c>
      <c r="H151" s="195">
        <v>2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42</v>
      </c>
      <c r="O151" s="70"/>
      <c r="P151" s="201">
        <f>O151*H151</f>
        <v>0</v>
      </c>
      <c r="Q151" s="201">
        <v>4.0000000000000003E-5</v>
      </c>
      <c r="R151" s="201">
        <f>Q151*H151</f>
        <v>8.0000000000000007E-5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192</v>
      </c>
      <c r="AT151" s="203" t="s">
        <v>188</v>
      </c>
      <c r="AU151" s="203" t="s">
        <v>87</v>
      </c>
      <c r="AY151" s="16" t="s">
        <v>185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85</v>
      </c>
      <c r="BK151" s="204">
        <f>ROUND(I151*H151,2)</f>
        <v>0</v>
      </c>
      <c r="BL151" s="16" t="s">
        <v>192</v>
      </c>
      <c r="BM151" s="203" t="s">
        <v>1256</v>
      </c>
    </row>
    <row r="152" spans="1:65" s="2" customFormat="1" ht="21.75" customHeight="1">
      <c r="A152" s="33"/>
      <c r="B152" s="34"/>
      <c r="C152" s="191" t="s">
        <v>211</v>
      </c>
      <c r="D152" s="191" t="s">
        <v>188</v>
      </c>
      <c r="E152" s="192" t="s">
        <v>830</v>
      </c>
      <c r="F152" s="193" t="s">
        <v>831</v>
      </c>
      <c r="G152" s="194" t="s">
        <v>214</v>
      </c>
      <c r="H152" s="195">
        <v>1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42</v>
      </c>
      <c r="O152" s="70"/>
      <c r="P152" s="201">
        <f>O152*H152</f>
        <v>0</v>
      </c>
      <c r="Q152" s="201">
        <v>4.0000000000000003E-5</v>
      </c>
      <c r="R152" s="201">
        <f>Q152*H152</f>
        <v>4.0000000000000003E-5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192</v>
      </c>
      <c r="AT152" s="203" t="s">
        <v>188</v>
      </c>
      <c r="AU152" s="203" t="s">
        <v>87</v>
      </c>
      <c r="AY152" s="16" t="s">
        <v>185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85</v>
      </c>
      <c r="BK152" s="204">
        <f>ROUND(I152*H152,2)</f>
        <v>0</v>
      </c>
      <c r="BL152" s="16" t="s">
        <v>192</v>
      </c>
      <c r="BM152" s="203" t="s">
        <v>832</v>
      </c>
    </row>
    <row r="153" spans="1:65" s="2" customFormat="1" ht="39">
      <c r="A153" s="33"/>
      <c r="B153" s="34"/>
      <c r="C153" s="35"/>
      <c r="D153" s="207" t="s">
        <v>269</v>
      </c>
      <c r="E153" s="35"/>
      <c r="F153" s="217" t="s">
        <v>833</v>
      </c>
      <c r="G153" s="35"/>
      <c r="H153" s="35"/>
      <c r="I153" s="218"/>
      <c r="J153" s="35"/>
      <c r="K153" s="35"/>
      <c r="L153" s="38"/>
      <c r="M153" s="219"/>
      <c r="N153" s="220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269</v>
      </c>
      <c r="AU153" s="16" t="s">
        <v>87</v>
      </c>
    </row>
    <row r="154" spans="1:65" s="2" customFormat="1" ht="21.75" customHeight="1">
      <c r="A154" s="33"/>
      <c r="B154" s="34"/>
      <c r="C154" s="191" t="s">
        <v>186</v>
      </c>
      <c r="D154" s="191" t="s">
        <v>188</v>
      </c>
      <c r="E154" s="192" t="s">
        <v>1949</v>
      </c>
      <c r="F154" s="193" t="s">
        <v>1950</v>
      </c>
      <c r="G154" s="194" t="s">
        <v>198</v>
      </c>
      <c r="H154" s="195">
        <v>26.04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42</v>
      </c>
      <c r="O154" s="70"/>
      <c r="P154" s="201">
        <f>O154*H154</f>
        <v>0</v>
      </c>
      <c r="Q154" s="201">
        <v>4.0000000000000003E-5</v>
      </c>
      <c r="R154" s="201">
        <f>Q154*H154</f>
        <v>1.0415999999999999E-3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192</v>
      </c>
      <c r="AT154" s="203" t="s">
        <v>188</v>
      </c>
      <c r="AU154" s="203" t="s">
        <v>87</v>
      </c>
      <c r="AY154" s="16" t="s">
        <v>185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85</v>
      </c>
      <c r="BK154" s="204">
        <f>ROUND(I154*H154,2)</f>
        <v>0</v>
      </c>
      <c r="BL154" s="16" t="s">
        <v>192</v>
      </c>
      <c r="BM154" s="203" t="s">
        <v>1951</v>
      </c>
    </row>
    <row r="155" spans="1:65" s="13" customFormat="1">
      <c r="B155" s="205"/>
      <c r="C155" s="206"/>
      <c r="D155" s="207" t="s">
        <v>194</v>
      </c>
      <c r="E155" s="208" t="s">
        <v>1</v>
      </c>
      <c r="F155" s="209" t="s">
        <v>1947</v>
      </c>
      <c r="G155" s="206"/>
      <c r="H155" s="210">
        <v>13.44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194</v>
      </c>
      <c r="AU155" s="216" t="s">
        <v>87</v>
      </c>
      <c r="AV155" s="13" t="s">
        <v>87</v>
      </c>
      <c r="AW155" s="13" t="s">
        <v>34</v>
      </c>
      <c r="AX155" s="13" t="s">
        <v>77</v>
      </c>
      <c r="AY155" s="216" t="s">
        <v>185</v>
      </c>
    </row>
    <row r="156" spans="1:65" s="13" customFormat="1">
      <c r="B156" s="205"/>
      <c r="C156" s="206"/>
      <c r="D156" s="207" t="s">
        <v>194</v>
      </c>
      <c r="E156" s="208" t="s">
        <v>1</v>
      </c>
      <c r="F156" s="209" t="s">
        <v>1948</v>
      </c>
      <c r="G156" s="206"/>
      <c r="H156" s="210">
        <v>12.6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194</v>
      </c>
      <c r="AU156" s="216" t="s">
        <v>87</v>
      </c>
      <c r="AV156" s="13" t="s">
        <v>87</v>
      </c>
      <c r="AW156" s="13" t="s">
        <v>34</v>
      </c>
      <c r="AX156" s="13" t="s">
        <v>77</v>
      </c>
      <c r="AY156" s="216" t="s">
        <v>185</v>
      </c>
    </row>
    <row r="157" spans="1:65" s="14" customFormat="1">
      <c r="B157" s="221"/>
      <c r="C157" s="222"/>
      <c r="D157" s="207" t="s">
        <v>194</v>
      </c>
      <c r="E157" s="223" t="s">
        <v>1</v>
      </c>
      <c r="F157" s="224" t="s">
        <v>317</v>
      </c>
      <c r="G157" s="222"/>
      <c r="H157" s="225">
        <v>26.04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194</v>
      </c>
      <c r="AU157" s="231" t="s">
        <v>87</v>
      </c>
      <c r="AV157" s="14" t="s">
        <v>192</v>
      </c>
      <c r="AW157" s="14" t="s">
        <v>34</v>
      </c>
      <c r="AX157" s="14" t="s">
        <v>85</v>
      </c>
      <c r="AY157" s="231" t="s">
        <v>185</v>
      </c>
    </row>
    <row r="158" spans="1:65" s="12" customFormat="1" ht="22.9" customHeight="1">
      <c r="B158" s="175"/>
      <c r="C158" s="176"/>
      <c r="D158" s="177" t="s">
        <v>76</v>
      </c>
      <c r="E158" s="189" t="s">
        <v>232</v>
      </c>
      <c r="F158" s="189" t="s">
        <v>843</v>
      </c>
      <c r="G158" s="176"/>
      <c r="H158" s="176"/>
      <c r="I158" s="179"/>
      <c r="J158" s="190">
        <f>BK158</f>
        <v>0</v>
      </c>
      <c r="K158" s="176"/>
      <c r="L158" s="181"/>
      <c r="M158" s="182"/>
      <c r="N158" s="183"/>
      <c r="O158" s="183"/>
      <c r="P158" s="184">
        <f>SUM(P159:P165)</f>
        <v>0</v>
      </c>
      <c r="Q158" s="183"/>
      <c r="R158" s="184">
        <f>SUM(R159:R165)</f>
        <v>0</v>
      </c>
      <c r="S158" s="183"/>
      <c r="T158" s="185">
        <f>SUM(T159:T165)</f>
        <v>0</v>
      </c>
      <c r="AR158" s="186" t="s">
        <v>85</v>
      </c>
      <c r="AT158" s="187" t="s">
        <v>76</v>
      </c>
      <c r="AU158" s="187" t="s">
        <v>85</v>
      </c>
      <c r="AY158" s="186" t="s">
        <v>185</v>
      </c>
      <c r="BK158" s="188">
        <f>SUM(BK159:BK165)</f>
        <v>0</v>
      </c>
    </row>
    <row r="159" spans="1:65" s="2" customFormat="1" ht="21.75" customHeight="1">
      <c r="A159" s="33"/>
      <c r="B159" s="34"/>
      <c r="C159" s="191" t="s">
        <v>220</v>
      </c>
      <c r="D159" s="191" t="s">
        <v>188</v>
      </c>
      <c r="E159" s="192" t="s">
        <v>844</v>
      </c>
      <c r="F159" s="193" t="s">
        <v>845</v>
      </c>
      <c r="G159" s="194" t="s">
        <v>237</v>
      </c>
      <c r="H159" s="195">
        <v>0.66300000000000003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42</v>
      </c>
      <c r="O159" s="70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192</v>
      </c>
      <c r="AT159" s="203" t="s">
        <v>188</v>
      </c>
      <c r="AU159" s="203" t="s">
        <v>87</v>
      </c>
      <c r="AY159" s="16" t="s">
        <v>185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85</v>
      </c>
      <c r="BK159" s="204">
        <f>ROUND(I159*H159,2)</f>
        <v>0</v>
      </c>
      <c r="BL159" s="16" t="s">
        <v>192</v>
      </c>
      <c r="BM159" s="203" t="s">
        <v>846</v>
      </c>
    </row>
    <row r="160" spans="1:65" s="2" customFormat="1" ht="33" customHeight="1">
      <c r="A160" s="33"/>
      <c r="B160" s="34"/>
      <c r="C160" s="191" t="s">
        <v>224</v>
      </c>
      <c r="D160" s="191" t="s">
        <v>188</v>
      </c>
      <c r="E160" s="192" t="s">
        <v>240</v>
      </c>
      <c r="F160" s="193" t="s">
        <v>241</v>
      </c>
      <c r="G160" s="194" t="s">
        <v>237</v>
      </c>
      <c r="H160" s="195">
        <v>3.3149999999999999</v>
      </c>
      <c r="I160" s="196"/>
      <c r="J160" s="197">
        <f>ROUND(I160*H160,2)</f>
        <v>0</v>
      </c>
      <c r="K160" s="198"/>
      <c r="L160" s="38"/>
      <c r="M160" s="199" t="s">
        <v>1</v>
      </c>
      <c r="N160" s="200" t="s">
        <v>42</v>
      </c>
      <c r="O160" s="70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192</v>
      </c>
      <c r="AT160" s="203" t="s">
        <v>188</v>
      </c>
      <c r="AU160" s="203" t="s">
        <v>87</v>
      </c>
      <c r="AY160" s="16" t="s">
        <v>185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6" t="s">
        <v>85</v>
      </c>
      <c r="BK160" s="204">
        <f>ROUND(I160*H160,2)</f>
        <v>0</v>
      </c>
      <c r="BL160" s="16" t="s">
        <v>192</v>
      </c>
      <c r="BM160" s="203" t="s">
        <v>847</v>
      </c>
    </row>
    <row r="161" spans="1:65" s="13" customFormat="1">
      <c r="B161" s="205"/>
      <c r="C161" s="206"/>
      <c r="D161" s="207" t="s">
        <v>194</v>
      </c>
      <c r="E161" s="206"/>
      <c r="F161" s="209" t="s">
        <v>1952</v>
      </c>
      <c r="G161" s="206"/>
      <c r="H161" s="210">
        <v>3.3149999999999999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194</v>
      </c>
      <c r="AU161" s="216" t="s">
        <v>87</v>
      </c>
      <c r="AV161" s="13" t="s">
        <v>87</v>
      </c>
      <c r="AW161" s="13" t="s">
        <v>4</v>
      </c>
      <c r="AX161" s="13" t="s">
        <v>85</v>
      </c>
      <c r="AY161" s="216" t="s">
        <v>185</v>
      </c>
    </row>
    <row r="162" spans="1:65" s="2" customFormat="1" ht="21.75" customHeight="1">
      <c r="A162" s="33"/>
      <c r="B162" s="34"/>
      <c r="C162" s="191" t="s">
        <v>209</v>
      </c>
      <c r="D162" s="191" t="s">
        <v>188</v>
      </c>
      <c r="E162" s="192" t="s">
        <v>245</v>
      </c>
      <c r="F162" s="193" t="s">
        <v>849</v>
      </c>
      <c r="G162" s="194" t="s">
        <v>237</v>
      </c>
      <c r="H162" s="195">
        <v>0.66300000000000003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42</v>
      </c>
      <c r="O162" s="70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192</v>
      </c>
      <c r="AT162" s="203" t="s">
        <v>188</v>
      </c>
      <c r="AU162" s="203" t="s">
        <v>87</v>
      </c>
      <c r="AY162" s="16" t="s">
        <v>185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85</v>
      </c>
      <c r="BK162" s="204">
        <f>ROUND(I162*H162,2)</f>
        <v>0</v>
      </c>
      <c r="BL162" s="16" t="s">
        <v>192</v>
      </c>
      <c r="BM162" s="203" t="s">
        <v>850</v>
      </c>
    </row>
    <row r="163" spans="1:65" s="2" customFormat="1" ht="21.75" customHeight="1">
      <c r="A163" s="33"/>
      <c r="B163" s="34"/>
      <c r="C163" s="191" t="s">
        <v>234</v>
      </c>
      <c r="D163" s="191" t="s">
        <v>188</v>
      </c>
      <c r="E163" s="192" t="s">
        <v>249</v>
      </c>
      <c r="F163" s="193" t="s">
        <v>250</v>
      </c>
      <c r="G163" s="194" t="s">
        <v>237</v>
      </c>
      <c r="H163" s="195">
        <v>12.597</v>
      </c>
      <c r="I163" s="196"/>
      <c r="J163" s="197">
        <f>ROUND(I163*H163,2)</f>
        <v>0</v>
      </c>
      <c r="K163" s="198"/>
      <c r="L163" s="38"/>
      <c r="M163" s="199" t="s">
        <v>1</v>
      </c>
      <c r="N163" s="200" t="s">
        <v>42</v>
      </c>
      <c r="O163" s="70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192</v>
      </c>
      <c r="AT163" s="203" t="s">
        <v>188</v>
      </c>
      <c r="AU163" s="203" t="s">
        <v>87</v>
      </c>
      <c r="AY163" s="16" t="s">
        <v>185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85</v>
      </c>
      <c r="BK163" s="204">
        <f>ROUND(I163*H163,2)</f>
        <v>0</v>
      </c>
      <c r="BL163" s="16" t="s">
        <v>192</v>
      </c>
      <c r="BM163" s="203" t="s">
        <v>851</v>
      </c>
    </row>
    <row r="164" spans="1:65" s="13" customFormat="1">
      <c r="B164" s="205"/>
      <c r="C164" s="206"/>
      <c r="D164" s="207" t="s">
        <v>194</v>
      </c>
      <c r="E164" s="206"/>
      <c r="F164" s="209" t="s">
        <v>1953</v>
      </c>
      <c r="G164" s="206"/>
      <c r="H164" s="210">
        <v>12.597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194</v>
      </c>
      <c r="AU164" s="216" t="s">
        <v>87</v>
      </c>
      <c r="AV164" s="13" t="s">
        <v>87</v>
      </c>
      <c r="AW164" s="13" t="s">
        <v>4</v>
      </c>
      <c r="AX164" s="13" t="s">
        <v>85</v>
      </c>
      <c r="AY164" s="216" t="s">
        <v>185</v>
      </c>
    </row>
    <row r="165" spans="1:65" s="2" customFormat="1" ht="33" customHeight="1">
      <c r="A165" s="33"/>
      <c r="B165" s="34"/>
      <c r="C165" s="191" t="s">
        <v>239</v>
      </c>
      <c r="D165" s="191" t="s">
        <v>188</v>
      </c>
      <c r="E165" s="192" t="s">
        <v>254</v>
      </c>
      <c r="F165" s="193" t="s">
        <v>255</v>
      </c>
      <c r="G165" s="194" t="s">
        <v>237</v>
      </c>
      <c r="H165" s="195">
        <v>0.66300000000000003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42</v>
      </c>
      <c r="O165" s="70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192</v>
      </c>
      <c r="AT165" s="203" t="s">
        <v>188</v>
      </c>
      <c r="AU165" s="203" t="s">
        <v>87</v>
      </c>
      <c r="AY165" s="16" t="s">
        <v>185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85</v>
      </c>
      <c r="BK165" s="204">
        <f>ROUND(I165*H165,2)</f>
        <v>0</v>
      </c>
      <c r="BL165" s="16" t="s">
        <v>192</v>
      </c>
      <c r="BM165" s="203" t="s">
        <v>853</v>
      </c>
    </row>
    <row r="166" spans="1:65" s="12" customFormat="1" ht="22.9" customHeight="1">
      <c r="B166" s="175"/>
      <c r="C166" s="176"/>
      <c r="D166" s="177" t="s">
        <v>76</v>
      </c>
      <c r="E166" s="189" t="s">
        <v>271</v>
      </c>
      <c r="F166" s="189" t="s">
        <v>272</v>
      </c>
      <c r="G166" s="176"/>
      <c r="H166" s="176"/>
      <c r="I166" s="179"/>
      <c r="J166" s="190">
        <f>BK166</f>
        <v>0</v>
      </c>
      <c r="K166" s="176"/>
      <c r="L166" s="181"/>
      <c r="M166" s="182"/>
      <c r="N166" s="183"/>
      <c r="O166" s="183"/>
      <c r="P166" s="184">
        <f>SUM(P167:P169)</f>
        <v>0</v>
      </c>
      <c r="Q166" s="183"/>
      <c r="R166" s="184">
        <f>SUM(R167:R169)</f>
        <v>0</v>
      </c>
      <c r="S166" s="183"/>
      <c r="T166" s="185">
        <f>SUM(T167:T169)</f>
        <v>0</v>
      </c>
      <c r="AR166" s="186" t="s">
        <v>85</v>
      </c>
      <c r="AT166" s="187" t="s">
        <v>76</v>
      </c>
      <c r="AU166" s="187" t="s">
        <v>85</v>
      </c>
      <c r="AY166" s="186" t="s">
        <v>185</v>
      </c>
      <c r="BK166" s="188">
        <f>SUM(BK167:BK169)</f>
        <v>0</v>
      </c>
    </row>
    <row r="167" spans="1:65" s="2" customFormat="1" ht="16.5" customHeight="1">
      <c r="A167" s="33"/>
      <c r="B167" s="34"/>
      <c r="C167" s="191" t="s">
        <v>244</v>
      </c>
      <c r="D167" s="191" t="s">
        <v>188</v>
      </c>
      <c r="E167" s="192" t="s">
        <v>1338</v>
      </c>
      <c r="F167" s="193" t="s">
        <v>1339</v>
      </c>
      <c r="G167" s="194" t="s">
        <v>237</v>
      </c>
      <c r="H167" s="195">
        <v>0.19900000000000001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42</v>
      </c>
      <c r="O167" s="70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192</v>
      </c>
      <c r="AT167" s="203" t="s">
        <v>188</v>
      </c>
      <c r="AU167" s="203" t="s">
        <v>87</v>
      </c>
      <c r="AY167" s="16" t="s">
        <v>185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192</v>
      </c>
      <c r="BM167" s="203" t="s">
        <v>1340</v>
      </c>
    </row>
    <row r="168" spans="1:65" s="2" customFormat="1" ht="21.75" customHeight="1">
      <c r="A168" s="33"/>
      <c r="B168" s="34"/>
      <c r="C168" s="191" t="s">
        <v>248</v>
      </c>
      <c r="D168" s="191" t="s">
        <v>188</v>
      </c>
      <c r="E168" s="192" t="s">
        <v>278</v>
      </c>
      <c r="F168" s="193" t="s">
        <v>279</v>
      </c>
      <c r="G168" s="194" t="s">
        <v>237</v>
      </c>
      <c r="H168" s="195">
        <v>1.99</v>
      </c>
      <c r="I168" s="196"/>
      <c r="J168" s="197">
        <f>ROUND(I168*H168,2)</f>
        <v>0</v>
      </c>
      <c r="K168" s="198"/>
      <c r="L168" s="38"/>
      <c r="M168" s="199" t="s">
        <v>1</v>
      </c>
      <c r="N168" s="200" t="s">
        <v>42</v>
      </c>
      <c r="O168" s="70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192</v>
      </c>
      <c r="AT168" s="203" t="s">
        <v>188</v>
      </c>
      <c r="AU168" s="203" t="s">
        <v>87</v>
      </c>
      <c r="AY168" s="16" t="s">
        <v>185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85</v>
      </c>
      <c r="BK168" s="204">
        <f>ROUND(I168*H168,2)</f>
        <v>0</v>
      </c>
      <c r="BL168" s="16" t="s">
        <v>192</v>
      </c>
      <c r="BM168" s="203" t="s">
        <v>855</v>
      </c>
    </row>
    <row r="169" spans="1:65" s="13" customFormat="1">
      <c r="B169" s="205"/>
      <c r="C169" s="206"/>
      <c r="D169" s="207" t="s">
        <v>194</v>
      </c>
      <c r="E169" s="206"/>
      <c r="F169" s="209" t="s">
        <v>1954</v>
      </c>
      <c r="G169" s="206"/>
      <c r="H169" s="210">
        <v>1.99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194</v>
      </c>
      <c r="AU169" s="216" t="s">
        <v>87</v>
      </c>
      <c r="AV169" s="13" t="s">
        <v>87</v>
      </c>
      <c r="AW169" s="13" t="s">
        <v>4</v>
      </c>
      <c r="AX169" s="13" t="s">
        <v>85</v>
      </c>
      <c r="AY169" s="216" t="s">
        <v>185</v>
      </c>
    </row>
    <row r="170" spans="1:65" s="12" customFormat="1" ht="25.9" customHeight="1">
      <c r="B170" s="175"/>
      <c r="C170" s="176"/>
      <c r="D170" s="177" t="s">
        <v>76</v>
      </c>
      <c r="E170" s="178" t="s">
        <v>281</v>
      </c>
      <c r="F170" s="178" t="s">
        <v>282</v>
      </c>
      <c r="G170" s="176"/>
      <c r="H170" s="176"/>
      <c r="I170" s="179"/>
      <c r="J170" s="180">
        <f>BK170</f>
        <v>0</v>
      </c>
      <c r="K170" s="176"/>
      <c r="L170" s="181"/>
      <c r="M170" s="182"/>
      <c r="N170" s="183"/>
      <c r="O170" s="183"/>
      <c r="P170" s="184">
        <f>P171+P177+P190+P202+P228+P234+P273+P277+P288+P298</f>
        <v>0</v>
      </c>
      <c r="Q170" s="183"/>
      <c r="R170" s="184">
        <f>R171+R177+R190+R202+R228+R234+R273+R277+R288+R298</f>
        <v>1.8915969399999997</v>
      </c>
      <c r="S170" s="183"/>
      <c r="T170" s="185">
        <f>T171+T177+T190+T202+T228+T234+T273+T277+T288+T298</f>
        <v>0.66317110000000001</v>
      </c>
      <c r="AR170" s="186" t="s">
        <v>85</v>
      </c>
      <c r="AT170" s="187" t="s">
        <v>76</v>
      </c>
      <c r="AU170" s="187" t="s">
        <v>77</v>
      </c>
      <c r="AY170" s="186" t="s">
        <v>185</v>
      </c>
      <c r="BK170" s="188">
        <f>BK171+BK177+BK190+BK202+BK228+BK234+BK273+BK277+BK288+BK298</f>
        <v>0</v>
      </c>
    </row>
    <row r="171" spans="1:65" s="12" customFormat="1" ht="22.9" customHeight="1">
      <c r="B171" s="175"/>
      <c r="C171" s="176"/>
      <c r="D171" s="177" t="s">
        <v>76</v>
      </c>
      <c r="E171" s="189" t="s">
        <v>857</v>
      </c>
      <c r="F171" s="189" t="s">
        <v>858</v>
      </c>
      <c r="G171" s="176"/>
      <c r="H171" s="176"/>
      <c r="I171" s="179"/>
      <c r="J171" s="190">
        <f>BK171</f>
        <v>0</v>
      </c>
      <c r="K171" s="176"/>
      <c r="L171" s="181"/>
      <c r="M171" s="182"/>
      <c r="N171" s="183"/>
      <c r="O171" s="183"/>
      <c r="P171" s="184">
        <f>SUM(P172:P176)</f>
        <v>0</v>
      </c>
      <c r="Q171" s="183"/>
      <c r="R171" s="184">
        <f>SUM(R172:R176)</f>
        <v>1.23E-3</v>
      </c>
      <c r="S171" s="183"/>
      <c r="T171" s="185">
        <f>SUM(T172:T176)</f>
        <v>1.3500000000000001E-3</v>
      </c>
      <c r="AR171" s="186" t="s">
        <v>85</v>
      </c>
      <c r="AT171" s="187" t="s">
        <v>76</v>
      </c>
      <c r="AU171" s="187" t="s">
        <v>85</v>
      </c>
      <c r="AY171" s="186" t="s">
        <v>185</v>
      </c>
      <c r="BK171" s="188">
        <f>SUM(BK172:BK176)</f>
        <v>0</v>
      </c>
    </row>
    <row r="172" spans="1:65" s="2" customFormat="1" ht="21.75" customHeight="1">
      <c r="A172" s="33"/>
      <c r="B172" s="34"/>
      <c r="C172" s="191" t="s">
        <v>253</v>
      </c>
      <c r="D172" s="191" t="s">
        <v>188</v>
      </c>
      <c r="E172" s="192" t="s">
        <v>859</v>
      </c>
      <c r="F172" s="193" t="s">
        <v>860</v>
      </c>
      <c r="G172" s="194" t="s">
        <v>301</v>
      </c>
      <c r="H172" s="195">
        <v>3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42</v>
      </c>
      <c r="O172" s="70"/>
      <c r="P172" s="201">
        <f>O172*H172</f>
        <v>0</v>
      </c>
      <c r="Q172" s="201">
        <v>4.0000000000000003E-5</v>
      </c>
      <c r="R172" s="201">
        <f>Q172*H172</f>
        <v>1.2000000000000002E-4</v>
      </c>
      <c r="S172" s="201">
        <v>4.4999999999999999E-4</v>
      </c>
      <c r="T172" s="202">
        <f>S172*H172</f>
        <v>1.3500000000000001E-3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192</v>
      </c>
      <c r="AT172" s="203" t="s">
        <v>188</v>
      </c>
      <c r="AU172" s="203" t="s">
        <v>87</v>
      </c>
      <c r="AY172" s="16" t="s">
        <v>185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85</v>
      </c>
      <c r="BK172" s="204">
        <f>ROUND(I172*H172,2)</f>
        <v>0</v>
      </c>
      <c r="BL172" s="16" t="s">
        <v>192</v>
      </c>
      <c r="BM172" s="203" t="s">
        <v>861</v>
      </c>
    </row>
    <row r="173" spans="1:65" s="13" customFormat="1">
      <c r="B173" s="205"/>
      <c r="C173" s="206"/>
      <c r="D173" s="207" t="s">
        <v>194</v>
      </c>
      <c r="E173" s="208" t="s">
        <v>1</v>
      </c>
      <c r="F173" s="209" t="s">
        <v>1955</v>
      </c>
      <c r="G173" s="206"/>
      <c r="H173" s="210">
        <v>3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194</v>
      </c>
      <c r="AU173" s="216" t="s">
        <v>87</v>
      </c>
      <c r="AV173" s="13" t="s">
        <v>87</v>
      </c>
      <c r="AW173" s="13" t="s">
        <v>34</v>
      </c>
      <c r="AX173" s="13" t="s">
        <v>85</v>
      </c>
      <c r="AY173" s="216" t="s">
        <v>185</v>
      </c>
    </row>
    <row r="174" spans="1:65" s="2" customFormat="1" ht="21.75" customHeight="1">
      <c r="A174" s="33"/>
      <c r="B174" s="34"/>
      <c r="C174" s="191" t="s">
        <v>8</v>
      </c>
      <c r="D174" s="191" t="s">
        <v>188</v>
      </c>
      <c r="E174" s="192" t="s">
        <v>862</v>
      </c>
      <c r="F174" s="193" t="s">
        <v>863</v>
      </c>
      <c r="G174" s="194" t="s">
        <v>301</v>
      </c>
      <c r="H174" s="195">
        <v>3</v>
      </c>
      <c r="I174" s="196"/>
      <c r="J174" s="197">
        <f>ROUND(I174*H174,2)</f>
        <v>0</v>
      </c>
      <c r="K174" s="198"/>
      <c r="L174" s="38"/>
      <c r="M174" s="199" t="s">
        <v>1</v>
      </c>
      <c r="N174" s="200" t="s">
        <v>42</v>
      </c>
      <c r="O174" s="70"/>
      <c r="P174" s="201">
        <f>O174*H174</f>
        <v>0</v>
      </c>
      <c r="Q174" s="201">
        <v>3.6999999999999999E-4</v>
      </c>
      <c r="R174" s="201">
        <f>Q174*H174</f>
        <v>1.1099999999999999E-3</v>
      </c>
      <c r="S174" s="201">
        <v>0</v>
      </c>
      <c r="T174" s="20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192</v>
      </c>
      <c r="AT174" s="203" t="s">
        <v>188</v>
      </c>
      <c r="AU174" s="203" t="s">
        <v>87</v>
      </c>
      <c r="AY174" s="16" t="s">
        <v>185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85</v>
      </c>
      <c r="BK174" s="204">
        <f>ROUND(I174*H174,2)</f>
        <v>0</v>
      </c>
      <c r="BL174" s="16" t="s">
        <v>192</v>
      </c>
      <c r="BM174" s="203" t="s">
        <v>864</v>
      </c>
    </row>
    <row r="175" spans="1:65" s="2" customFormat="1" ht="21.75" customHeight="1">
      <c r="A175" s="33"/>
      <c r="B175" s="34"/>
      <c r="C175" s="191" t="s">
        <v>261</v>
      </c>
      <c r="D175" s="191" t="s">
        <v>188</v>
      </c>
      <c r="E175" s="192" t="s">
        <v>1916</v>
      </c>
      <c r="F175" s="193" t="s">
        <v>1917</v>
      </c>
      <c r="G175" s="194" t="s">
        <v>434</v>
      </c>
      <c r="H175" s="243"/>
      <c r="I175" s="196"/>
      <c r="J175" s="197">
        <f>ROUND(I175*H175,2)</f>
        <v>0</v>
      </c>
      <c r="K175" s="198"/>
      <c r="L175" s="38"/>
      <c r="M175" s="199" t="s">
        <v>1</v>
      </c>
      <c r="N175" s="200" t="s">
        <v>42</v>
      </c>
      <c r="O175" s="70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261</v>
      </c>
      <c r="AT175" s="203" t="s">
        <v>188</v>
      </c>
      <c r="AU175" s="203" t="s">
        <v>87</v>
      </c>
      <c r="AY175" s="16" t="s">
        <v>185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6" t="s">
        <v>85</v>
      </c>
      <c r="BK175" s="204">
        <f>ROUND(I175*H175,2)</f>
        <v>0</v>
      </c>
      <c r="BL175" s="16" t="s">
        <v>261</v>
      </c>
      <c r="BM175" s="203" t="s">
        <v>1918</v>
      </c>
    </row>
    <row r="176" spans="1:65" s="2" customFormat="1" ht="21.75" customHeight="1">
      <c r="A176" s="33"/>
      <c r="B176" s="34"/>
      <c r="C176" s="191" t="s">
        <v>265</v>
      </c>
      <c r="D176" s="191" t="s">
        <v>188</v>
      </c>
      <c r="E176" s="192" t="s">
        <v>868</v>
      </c>
      <c r="F176" s="193" t="s">
        <v>869</v>
      </c>
      <c r="G176" s="194" t="s">
        <v>434</v>
      </c>
      <c r="H176" s="243"/>
      <c r="I176" s="196"/>
      <c r="J176" s="197">
        <f>ROUND(I176*H176,2)</f>
        <v>0</v>
      </c>
      <c r="K176" s="198"/>
      <c r="L176" s="38"/>
      <c r="M176" s="199" t="s">
        <v>1</v>
      </c>
      <c r="N176" s="200" t="s">
        <v>42</v>
      </c>
      <c r="O176" s="70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261</v>
      </c>
      <c r="AT176" s="203" t="s">
        <v>188</v>
      </c>
      <c r="AU176" s="203" t="s">
        <v>87</v>
      </c>
      <c r="AY176" s="16" t="s">
        <v>185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85</v>
      </c>
      <c r="BK176" s="204">
        <f>ROUND(I176*H176,2)</f>
        <v>0</v>
      </c>
      <c r="BL176" s="16" t="s">
        <v>261</v>
      </c>
      <c r="BM176" s="203" t="s">
        <v>870</v>
      </c>
    </row>
    <row r="177" spans="1:65" s="12" customFormat="1" ht="22.9" customHeight="1">
      <c r="B177" s="175"/>
      <c r="C177" s="176"/>
      <c r="D177" s="177" t="s">
        <v>76</v>
      </c>
      <c r="E177" s="189" t="s">
        <v>1956</v>
      </c>
      <c r="F177" s="189" t="s">
        <v>1957</v>
      </c>
      <c r="G177" s="176"/>
      <c r="H177" s="176"/>
      <c r="I177" s="179"/>
      <c r="J177" s="190">
        <f>BK177</f>
        <v>0</v>
      </c>
      <c r="K177" s="176"/>
      <c r="L177" s="181"/>
      <c r="M177" s="182"/>
      <c r="N177" s="183"/>
      <c r="O177" s="183"/>
      <c r="P177" s="184">
        <f>SUM(P178:P189)</f>
        <v>0</v>
      </c>
      <c r="Q177" s="183"/>
      <c r="R177" s="184">
        <f>SUM(R178:R189)</f>
        <v>0.24102599999999999</v>
      </c>
      <c r="S177" s="183"/>
      <c r="T177" s="185">
        <f>SUM(T178:T189)</f>
        <v>0.13351800000000003</v>
      </c>
      <c r="AR177" s="186" t="s">
        <v>87</v>
      </c>
      <c r="AT177" s="187" t="s">
        <v>76</v>
      </c>
      <c r="AU177" s="187" t="s">
        <v>85</v>
      </c>
      <c r="AY177" s="186" t="s">
        <v>185</v>
      </c>
      <c r="BK177" s="188">
        <f>SUM(BK178:BK189)</f>
        <v>0</v>
      </c>
    </row>
    <row r="178" spans="1:65" s="2" customFormat="1" ht="16.5" customHeight="1">
      <c r="A178" s="33"/>
      <c r="B178" s="34"/>
      <c r="C178" s="191" t="s">
        <v>273</v>
      </c>
      <c r="D178" s="191" t="s">
        <v>188</v>
      </c>
      <c r="E178" s="192" t="s">
        <v>1958</v>
      </c>
      <c r="F178" s="193" t="s">
        <v>1959</v>
      </c>
      <c r="G178" s="194" t="s">
        <v>198</v>
      </c>
      <c r="H178" s="195">
        <v>5.61</v>
      </c>
      <c r="I178" s="196"/>
      <c r="J178" s="197">
        <f>ROUND(I178*H178,2)</f>
        <v>0</v>
      </c>
      <c r="K178" s="198"/>
      <c r="L178" s="38"/>
      <c r="M178" s="199" t="s">
        <v>1</v>
      </c>
      <c r="N178" s="200" t="s">
        <v>42</v>
      </c>
      <c r="O178" s="70"/>
      <c r="P178" s="201">
        <f>O178*H178</f>
        <v>0</v>
      </c>
      <c r="Q178" s="201">
        <v>0</v>
      </c>
      <c r="R178" s="201">
        <f>Q178*H178</f>
        <v>0</v>
      </c>
      <c r="S178" s="201">
        <v>2.3800000000000002E-2</v>
      </c>
      <c r="T178" s="202">
        <f>S178*H178</f>
        <v>0.13351800000000003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261</v>
      </c>
      <c r="AT178" s="203" t="s">
        <v>188</v>
      </c>
      <c r="AU178" s="203" t="s">
        <v>87</v>
      </c>
      <c r="AY178" s="16" t="s">
        <v>185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85</v>
      </c>
      <c r="BK178" s="204">
        <f>ROUND(I178*H178,2)</f>
        <v>0</v>
      </c>
      <c r="BL178" s="16" t="s">
        <v>261</v>
      </c>
      <c r="BM178" s="203" t="s">
        <v>1960</v>
      </c>
    </row>
    <row r="179" spans="1:65" s="13" customFormat="1">
      <c r="B179" s="205"/>
      <c r="C179" s="206"/>
      <c r="D179" s="207" t="s">
        <v>194</v>
      </c>
      <c r="E179" s="208" t="s">
        <v>1</v>
      </c>
      <c r="F179" s="209" t="s">
        <v>1961</v>
      </c>
      <c r="G179" s="206"/>
      <c r="H179" s="210">
        <v>5.61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194</v>
      </c>
      <c r="AU179" s="216" t="s">
        <v>87</v>
      </c>
      <c r="AV179" s="13" t="s">
        <v>87</v>
      </c>
      <c r="AW179" s="13" t="s">
        <v>34</v>
      </c>
      <c r="AX179" s="13" t="s">
        <v>85</v>
      </c>
      <c r="AY179" s="216" t="s">
        <v>185</v>
      </c>
    </row>
    <row r="180" spans="1:65" s="2" customFormat="1" ht="21.75" customHeight="1">
      <c r="A180" s="33"/>
      <c r="B180" s="34"/>
      <c r="C180" s="191" t="s">
        <v>277</v>
      </c>
      <c r="D180" s="191" t="s">
        <v>188</v>
      </c>
      <c r="E180" s="192" t="s">
        <v>1962</v>
      </c>
      <c r="F180" s="193" t="s">
        <v>1963</v>
      </c>
      <c r="G180" s="194" t="s">
        <v>198</v>
      </c>
      <c r="H180" s="195">
        <v>10.199999999999999</v>
      </c>
      <c r="I180" s="196"/>
      <c r="J180" s="197">
        <f>ROUND(I180*H180,2)</f>
        <v>0</v>
      </c>
      <c r="K180" s="198"/>
      <c r="L180" s="38"/>
      <c r="M180" s="199" t="s">
        <v>1</v>
      </c>
      <c r="N180" s="200" t="s">
        <v>42</v>
      </c>
      <c r="O180" s="70"/>
      <c r="P180" s="201">
        <f>O180*H180</f>
        <v>0</v>
      </c>
      <c r="Q180" s="201">
        <v>2.3630000000000002E-2</v>
      </c>
      <c r="R180" s="201">
        <f>Q180*H180</f>
        <v>0.24102599999999999</v>
      </c>
      <c r="S180" s="201">
        <v>0</v>
      </c>
      <c r="T180" s="20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261</v>
      </c>
      <c r="AT180" s="203" t="s">
        <v>188</v>
      </c>
      <c r="AU180" s="203" t="s">
        <v>87</v>
      </c>
      <c r="AY180" s="16" t="s">
        <v>185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85</v>
      </c>
      <c r="BK180" s="204">
        <f>ROUND(I180*H180,2)</f>
        <v>0</v>
      </c>
      <c r="BL180" s="16" t="s">
        <v>261</v>
      </c>
      <c r="BM180" s="203" t="s">
        <v>1964</v>
      </c>
    </row>
    <row r="181" spans="1:65" s="13" customFormat="1">
      <c r="B181" s="205"/>
      <c r="C181" s="206"/>
      <c r="D181" s="207" t="s">
        <v>194</v>
      </c>
      <c r="E181" s="208" t="s">
        <v>1</v>
      </c>
      <c r="F181" s="209" t="s">
        <v>1965</v>
      </c>
      <c r="G181" s="206"/>
      <c r="H181" s="210">
        <v>10.199999999999999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194</v>
      </c>
      <c r="AU181" s="216" t="s">
        <v>87</v>
      </c>
      <c r="AV181" s="13" t="s">
        <v>87</v>
      </c>
      <c r="AW181" s="13" t="s">
        <v>34</v>
      </c>
      <c r="AX181" s="13" t="s">
        <v>85</v>
      </c>
      <c r="AY181" s="216" t="s">
        <v>185</v>
      </c>
    </row>
    <row r="182" spans="1:65" s="2" customFormat="1" ht="21.75" customHeight="1">
      <c r="A182" s="33"/>
      <c r="B182" s="34"/>
      <c r="C182" s="191" t="s">
        <v>285</v>
      </c>
      <c r="D182" s="191" t="s">
        <v>188</v>
      </c>
      <c r="E182" s="192" t="s">
        <v>1966</v>
      </c>
      <c r="F182" s="193" t="s">
        <v>1967</v>
      </c>
      <c r="G182" s="194" t="s">
        <v>198</v>
      </c>
      <c r="H182" s="195">
        <v>10.199999999999999</v>
      </c>
      <c r="I182" s="196"/>
      <c r="J182" s="197">
        <f t="shared" ref="J182:J189" si="0">ROUND(I182*H182,2)</f>
        <v>0</v>
      </c>
      <c r="K182" s="198"/>
      <c r="L182" s="38"/>
      <c r="M182" s="199" t="s">
        <v>1</v>
      </c>
      <c r="N182" s="200" t="s">
        <v>42</v>
      </c>
      <c r="O182" s="70"/>
      <c r="P182" s="201">
        <f t="shared" ref="P182:P189" si="1">O182*H182</f>
        <v>0</v>
      </c>
      <c r="Q182" s="201">
        <v>0</v>
      </c>
      <c r="R182" s="201">
        <f t="shared" ref="R182:R189" si="2">Q182*H182</f>
        <v>0</v>
      </c>
      <c r="S182" s="201">
        <v>0</v>
      </c>
      <c r="T182" s="202">
        <f t="shared" ref="T182:T189" si="3"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261</v>
      </c>
      <c r="AT182" s="203" t="s">
        <v>188</v>
      </c>
      <c r="AU182" s="203" t="s">
        <v>87</v>
      </c>
      <c r="AY182" s="16" t="s">
        <v>185</v>
      </c>
      <c r="BE182" s="204">
        <f t="shared" ref="BE182:BE189" si="4">IF(N182="základní",J182,0)</f>
        <v>0</v>
      </c>
      <c r="BF182" s="204">
        <f t="shared" ref="BF182:BF189" si="5">IF(N182="snížená",J182,0)</f>
        <v>0</v>
      </c>
      <c r="BG182" s="204">
        <f t="shared" ref="BG182:BG189" si="6">IF(N182="zákl. přenesená",J182,0)</f>
        <v>0</v>
      </c>
      <c r="BH182" s="204">
        <f t="shared" ref="BH182:BH189" si="7">IF(N182="sníž. přenesená",J182,0)</f>
        <v>0</v>
      </c>
      <c r="BI182" s="204">
        <f t="shared" ref="BI182:BI189" si="8">IF(N182="nulová",J182,0)</f>
        <v>0</v>
      </c>
      <c r="BJ182" s="16" t="s">
        <v>85</v>
      </c>
      <c r="BK182" s="204">
        <f t="shared" ref="BK182:BK189" si="9">ROUND(I182*H182,2)</f>
        <v>0</v>
      </c>
      <c r="BL182" s="16" t="s">
        <v>261</v>
      </c>
      <c r="BM182" s="203" t="s">
        <v>1968</v>
      </c>
    </row>
    <row r="183" spans="1:65" s="2" customFormat="1" ht="21.75" customHeight="1">
      <c r="A183" s="33"/>
      <c r="B183" s="34"/>
      <c r="C183" s="191" t="s">
        <v>7</v>
      </c>
      <c r="D183" s="191" t="s">
        <v>188</v>
      </c>
      <c r="E183" s="192" t="s">
        <v>1969</v>
      </c>
      <c r="F183" s="193" t="s">
        <v>1970</v>
      </c>
      <c r="G183" s="194" t="s">
        <v>198</v>
      </c>
      <c r="H183" s="195">
        <v>10.199999999999999</v>
      </c>
      <c r="I183" s="196"/>
      <c r="J183" s="197">
        <f t="shared" si="0"/>
        <v>0</v>
      </c>
      <c r="K183" s="198"/>
      <c r="L183" s="38"/>
      <c r="M183" s="199" t="s">
        <v>1</v>
      </c>
      <c r="N183" s="200" t="s">
        <v>42</v>
      </c>
      <c r="O183" s="70"/>
      <c r="P183" s="201">
        <f t="shared" si="1"/>
        <v>0</v>
      </c>
      <c r="Q183" s="201">
        <v>0</v>
      </c>
      <c r="R183" s="201">
        <f t="shared" si="2"/>
        <v>0</v>
      </c>
      <c r="S183" s="201">
        <v>0</v>
      </c>
      <c r="T183" s="202">
        <f t="shared" si="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261</v>
      </c>
      <c r="AT183" s="203" t="s">
        <v>188</v>
      </c>
      <c r="AU183" s="203" t="s">
        <v>87</v>
      </c>
      <c r="AY183" s="16" t="s">
        <v>185</v>
      </c>
      <c r="BE183" s="204">
        <f t="shared" si="4"/>
        <v>0</v>
      </c>
      <c r="BF183" s="204">
        <f t="shared" si="5"/>
        <v>0</v>
      </c>
      <c r="BG183" s="204">
        <f t="shared" si="6"/>
        <v>0</v>
      </c>
      <c r="BH183" s="204">
        <f t="shared" si="7"/>
        <v>0</v>
      </c>
      <c r="BI183" s="204">
        <f t="shared" si="8"/>
        <v>0</v>
      </c>
      <c r="BJ183" s="16" t="s">
        <v>85</v>
      </c>
      <c r="BK183" s="204">
        <f t="shared" si="9"/>
        <v>0</v>
      </c>
      <c r="BL183" s="16" t="s">
        <v>261</v>
      </c>
      <c r="BM183" s="203" t="s">
        <v>1971</v>
      </c>
    </row>
    <row r="184" spans="1:65" s="2" customFormat="1" ht="16.5" customHeight="1">
      <c r="A184" s="33"/>
      <c r="B184" s="34"/>
      <c r="C184" s="191" t="s">
        <v>293</v>
      </c>
      <c r="D184" s="191" t="s">
        <v>188</v>
      </c>
      <c r="E184" s="192" t="s">
        <v>1972</v>
      </c>
      <c r="F184" s="193" t="s">
        <v>1973</v>
      </c>
      <c r="G184" s="194" t="s">
        <v>301</v>
      </c>
      <c r="H184" s="195">
        <v>1</v>
      </c>
      <c r="I184" s="196"/>
      <c r="J184" s="197">
        <f t="shared" si="0"/>
        <v>0</v>
      </c>
      <c r="K184" s="198"/>
      <c r="L184" s="38"/>
      <c r="M184" s="199" t="s">
        <v>1</v>
      </c>
      <c r="N184" s="200" t="s">
        <v>42</v>
      </c>
      <c r="O184" s="70"/>
      <c r="P184" s="201">
        <f t="shared" si="1"/>
        <v>0</v>
      </c>
      <c r="Q184" s="201">
        <v>0</v>
      </c>
      <c r="R184" s="201">
        <f t="shared" si="2"/>
        <v>0</v>
      </c>
      <c r="S184" s="201">
        <v>0</v>
      </c>
      <c r="T184" s="202">
        <f t="shared" si="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261</v>
      </c>
      <c r="AT184" s="203" t="s">
        <v>188</v>
      </c>
      <c r="AU184" s="203" t="s">
        <v>87</v>
      </c>
      <c r="AY184" s="16" t="s">
        <v>185</v>
      </c>
      <c r="BE184" s="204">
        <f t="shared" si="4"/>
        <v>0</v>
      </c>
      <c r="BF184" s="204">
        <f t="shared" si="5"/>
        <v>0</v>
      </c>
      <c r="BG184" s="204">
        <f t="shared" si="6"/>
        <v>0</v>
      </c>
      <c r="BH184" s="204">
        <f t="shared" si="7"/>
        <v>0</v>
      </c>
      <c r="BI184" s="204">
        <f t="shared" si="8"/>
        <v>0</v>
      </c>
      <c r="BJ184" s="16" t="s">
        <v>85</v>
      </c>
      <c r="BK184" s="204">
        <f t="shared" si="9"/>
        <v>0</v>
      </c>
      <c r="BL184" s="16" t="s">
        <v>261</v>
      </c>
      <c r="BM184" s="203" t="s">
        <v>1974</v>
      </c>
    </row>
    <row r="185" spans="1:65" s="2" customFormat="1" ht="21.75" customHeight="1">
      <c r="A185" s="33"/>
      <c r="B185" s="34"/>
      <c r="C185" s="191" t="s">
        <v>298</v>
      </c>
      <c r="D185" s="191" t="s">
        <v>188</v>
      </c>
      <c r="E185" s="192" t="s">
        <v>1975</v>
      </c>
      <c r="F185" s="193" t="s">
        <v>1976</v>
      </c>
      <c r="G185" s="194" t="s">
        <v>301</v>
      </c>
      <c r="H185" s="195">
        <v>1</v>
      </c>
      <c r="I185" s="196"/>
      <c r="J185" s="197">
        <f t="shared" si="0"/>
        <v>0</v>
      </c>
      <c r="K185" s="198"/>
      <c r="L185" s="38"/>
      <c r="M185" s="199" t="s">
        <v>1</v>
      </c>
      <c r="N185" s="200" t="s">
        <v>42</v>
      </c>
      <c r="O185" s="70"/>
      <c r="P185" s="201">
        <f t="shared" si="1"/>
        <v>0</v>
      </c>
      <c r="Q185" s="201">
        <v>0</v>
      </c>
      <c r="R185" s="201">
        <f t="shared" si="2"/>
        <v>0</v>
      </c>
      <c r="S185" s="201">
        <v>0</v>
      </c>
      <c r="T185" s="202">
        <f t="shared" si="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261</v>
      </c>
      <c r="AT185" s="203" t="s">
        <v>188</v>
      </c>
      <c r="AU185" s="203" t="s">
        <v>87</v>
      </c>
      <c r="AY185" s="16" t="s">
        <v>185</v>
      </c>
      <c r="BE185" s="204">
        <f t="shared" si="4"/>
        <v>0</v>
      </c>
      <c r="BF185" s="204">
        <f t="shared" si="5"/>
        <v>0</v>
      </c>
      <c r="BG185" s="204">
        <f t="shared" si="6"/>
        <v>0</v>
      </c>
      <c r="BH185" s="204">
        <f t="shared" si="7"/>
        <v>0</v>
      </c>
      <c r="BI185" s="204">
        <f t="shared" si="8"/>
        <v>0</v>
      </c>
      <c r="BJ185" s="16" t="s">
        <v>85</v>
      </c>
      <c r="BK185" s="204">
        <f t="shared" si="9"/>
        <v>0</v>
      </c>
      <c r="BL185" s="16" t="s">
        <v>261</v>
      </c>
      <c r="BM185" s="203" t="s">
        <v>1977</v>
      </c>
    </row>
    <row r="186" spans="1:65" s="2" customFormat="1" ht="16.5" customHeight="1">
      <c r="A186" s="33"/>
      <c r="B186" s="34"/>
      <c r="C186" s="191" t="s">
        <v>304</v>
      </c>
      <c r="D186" s="191" t="s">
        <v>188</v>
      </c>
      <c r="E186" s="192" t="s">
        <v>1978</v>
      </c>
      <c r="F186" s="193" t="s">
        <v>1979</v>
      </c>
      <c r="G186" s="194" t="s">
        <v>198</v>
      </c>
      <c r="H186" s="195">
        <v>5.61</v>
      </c>
      <c r="I186" s="196"/>
      <c r="J186" s="197">
        <f t="shared" si="0"/>
        <v>0</v>
      </c>
      <c r="K186" s="198"/>
      <c r="L186" s="38"/>
      <c r="M186" s="199" t="s">
        <v>1</v>
      </c>
      <c r="N186" s="200" t="s">
        <v>42</v>
      </c>
      <c r="O186" s="70"/>
      <c r="P186" s="201">
        <f t="shared" si="1"/>
        <v>0</v>
      </c>
      <c r="Q186" s="201">
        <v>0</v>
      </c>
      <c r="R186" s="201">
        <f t="shared" si="2"/>
        <v>0</v>
      </c>
      <c r="S186" s="201">
        <v>0</v>
      </c>
      <c r="T186" s="202">
        <f t="shared" si="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261</v>
      </c>
      <c r="AT186" s="203" t="s">
        <v>188</v>
      </c>
      <c r="AU186" s="203" t="s">
        <v>87</v>
      </c>
      <c r="AY186" s="16" t="s">
        <v>185</v>
      </c>
      <c r="BE186" s="204">
        <f t="shared" si="4"/>
        <v>0</v>
      </c>
      <c r="BF186" s="204">
        <f t="shared" si="5"/>
        <v>0</v>
      </c>
      <c r="BG186" s="204">
        <f t="shared" si="6"/>
        <v>0</v>
      </c>
      <c r="BH186" s="204">
        <f t="shared" si="7"/>
        <v>0</v>
      </c>
      <c r="BI186" s="204">
        <f t="shared" si="8"/>
        <v>0</v>
      </c>
      <c r="BJ186" s="16" t="s">
        <v>85</v>
      </c>
      <c r="BK186" s="204">
        <f t="shared" si="9"/>
        <v>0</v>
      </c>
      <c r="BL186" s="16" t="s">
        <v>261</v>
      </c>
      <c r="BM186" s="203" t="s">
        <v>1980</v>
      </c>
    </row>
    <row r="187" spans="1:65" s="2" customFormat="1" ht="16.5" customHeight="1">
      <c r="A187" s="33"/>
      <c r="B187" s="34"/>
      <c r="C187" s="191" t="s">
        <v>310</v>
      </c>
      <c r="D187" s="191" t="s">
        <v>188</v>
      </c>
      <c r="E187" s="192" t="s">
        <v>1981</v>
      </c>
      <c r="F187" s="193" t="s">
        <v>1982</v>
      </c>
      <c r="G187" s="194" t="s">
        <v>198</v>
      </c>
      <c r="H187" s="195">
        <v>10.199999999999999</v>
      </c>
      <c r="I187" s="196"/>
      <c r="J187" s="197">
        <f t="shared" si="0"/>
        <v>0</v>
      </c>
      <c r="K187" s="198"/>
      <c r="L187" s="38"/>
      <c r="M187" s="199" t="s">
        <v>1</v>
      </c>
      <c r="N187" s="200" t="s">
        <v>42</v>
      </c>
      <c r="O187" s="70"/>
      <c r="P187" s="201">
        <f t="shared" si="1"/>
        <v>0</v>
      </c>
      <c r="Q187" s="201">
        <v>0</v>
      </c>
      <c r="R187" s="201">
        <f t="shared" si="2"/>
        <v>0</v>
      </c>
      <c r="S187" s="201">
        <v>0</v>
      </c>
      <c r="T187" s="202">
        <f t="shared" si="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261</v>
      </c>
      <c r="AT187" s="203" t="s">
        <v>188</v>
      </c>
      <c r="AU187" s="203" t="s">
        <v>87</v>
      </c>
      <c r="AY187" s="16" t="s">
        <v>185</v>
      </c>
      <c r="BE187" s="204">
        <f t="shared" si="4"/>
        <v>0</v>
      </c>
      <c r="BF187" s="204">
        <f t="shared" si="5"/>
        <v>0</v>
      </c>
      <c r="BG187" s="204">
        <f t="shared" si="6"/>
        <v>0</v>
      </c>
      <c r="BH187" s="204">
        <f t="shared" si="7"/>
        <v>0</v>
      </c>
      <c r="BI187" s="204">
        <f t="shared" si="8"/>
        <v>0</v>
      </c>
      <c r="BJ187" s="16" t="s">
        <v>85</v>
      </c>
      <c r="BK187" s="204">
        <f t="shared" si="9"/>
        <v>0</v>
      </c>
      <c r="BL187" s="16" t="s">
        <v>261</v>
      </c>
      <c r="BM187" s="203" t="s">
        <v>1983</v>
      </c>
    </row>
    <row r="188" spans="1:65" s="2" customFormat="1" ht="21.75" customHeight="1">
      <c r="A188" s="33"/>
      <c r="B188" s="34"/>
      <c r="C188" s="191" t="s">
        <v>318</v>
      </c>
      <c r="D188" s="191" t="s">
        <v>188</v>
      </c>
      <c r="E188" s="192" t="s">
        <v>1984</v>
      </c>
      <c r="F188" s="193" t="s">
        <v>1985</v>
      </c>
      <c r="G188" s="194" t="s">
        <v>434</v>
      </c>
      <c r="H188" s="243"/>
      <c r="I188" s="196"/>
      <c r="J188" s="197">
        <f t="shared" si="0"/>
        <v>0</v>
      </c>
      <c r="K188" s="198"/>
      <c r="L188" s="38"/>
      <c r="M188" s="199" t="s">
        <v>1</v>
      </c>
      <c r="N188" s="200" t="s">
        <v>42</v>
      </c>
      <c r="O188" s="70"/>
      <c r="P188" s="201">
        <f t="shared" si="1"/>
        <v>0</v>
      </c>
      <c r="Q188" s="201">
        <v>0</v>
      </c>
      <c r="R188" s="201">
        <f t="shared" si="2"/>
        <v>0</v>
      </c>
      <c r="S188" s="201">
        <v>0</v>
      </c>
      <c r="T188" s="202">
        <f t="shared" si="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261</v>
      </c>
      <c r="AT188" s="203" t="s">
        <v>188</v>
      </c>
      <c r="AU188" s="203" t="s">
        <v>87</v>
      </c>
      <c r="AY188" s="16" t="s">
        <v>185</v>
      </c>
      <c r="BE188" s="204">
        <f t="shared" si="4"/>
        <v>0</v>
      </c>
      <c r="BF188" s="204">
        <f t="shared" si="5"/>
        <v>0</v>
      </c>
      <c r="BG188" s="204">
        <f t="shared" si="6"/>
        <v>0</v>
      </c>
      <c r="BH188" s="204">
        <f t="shared" si="7"/>
        <v>0</v>
      </c>
      <c r="BI188" s="204">
        <f t="shared" si="8"/>
        <v>0</v>
      </c>
      <c r="BJ188" s="16" t="s">
        <v>85</v>
      </c>
      <c r="BK188" s="204">
        <f t="shared" si="9"/>
        <v>0</v>
      </c>
      <c r="BL188" s="16" t="s">
        <v>261</v>
      </c>
      <c r="BM188" s="203" t="s">
        <v>1986</v>
      </c>
    </row>
    <row r="189" spans="1:65" s="2" customFormat="1" ht="21.75" customHeight="1">
      <c r="A189" s="33"/>
      <c r="B189" s="34"/>
      <c r="C189" s="191" t="s">
        <v>325</v>
      </c>
      <c r="D189" s="191" t="s">
        <v>188</v>
      </c>
      <c r="E189" s="192" t="s">
        <v>1987</v>
      </c>
      <c r="F189" s="193" t="s">
        <v>1988</v>
      </c>
      <c r="G189" s="194" t="s">
        <v>434</v>
      </c>
      <c r="H189" s="243"/>
      <c r="I189" s="196"/>
      <c r="J189" s="197">
        <f t="shared" si="0"/>
        <v>0</v>
      </c>
      <c r="K189" s="198"/>
      <c r="L189" s="38"/>
      <c r="M189" s="199" t="s">
        <v>1</v>
      </c>
      <c r="N189" s="200" t="s">
        <v>42</v>
      </c>
      <c r="O189" s="70"/>
      <c r="P189" s="201">
        <f t="shared" si="1"/>
        <v>0</v>
      </c>
      <c r="Q189" s="201">
        <v>0</v>
      </c>
      <c r="R189" s="201">
        <f t="shared" si="2"/>
        <v>0</v>
      </c>
      <c r="S189" s="201">
        <v>0</v>
      </c>
      <c r="T189" s="202">
        <f t="shared" si="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261</v>
      </c>
      <c r="AT189" s="203" t="s">
        <v>188</v>
      </c>
      <c r="AU189" s="203" t="s">
        <v>87</v>
      </c>
      <c r="AY189" s="16" t="s">
        <v>185</v>
      </c>
      <c r="BE189" s="204">
        <f t="shared" si="4"/>
        <v>0</v>
      </c>
      <c r="BF189" s="204">
        <f t="shared" si="5"/>
        <v>0</v>
      </c>
      <c r="BG189" s="204">
        <f t="shared" si="6"/>
        <v>0</v>
      </c>
      <c r="BH189" s="204">
        <f t="shared" si="7"/>
        <v>0</v>
      </c>
      <c r="BI189" s="204">
        <f t="shared" si="8"/>
        <v>0</v>
      </c>
      <c r="BJ189" s="16" t="s">
        <v>85</v>
      </c>
      <c r="BK189" s="204">
        <f t="shared" si="9"/>
        <v>0</v>
      </c>
      <c r="BL189" s="16" t="s">
        <v>261</v>
      </c>
      <c r="BM189" s="203" t="s">
        <v>1989</v>
      </c>
    </row>
    <row r="190" spans="1:65" s="12" customFormat="1" ht="22.9" customHeight="1">
      <c r="B190" s="175"/>
      <c r="C190" s="176"/>
      <c r="D190" s="177" t="s">
        <v>76</v>
      </c>
      <c r="E190" s="189" t="s">
        <v>498</v>
      </c>
      <c r="F190" s="189" t="s">
        <v>499</v>
      </c>
      <c r="G190" s="176"/>
      <c r="H190" s="176"/>
      <c r="I190" s="179"/>
      <c r="J190" s="190">
        <f>BK190</f>
        <v>0</v>
      </c>
      <c r="K190" s="176"/>
      <c r="L190" s="181"/>
      <c r="M190" s="182"/>
      <c r="N190" s="183"/>
      <c r="O190" s="183"/>
      <c r="P190" s="184">
        <f>SUM(P191:P201)</f>
        <v>0</v>
      </c>
      <c r="Q190" s="183"/>
      <c r="R190" s="184">
        <f>SUM(R191:R201)</f>
        <v>4.8599999999999997E-2</v>
      </c>
      <c r="S190" s="183"/>
      <c r="T190" s="185">
        <f>SUM(T191:T201)</f>
        <v>6.0000000000000001E-3</v>
      </c>
      <c r="AR190" s="186" t="s">
        <v>87</v>
      </c>
      <c r="AT190" s="187" t="s">
        <v>76</v>
      </c>
      <c r="AU190" s="187" t="s">
        <v>85</v>
      </c>
      <c r="AY190" s="186" t="s">
        <v>185</v>
      </c>
      <c r="BK190" s="188">
        <f>SUM(BK191:BK201)</f>
        <v>0</v>
      </c>
    </row>
    <row r="191" spans="1:65" s="2" customFormat="1" ht="44.25" customHeight="1">
      <c r="A191" s="33"/>
      <c r="B191" s="34"/>
      <c r="C191" s="191" t="s">
        <v>331</v>
      </c>
      <c r="D191" s="191" t="s">
        <v>188</v>
      </c>
      <c r="E191" s="192" t="s">
        <v>1266</v>
      </c>
      <c r="F191" s="193" t="s">
        <v>1267</v>
      </c>
      <c r="G191" s="194" t="s">
        <v>704</v>
      </c>
      <c r="H191" s="195">
        <v>2</v>
      </c>
      <c r="I191" s="196"/>
      <c r="J191" s="197">
        <f>ROUND(I191*H191,2)</f>
        <v>0</v>
      </c>
      <c r="K191" s="198"/>
      <c r="L191" s="38"/>
      <c r="M191" s="199" t="s">
        <v>1</v>
      </c>
      <c r="N191" s="200" t="s">
        <v>42</v>
      </c>
      <c r="O191" s="70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261</v>
      </c>
      <c r="AT191" s="203" t="s">
        <v>188</v>
      </c>
      <c r="AU191" s="203" t="s">
        <v>87</v>
      </c>
      <c r="AY191" s="16" t="s">
        <v>185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6" t="s">
        <v>85</v>
      </c>
      <c r="BK191" s="204">
        <f>ROUND(I191*H191,2)</f>
        <v>0</v>
      </c>
      <c r="BL191" s="16" t="s">
        <v>261</v>
      </c>
      <c r="BM191" s="203" t="s">
        <v>1919</v>
      </c>
    </row>
    <row r="192" spans="1:65" s="2" customFormat="1" ht="21.75" customHeight="1">
      <c r="A192" s="33"/>
      <c r="B192" s="34"/>
      <c r="C192" s="191" t="s">
        <v>336</v>
      </c>
      <c r="D192" s="191" t="s">
        <v>188</v>
      </c>
      <c r="E192" s="192" t="s">
        <v>1269</v>
      </c>
      <c r="F192" s="193" t="s">
        <v>1270</v>
      </c>
      <c r="G192" s="194" t="s">
        <v>301</v>
      </c>
      <c r="H192" s="195">
        <v>6</v>
      </c>
      <c r="I192" s="196"/>
      <c r="J192" s="197">
        <f>ROUND(I192*H192,2)</f>
        <v>0</v>
      </c>
      <c r="K192" s="198"/>
      <c r="L192" s="38"/>
      <c r="M192" s="199" t="s">
        <v>1</v>
      </c>
      <c r="N192" s="200" t="s">
        <v>42</v>
      </c>
      <c r="O192" s="70"/>
      <c r="P192" s="201">
        <f>O192*H192</f>
        <v>0</v>
      </c>
      <c r="Q192" s="201">
        <v>0</v>
      </c>
      <c r="R192" s="201">
        <f>Q192*H192</f>
        <v>0</v>
      </c>
      <c r="S192" s="201">
        <v>1E-3</v>
      </c>
      <c r="T192" s="202">
        <f>S192*H192</f>
        <v>6.0000000000000001E-3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261</v>
      </c>
      <c r="AT192" s="203" t="s">
        <v>188</v>
      </c>
      <c r="AU192" s="203" t="s">
        <v>87</v>
      </c>
      <c r="AY192" s="16" t="s">
        <v>185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6" t="s">
        <v>85</v>
      </c>
      <c r="BK192" s="204">
        <f>ROUND(I192*H192,2)</f>
        <v>0</v>
      </c>
      <c r="BL192" s="16" t="s">
        <v>261</v>
      </c>
      <c r="BM192" s="203" t="s">
        <v>1990</v>
      </c>
    </row>
    <row r="193" spans="1:65" s="13" customFormat="1">
      <c r="B193" s="205"/>
      <c r="C193" s="206"/>
      <c r="D193" s="207" t="s">
        <v>194</v>
      </c>
      <c r="E193" s="208" t="s">
        <v>1</v>
      </c>
      <c r="F193" s="209" t="s">
        <v>1991</v>
      </c>
      <c r="G193" s="206"/>
      <c r="H193" s="210">
        <v>3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194</v>
      </c>
      <c r="AU193" s="216" t="s">
        <v>87</v>
      </c>
      <c r="AV193" s="13" t="s">
        <v>87</v>
      </c>
      <c r="AW193" s="13" t="s">
        <v>34</v>
      </c>
      <c r="AX193" s="13" t="s">
        <v>77</v>
      </c>
      <c r="AY193" s="216" t="s">
        <v>185</v>
      </c>
    </row>
    <row r="194" spans="1:65" s="13" customFormat="1">
      <c r="B194" s="205"/>
      <c r="C194" s="206"/>
      <c r="D194" s="207" t="s">
        <v>194</v>
      </c>
      <c r="E194" s="208" t="s">
        <v>1</v>
      </c>
      <c r="F194" s="209" t="s">
        <v>1992</v>
      </c>
      <c r="G194" s="206"/>
      <c r="H194" s="210">
        <v>3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194</v>
      </c>
      <c r="AU194" s="216" t="s">
        <v>87</v>
      </c>
      <c r="AV194" s="13" t="s">
        <v>87</v>
      </c>
      <c r="AW194" s="13" t="s">
        <v>34</v>
      </c>
      <c r="AX194" s="13" t="s">
        <v>77</v>
      </c>
      <c r="AY194" s="216" t="s">
        <v>185</v>
      </c>
    </row>
    <row r="195" spans="1:65" s="14" customFormat="1">
      <c r="B195" s="221"/>
      <c r="C195" s="222"/>
      <c r="D195" s="207" t="s">
        <v>194</v>
      </c>
      <c r="E195" s="223" t="s">
        <v>1</v>
      </c>
      <c r="F195" s="224" t="s">
        <v>317</v>
      </c>
      <c r="G195" s="222"/>
      <c r="H195" s="225">
        <v>6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194</v>
      </c>
      <c r="AU195" s="231" t="s">
        <v>87</v>
      </c>
      <c r="AV195" s="14" t="s">
        <v>192</v>
      </c>
      <c r="AW195" s="14" t="s">
        <v>34</v>
      </c>
      <c r="AX195" s="14" t="s">
        <v>85</v>
      </c>
      <c r="AY195" s="231" t="s">
        <v>185</v>
      </c>
    </row>
    <row r="196" spans="1:65" s="2" customFormat="1" ht="16.5" customHeight="1">
      <c r="A196" s="33"/>
      <c r="B196" s="34"/>
      <c r="C196" s="191" t="s">
        <v>340</v>
      </c>
      <c r="D196" s="191" t="s">
        <v>188</v>
      </c>
      <c r="E196" s="192" t="s">
        <v>954</v>
      </c>
      <c r="F196" s="193" t="s">
        <v>955</v>
      </c>
      <c r="G196" s="194" t="s">
        <v>301</v>
      </c>
      <c r="H196" s="195">
        <v>6</v>
      </c>
      <c r="I196" s="196"/>
      <c r="J196" s="197">
        <f>ROUND(I196*H196,2)</f>
        <v>0</v>
      </c>
      <c r="K196" s="198"/>
      <c r="L196" s="38"/>
      <c r="M196" s="199" t="s">
        <v>1</v>
      </c>
      <c r="N196" s="200" t="s">
        <v>42</v>
      </c>
      <c r="O196" s="70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261</v>
      </c>
      <c r="AT196" s="203" t="s">
        <v>188</v>
      </c>
      <c r="AU196" s="203" t="s">
        <v>87</v>
      </c>
      <c r="AY196" s="16" t="s">
        <v>185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6" t="s">
        <v>85</v>
      </c>
      <c r="BK196" s="204">
        <f>ROUND(I196*H196,2)</f>
        <v>0</v>
      </c>
      <c r="BL196" s="16" t="s">
        <v>261</v>
      </c>
      <c r="BM196" s="203" t="s">
        <v>1993</v>
      </c>
    </row>
    <row r="197" spans="1:65" s="2" customFormat="1" ht="21.75" customHeight="1">
      <c r="A197" s="33"/>
      <c r="B197" s="34"/>
      <c r="C197" s="232" t="s">
        <v>345</v>
      </c>
      <c r="D197" s="232" t="s">
        <v>319</v>
      </c>
      <c r="E197" s="233" t="s">
        <v>957</v>
      </c>
      <c r="F197" s="234" t="s">
        <v>958</v>
      </c>
      <c r="G197" s="235" t="s">
        <v>301</v>
      </c>
      <c r="H197" s="236">
        <v>6</v>
      </c>
      <c r="I197" s="237"/>
      <c r="J197" s="238">
        <f>ROUND(I197*H197,2)</f>
        <v>0</v>
      </c>
      <c r="K197" s="239"/>
      <c r="L197" s="240"/>
      <c r="M197" s="241" t="s">
        <v>1</v>
      </c>
      <c r="N197" s="242" t="s">
        <v>42</v>
      </c>
      <c r="O197" s="70"/>
      <c r="P197" s="201">
        <f>O197*H197</f>
        <v>0</v>
      </c>
      <c r="Q197" s="201">
        <v>8.0999999999999996E-3</v>
      </c>
      <c r="R197" s="201">
        <f>Q197*H197</f>
        <v>4.8599999999999997E-2</v>
      </c>
      <c r="S197" s="201">
        <v>0</v>
      </c>
      <c r="T197" s="20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322</v>
      </c>
      <c r="AT197" s="203" t="s">
        <v>319</v>
      </c>
      <c r="AU197" s="203" t="s">
        <v>87</v>
      </c>
      <c r="AY197" s="16" t="s">
        <v>185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6" t="s">
        <v>85</v>
      </c>
      <c r="BK197" s="204">
        <f>ROUND(I197*H197,2)</f>
        <v>0</v>
      </c>
      <c r="BL197" s="16" t="s">
        <v>261</v>
      </c>
      <c r="BM197" s="203" t="s">
        <v>1994</v>
      </c>
    </row>
    <row r="198" spans="1:65" s="2" customFormat="1" ht="33" customHeight="1">
      <c r="A198" s="33"/>
      <c r="B198" s="34"/>
      <c r="C198" s="191" t="s">
        <v>322</v>
      </c>
      <c r="D198" s="191" t="s">
        <v>188</v>
      </c>
      <c r="E198" s="192" t="s">
        <v>1244</v>
      </c>
      <c r="F198" s="193" t="s">
        <v>1264</v>
      </c>
      <c r="G198" s="194" t="s">
        <v>191</v>
      </c>
      <c r="H198" s="195">
        <v>80</v>
      </c>
      <c r="I198" s="196"/>
      <c r="J198" s="197">
        <f>ROUND(I198*H198,2)</f>
        <v>0</v>
      </c>
      <c r="K198" s="198"/>
      <c r="L198" s="38"/>
      <c r="M198" s="199" t="s">
        <v>1</v>
      </c>
      <c r="N198" s="200" t="s">
        <v>42</v>
      </c>
      <c r="O198" s="70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3" t="s">
        <v>500</v>
      </c>
      <c r="AT198" s="203" t="s">
        <v>188</v>
      </c>
      <c r="AU198" s="203" t="s">
        <v>87</v>
      </c>
      <c r="AY198" s="16" t="s">
        <v>185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6" t="s">
        <v>85</v>
      </c>
      <c r="BK198" s="204">
        <f>ROUND(I198*H198,2)</f>
        <v>0</v>
      </c>
      <c r="BL198" s="16" t="s">
        <v>500</v>
      </c>
      <c r="BM198" s="203" t="s">
        <v>1924</v>
      </c>
    </row>
    <row r="199" spans="1:65" s="2" customFormat="1" ht="39">
      <c r="A199" s="33"/>
      <c r="B199" s="34"/>
      <c r="C199" s="35"/>
      <c r="D199" s="207" t="s">
        <v>269</v>
      </c>
      <c r="E199" s="35"/>
      <c r="F199" s="217" t="s">
        <v>1247</v>
      </c>
      <c r="G199" s="35"/>
      <c r="H199" s="35"/>
      <c r="I199" s="218"/>
      <c r="J199" s="35"/>
      <c r="K199" s="35"/>
      <c r="L199" s="38"/>
      <c r="M199" s="219"/>
      <c r="N199" s="220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269</v>
      </c>
      <c r="AU199" s="16" t="s">
        <v>87</v>
      </c>
    </row>
    <row r="200" spans="1:65" s="2" customFormat="1" ht="21.75" customHeight="1">
      <c r="A200" s="33"/>
      <c r="B200" s="34"/>
      <c r="C200" s="191" t="s">
        <v>353</v>
      </c>
      <c r="D200" s="191" t="s">
        <v>188</v>
      </c>
      <c r="E200" s="192" t="s">
        <v>1347</v>
      </c>
      <c r="F200" s="193" t="s">
        <v>1348</v>
      </c>
      <c r="G200" s="194" t="s">
        <v>434</v>
      </c>
      <c r="H200" s="243"/>
      <c r="I200" s="196"/>
      <c r="J200" s="197">
        <f>ROUND(I200*H200,2)</f>
        <v>0</v>
      </c>
      <c r="K200" s="198"/>
      <c r="L200" s="38"/>
      <c r="M200" s="199" t="s">
        <v>1</v>
      </c>
      <c r="N200" s="200" t="s">
        <v>42</v>
      </c>
      <c r="O200" s="70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3" t="s">
        <v>261</v>
      </c>
      <c r="AT200" s="203" t="s">
        <v>188</v>
      </c>
      <c r="AU200" s="203" t="s">
        <v>87</v>
      </c>
      <c r="AY200" s="16" t="s">
        <v>185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16" t="s">
        <v>85</v>
      </c>
      <c r="BK200" s="204">
        <f>ROUND(I200*H200,2)</f>
        <v>0</v>
      </c>
      <c r="BL200" s="16" t="s">
        <v>261</v>
      </c>
      <c r="BM200" s="203" t="s">
        <v>1925</v>
      </c>
    </row>
    <row r="201" spans="1:65" s="2" customFormat="1" ht="21.75" customHeight="1">
      <c r="A201" s="33"/>
      <c r="B201" s="34"/>
      <c r="C201" s="191" t="s">
        <v>361</v>
      </c>
      <c r="D201" s="191" t="s">
        <v>188</v>
      </c>
      <c r="E201" s="192" t="s">
        <v>522</v>
      </c>
      <c r="F201" s="193" t="s">
        <v>523</v>
      </c>
      <c r="G201" s="194" t="s">
        <v>434</v>
      </c>
      <c r="H201" s="243"/>
      <c r="I201" s="196"/>
      <c r="J201" s="197">
        <f>ROUND(I201*H201,2)</f>
        <v>0</v>
      </c>
      <c r="K201" s="198"/>
      <c r="L201" s="38"/>
      <c r="M201" s="199" t="s">
        <v>1</v>
      </c>
      <c r="N201" s="200" t="s">
        <v>42</v>
      </c>
      <c r="O201" s="70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261</v>
      </c>
      <c r="AT201" s="203" t="s">
        <v>188</v>
      </c>
      <c r="AU201" s="203" t="s">
        <v>87</v>
      </c>
      <c r="AY201" s="16" t="s">
        <v>185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6" t="s">
        <v>85</v>
      </c>
      <c r="BK201" s="204">
        <f>ROUND(I201*H201,2)</f>
        <v>0</v>
      </c>
      <c r="BL201" s="16" t="s">
        <v>261</v>
      </c>
      <c r="BM201" s="203" t="s">
        <v>1926</v>
      </c>
    </row>
    <row r="202" spans="1:65" s="12" customFormat="1" ht="22.9" customHeight="1">
      <c r="B202" s="175"/>
      <c r="C202" s="176"/>
      <c r="D202" s="177" t="s">
        <v>76</v>
      </c>
      <c r="E202" s="189" t="s">
        <v>1041</v>
      </c>
      <c r="F202" s="189" t="s">
        <v>1042</v>
      </c>
      <c r="G202" s="176"/>
      <c r="H202" s="176"/>
      <c r="I202" s="179"/>
      <c r="J202" s="190">
        <f>BK202</f>
        <v>0</v>
      </c>
      <c r="K202" s="176"/>
      <c r="L202" s="181"/>
      <c r="M202" s="182"/>
      <c r="N202" s="183"/>
      <c r="O202" s="183"/>
      <c r="P202" s="184">
        <f>SUM(P203:P227)</f>
        <v>0</v>
      </c>
      <c r="Q202" s="183"/>
      <c r="R202" s="184">
        <f>SUM(R203:R227)</f>
        <v>0.1371</v>
      </c>
      <c r="S202" s="183"/>
      <c r="T202" s="185">
        <f>SUM(T203:T227)</f>
        <v>8.179199999999999E-2</v>
      </c>
      <c r="AR202" s="186" t="s">
        <v>87</v>
      </c>
      <c r="AT202" s="187" t="s">
        <v>76</v>
      </c>
      <c r="AU202" s="187" t="s">
        <v>85</v>
      </c>
      <c r="AY202" s="186" t="s">
        <v>185</v>
      </c>
      <c r="BK202" s="188">
        <f>SUM(BK203:BK227)</f>
        <v>0</v>
      </c>
    </row>
    <row r="203" spans="1:65" s="2" customFormat="1" ht="16.5" customHeight="1">
      <c r="A203" s="33"/>
      <c r="B203" s="34"/>
      <c r="C203" s="191" t="s">
        <v>367</v>
      </c>
      <c r="D203" s="191" t="s">
        <v>188</v>
      </c>
      <c r="E203" s="192" t="s">
        <v>1043</v>
      </c>
      <c r="F203" s="193" t="s">
        <v>1044</v>
      </c>
      <c r="G203" s="194" t="s">
        <v>198</v>
      </c>
      <c r="H203" s="195">
        <v>2.88</v>
      </c>
      <c r="I203" s="196"/>
      <c r="J203" s="197">
        <f>ROUND(I203*H203,2)</f>
        <v>0</v>
      </c>
      <c r="K203" s="198"/>
      <c r="L203" s="38"/>
      <c r="M203" s="199" t="s">
        <v>1</v>
      </c>
      <c r="N203" s="200" t="s">
        <v>42</v>
      </c>
      <c r="O203" s="70"/>
      <c r="P203" s="201">
        <f>O203*H203</f>
        <v>0</v>
      </c>
      <c r="Q203" s="201">
        <v>0</v>
      </c>
      <c r="R203" s="201">
        <f>Q203*H203</f>
        <v>0</v>
      </c>
      <c r="S203" s="201">
        <v>2.4649999999999998E-2</v>
      </c>
      <c r="T203" s="202">
        <f>S203*H203</f>
        <v>7.0991999999999986E-2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3" t="s">
        <v>261</v>
      </c>
      <c r="AT203" s="203" t="s">
        <v>188</v>
      </c>
      <c r="AU203" s="203" t="s">
        <v>87</v>
      </c>
      <c r="AY203" s="16" t="s">
        <v>185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6" t="s">
        <v>85</v>
      </c>
      <c r="BK203" s="204">
        <f>ROUND(I203*H203,2)</f>
        <v>0</v>
      </c>
      <c r="BL203" s="16" t="s">
        <v>261</v>
      </c>
      <c r="BM203" s="203" t="s">
        <v>1045</v>
      </c>
    </row>
    <row r="204" spans="1:65" s="13" customFormat="1">
      <c r="B204" s="205"/>
      <c r="C204" s="206"/>
      <c r="D204" s="207" t="s">
        <v>194</v>
      </c>
      <c r="E204" s="208" t="s">
        <v>1</v>
      </c>
      <c r="F204" s="209" t="s">
        <v>1995</v>
      </c>
      <c r="G204" s="206"/>
      <c r="H204" s="210">
        <v>2.88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194</v>
      </c>
      <c r="AU204" s="216" t="s">
        <v>87</v>
      </c>
      <c r="AV204" s="13" t="s">
        <v>87</v>
      </c>
      <c r="AW204" s="13" t="s">
        <v>34</v>
      </c>
      <c r="AX204" s="13" t="s">
        <v>85</v>
      </c>
      <c r="AY204" s="216" t="s">
        <v>185</v>
      </c>
    </row>
    <row r="205" spans="1:65" s="2" customFormat="1" ht="44.25" customHeight="1">
      <c r="A205" s="33"/>
      <c r="B205" s="34"/>
      <c r="C205" s="191" t="s">
        <v>371</v>
      </c>
      <c r="D205" s="191" t="s">
        <v>188</v>
      </c>
      <c r="E205" s="192" t="s">
        <v>1048</v>
      </c>
      <c r="F205" s="193" t="s">
        <v>1049</v>
      </c>
      <c r="G205" s="194" t="s">
        <v>198</v>
      </c>
      <c r="H205" s="195">
        <v>2.88</v>
      </c>
      <c r="I205" s="196"/>
      <c r="J205" s="197">
        <f>ROUND(I205*H205,2)</f>
        <v>0</v>
      </c>
      <c r="K205" s="198"/>
      <c r="L205" s="38"/>
      <c r="M205" s="199" t="s">
        <v>1</v>
      </c>
      <c r="N205" s="200" t="s">
        <v>42</v>
      </c>
      <c r="O205" s="70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3" t="s">
        <v>261</v>
      </c>
      <c r="AT205" s="203" t="s">
        <v>188</v>
      </c>
      <c r="AU205" s="203" t="s">
        <v>87</v>
      </c>
      <c r="AY205" s="16" t="s">
        <v>185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6" t="s">
        <v>85</v>
      </c>
      <c r="BK205" s="204">
        <f>ROUND(I205*H205,2)</f>
        <v>0</v>
      </c>
      <c r="BL205" s="16" t="s">
        <v>261</v>
      </c>
      <c r="BM205" s="203" t="s">
        <v>1050</v>
      </c>
    </row>
    <row r="206" spans="1:65" s="2" customFormat="1" ht="19.5">
      <c r="A206" s="33"/>
      <c r="B206" s="34"/>
      <c r="C206" s="35"/>
      <c r="D206" s="207" t="s">
        <v>269</v>
      </c>
      <c r="E206" s="35"/>
      <c r="F206" s="217" t="s">
        <v>1280</v>
      </c>
      <c r="G206" s="35"/>
      <c r="H206" s="35"/>
      <c r="I206" s="218"/>
      <c r="J206" s="35"/>
      <c r="K206" s="35"/>
      <c r="L206" s="38"/>
      <c r="M206" s="219"/>
      <c r="N206" s="220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269</v>
      </c>
      <c r="AU206" s="16" t="s">
        <v>87</v>
      </c>
    </row>
    <row r="207" spans="1:65" s="2" customFormat="1" ht="21.75" customHeight="1">
      <c r="A207" s="33"/>
      <c r="B207" s="34"/>
      <c r="C207" s="191" t="s">
        <v>375</v>
      </c>
      <c r="D207" s="191" t="s">
        <v>188</v>
      </c>
      <c r="E207" s="192" t="s">
        <v>1051</v>
      </c>
      <c r="F207" s="193" t="s">
        <v>1052</v>
      </c>
      <c r="G207" s="194" t="s">
        <v>301</v>
      </c>
      <c r="H207" s="195">
        <v>6</v>
      </c>
      <c r="I207" s="196"/>
      <c r="J207" s="197">
        <f>ROUND(I207*H207,2)</f>
        <v>0</v>
      </c>
      <c r="K207" s="198"/>
      <c r="L207" s="38"/>
      <c r="M207" s="199" t="s">
        <v>1</v>
      </c>
      <c r="N207" s="200" t="s">
        <v>42</v>
      </c>
      <c r="O207" s="70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3" t="s">
        <v>261</v>
      </c>
      <c r="AT207" s="203" t="s">
        <v>188</v>
      </c>
      <c r="AU207" s="203" t="s">
        <v>87</v>
      </c>
      <c r="AY207" s="16" t="s">
        <v>185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6" t="s">
        <v>85</v>
      </c>
      <c r="BK207" s="204">
        <f>ROUND(I207*H207,2)</f>
        <v>0</v>
      </c>
      <c r="BL207" s="16" t="s">
        <v>261</v>
      </c>
      <c r="BM207" s="203" t="s">
        <v>1053</v>
      </c>
    </row>
    <row r="208" spans="1:65" s="13" customFormat="1">
      <c r="B208" s="205"/>
      <c r="C208" s="206"/>
      <c r="D208" s="207" t="s">
        <v>194</v>
      </c>
      <c r="E208" s="208" t="s">
        <v>1</v>
      </c>
      <c r="F208" s="209" t="s">
        <v>1996</v>
      </c>
      <c r="G208" s="206"/>
      <c r="H208" s="210">
        <v>4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194</v>
      </c>
      <c r="AU208" s="216" t="s">
        <v>87</v>
      </c>
      <c r="AV208" s="13" t="s">
        <v>87</v>
      </c>
      <c r="AW208" s="13" t="s">
        <v>34</v>
      </c>
      <c r="AX208" s="13" t="s">
        <v>77</v>
      </c>
      <c r="AY208" s="216" t="s">
        <v>185</v>
      </c>
    </row>
    <row r="209" spans="1:65" s="13" customFormat="1">
      <c r="B209" s="205"/>
      <c r="C209" s="206"/>
      <c r="D209" s="207" t="s">
        <v>194</v>
      </c>
      <c r="E209" s="208" t="s">
        <v>1</v>
      </c>
      <c r="F209" s="209" t="s">
        <v>1997</v>
      </c>
      <c r="G209" s="206"/>
      <c r="H209" s="210">
        <v>1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194</v>
      </c>
      <c r="AU209" s="216" t="s">
        <v>87</v>
      </c>
      <c r="AV209" s="13" t="s">
        <v>87</v>
      </c>
      <c r="AW209" s="13" t="s">
        <v>34</v>
      </c>
      <c r="AX209" s="13" t="s">
        <v>77</v>
      </c>
      <c r="AY209" s="216" t="s">
        <v>185</v>
      </c>
    </row>
    <row r="210" spans="1:65" s="13" customFormat="1">
      <c r="B210" s="205"/>
      <c r="C210" s="206"/>
      <c r="D210" s="207" t="s">
        <v>194</v>
      </c>
      <c r="E210" s="208" t="s">
        <v>1</v>
      </c>
      <c r="F210" s="209" t="s">
        <v>1998</v>
      </c>
      <c r="G210" s="206"/>
      <c r="H210" s="210">
        <v>1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194</v>
      </c>
      <c r="AU210" s="216" t="s">
        <v>87</v>
      </c>
      <c r="AV210" s="13" t="s">
        <v>87</v>
      </c>
      <c r="AW210" s="13" t="s">
        <v>34</v>
      </c>
      <c r="AX210" s="13" t="s">
        <v>77</v>
      </c>
      <c r="AY210" s="216" t="s">
        <v>185</v>
      </c>
    </row>
    <row r="211" spans="1:65" s="14" customFormat="1">
      <c r="B211" s="221"/>
      <c r="C211" s="222"/>
      <c r="D211" s="207" t="s">
        <v>194</v>
      </c>
      <c r="E211" s="223" t="s">
        <v>1</v>
      </c>
      <c r="F211" s="224" t="s">
        <v>317</v>
      </c>
      <c r="G211" s="222"/>
      <c r="H211" s="225">
        <v>6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194</v>
      </c>
      <c r="AU211" s="231" t="s">
        <v>87</v>
      </c>
      <c r="AV211" s="14" t="s">
        <v>192</v>
      </c>
      <c r="AW211" s="14" t="s">
        <v>34</v>
      </c>
      <c r="AX211" s="14" t="s">
        <v>85</v>
      </c>
      <c r="AY211" s="231" t="s">
        <v>185</v>
      </c>
    </row>
    <row r="212" spans="1:65" s="2" customFormat="1" ht="33" customHeight="1">
      <c r="A212" s="33"/>
      <c r="B212" s="34"/>
      <c r="C212" s="232" t="s">
        <v>379</v>
      </c>
      <c r="D212" s="232" t="s">
        <v>319</v>
      </c>
      <c r="E212" s="233" t="s">
        <v>1282</v>
      </c>
      <c r="F212" s="234" t="s">
        <v>1283</v>
      </c>
      <c r="G212" s="235" t="s">
        <v>301</v>
      </c>
      <c r="H212" s="236">
        <v>6</v>
      </c>
      <c r="I212" s="237"/>
      <c r="J212" s="238">
        <f t="shared" ref="J212:J220" si="10">ROUND(I212*H212,2)</f>
        <v>0</v>
      </c>
      <c r="K212" s="239"/>
      <c r="L212" s="240"/>
      <c r="M212" s="241" t="s">
        <v>1</v>
      </c>
      <c r="N212" s="242" t="s">
        <v>42</v>
      </c>
      <c r="O212" s="70"/>
      <c r="P212" s="201">
        <f t="shared" ref="P212:P220" si="11">O212*H212</f>
        <v>0</v>
      </c>
      <c r="Q212" s="201">
        <v>1.95E-2</v>
      </c>
      <c r="R212" s="201">
        <f t="shared" ref="R212:R220" si="12">Q212*H212</f>
        <v>0.11699999999999999</v>
      </c>
      <c r="S212" s="201">
        <v>0</v>
      </c>
      <c r="T212" s="202">
        <f t="shared" ref="T212:T220" si="13"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3" t="s">
        <v>322</v>
      </c>
      <c r="AT212" s="203" t="s">
        <v>319</v>
      </c>
      <c r="AU212" s="203" t="s">
        <v>87</v>
      </c>
      <c r="AY212" s="16" t="s">
        <v>185</v>
      </c>
      <c r="BE212" s="204">
        <f t="shared" ref="BE212:BE220" si="14">IF(N212="základní",J212,0)</f>
        <v>0</v>
      </c>
      <c r="BF212" s="204">
        <f t="shared" ref="BF212:BF220" si="15">IF(N212="snížená",J212,0)</f>
        <v>0</v>
      </c>
      <c r="BG212" s="204">
        <f t="shared" ref="BG212:BG220" si="16">IF(N212="zákl. přenesená",J212,0)</f>
        <v>0</v>
      </c>
      <c r="BH212" s="204">
        <f t="shared" ref="BH212:BH220" si="17">IF(N212="sníž. přenesená",J212,0)</f>
        <v>0</v>
      </c>
      <c r="BI212" s="204">
        <f t="shared" ref="BI212:BI220" si="18">IF(N212="nulová",J212,0)</f>
        <v>0</v>
      </c>
      <c r="BJ212" s="16" t="s">
        <v>85</v>
      </c>
      <c r="BK212" s="204">
        <f t="shared" ref="BK212:BK220" si="19">ROUND(I212*H212,2)</f>
        <v>0</v>
      </c>
      <c r="BL212" s="16" t="s">
        <v>261</v>
      </c>
      <c r="BM212" s="203" t="s">
        <v>1056</v>
      </c>
    </row>
    <row r="213" spans="1:65" s="2" customFormat="1" ht="16.5" customHeight="1">
      <c r="A213" s="33"/>
      <c r="B213" s="34"/>
      <c r="C213" s="191" t="s">
        <v>382</v>
      </c>
      <c r="D213" s="191" t="s">
        <v>188</v>
      </c>
      <c r="E213" s="192" t="s">
        <v>1057</v>
      </c>
      <c r="F213" s="193" t="s">
        <v>1058</v>
      </c>
      <c r="G213" s="194" t="s">
        <v>301</v>
      </c>
      <c r="H213" s="195">
        <v>6</v>
      </c>
      <c r="I213" s="196"/>
      <c r="J213" s="197">
        <f t="shared" si="10"/>
        <v>0</v>
      </c>
      <c r="K213" s="198"/>
      <c r="L213" s="38"/>
      <c r="M213" s="199" t="s">
        <v>1</v>
      </c>
      <c r="N213" s="200" t="s">
        <v>42</v>
      </c>
      <c r="O213" s="70"/>
      <c r="P213" s="201">
        <f t="shared" si="11"/>
        <v>0</v>
      </c>
      <c r="Q213" s="201">
        <v>0</v>
      </c>
      <c r="R213" s="201">
        <f t="shared" si="12"/>
        <v>0</v>
      </c>
      <c r="S213" s="201">
        <v>0</v>
      </c>
      <c r="T213" s="202">
        <f t="shared" si="13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3" t="s">
        <v>261</v>
      </c>
      <c r="AT213" s="203" t="s">
        <v>188</v>
      </c>
      <c r="AU213" s="203" t="s">
        <v>87</v>
      </c>
      <c r="AY213" s="16" t="s">
        <v>185</v>
      </c>
      <c r="BE213" s="204">
        <f t="shared" si="14"/>
        <v>0</v>
      </c>
      <c r="BF213" s="204">
        <f t="shared" si="15"/>
        <v>0</v>
      </c>
      <c r="BG213" s="204">
        <f t="shared" si="16"/>
        <v>0</v>
      </c>
      <c r="BH213" s="204">
        <f t="shared" si="17"/>
        <v>0</v>
      </c>
      <c r="BI213" s="204">
        <f t="shared" si="18"/>
        <v>0</v>
      </c>
      <c r="BJ213" s="16" t="s">
        <v>85</v>
      </c>
      <c r="BK213" s="204">
        <f t="shared" si="19"/>
        <v>0</v>
      </c>
      <c r="BL213" s="16" t="s">
        <v>261</v>
      </c>
      <c r="BM213" s="203" t="s">
        <v>1059</v>
      </c>
    </row>
    <row r="214" spans="1:65" s="2" customFormat="1" ht="16.5" customHeight="1">
      <c r="A214" s="33"/>
      <c r="B214" s="34"/>
      <c r="C214" s="232" t="s">
        <v>389</v>
      </c>
      <c r="D214" s="232" t="s">
        <v>319</v>
      </c>
      <c r="E214" s="233" t="s">
        <v>1060</v>
      </c>
      <c r="F214" s="234" t="s">
        <v>1061</v>
      </c>
      <c r="G214" s="235" t="s">
        <v>301</v>
      </c>
      <c r="H214" s="236">
        <v>6</v>
      </c>
      <c r="I214" s="237"/>
      <c r="J214" s="238">
        <f t="shared" si="10"/>
        <v>0</v>
      </c>
      <c r="K214" s="239"/>
      <c r="L214" s="240"/>
      <c r="M214" s="241" t="s">
        <v>1</v>
      </c>
      <c r="N214" s="242" t="s">
        <v>42</v>
      </c>
      <c r="O214" s="70"/>
      <c r="P214" s="201">
        <f t="shared" si="11"/>
        <v>0</v>
      </c>
      <c r="Q214" s="201">
        <v>1.1999999999999999E-3</v>
      </c>
      <c r="R214" s="201">
        <f t="shared" si="12"/>
        <v>7.1999999999999998E-3</v>
      </c>
      <c r="S214" s="201">
        <v>0</v>
      </c>
      <c r="T214" s="202">
        <f t="shared" si="13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3" t="s">
        <v>322</v>
      </c>
      <c r="AT214" s="203" t="s">
        <v>319</v>
      </c>
      <c r="AU214" s="203" t="s">
        <v>87</v>
      </c>
      <c r="AY214" s="16" t="s">
        <v>185</v>
      </c>
      <c r="BE214" s="204">
        <f t="shared" si="14"/>
        <v>0</v>
      </c>
      <c r="BF214" s="204">
        <f t="shared" si="15"/>
        <v>0</v>
      </c>
      <c r="BG214" s="204">
        <f t="shared" si="16"/>
        <v>0</v>
      </c>
      <c r="BH214" s="204">
        <f t="shared" si="17"/>
        <v>0</v>
      </c>
      <c r="BI214" s="204">
        <f t="shared" si="18"/>
        <v>0</v>
      </c>
      <c r="BJ214" s="16" t="s">
        <v>85</v>
      </c>
      <c r="BK214" s="204">
        <f t="shared" si="19"/>
        <v>0</v>
      </c>
      <c r="BL214" s="16" t="s">
        <v>261</v>
      </c>
      <c r="BM214" s="203" t="s">
        <v>1062</v>
      </c>
    </row>
    <row r="215" spans="1:65" s="2" customFormat="1" ht="16.5" customHeight="1">
      <c r="A215" s="33"/>
      <c r="B215" s="34"/>
      <c r="C215" s="232" t="s">
        <v>394</v>
      </c>
      <c r="D215" s="232" t="s">
        <v>319</v>
      </c>
      <c r="E215" s="233" t="s">
        <v>1063</v>
      </c>
      <c r="F215" s="234" t="s">
        <v>1064</v>
      </c>
      <c r="G215" s="235" t="s">
        <v>301</v>
      </c>
      <c r="H215" s="236">
        <v>6</v>
      </c>
      <c r="I215" s="237"/>
      <c r="J215" s="238">
        <f t="shared" si="10"/>
        <v>0</v>
      </c>
      <c r="K215" s="239"/>
      <c r="L215" s="240"/>
      <c r="M215" s="241" t="s">
        <v>1</v>
      </c>
      <c r="N215" s="242" t="s">
        <v>42</v>
      </c>
      <c r="O215" s="70"/>
      <c r="P215" s="201">
        <f t="shared" si="11"/>
        <v>0</v>
      </c>
      <c r="Q215" s="201">
        <v>1.4999999999999999E-4</v>
      </c>
      <c r="R215" s="201">
        <f t="shared" si="12"/>
        <v>8.9999999999999998E-4</v>
      </c>
      <c r="S215" s="201">
        <v>0</v>
      </c>
      <c r="T215" s="202">
        <f t="shared" si="1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3" t="s">
        <v>322</v>
      </c>
      <c r="AT215" s="203" t="s">
        <v>319</v>
      </c>
      <c r="AU215" s="203" t="s">
        <v>87</v>
      </c>
      <c r="AY215" s="16" t="s">
        <v>185</v>
      </c>
      <c r="BE215" s="204">
        <f t="shared" si="14"/>
        <v>0</v>
      </c>
      <c r="BF215" s="204">
        <f t="shared" si="15"/>
        <v>0</v>
      </c>
      <c r="BG215" s="204">
        <f t="shared" si="16"/>
        <v>0</v>
      </c>
      <c r="BH215" s="204">
        <f t="shared" si="17"/>
        <v>0</v>
      </c>
      <c r="BI215" s="204">
        <f t="shared" si="18"/>
        <v>0</v>
      </c>
      <c r="BJ215" s="16" t="s">
        <v>85</v>
      </c>
      <c r="BK215" s="204">
        <f t="shared" si="19"/>
        <v>0</v>
      </c>
      <c r="BL215" s="16" t="s">
        <v>261</v>
      </c>
      <c r="BM215" s="203" t="s">
        <v>1065</v>
      </c>
    </row>
    <row r="216" spans="1:65" s="2" customFormat="1" ht="16.5" customHeight="1">
      <c r="A216" s="33"/>
      <c r="B216" s="34"/>
      <c r="C216" s="232" t="s">
        <v>398</v>
      </c>
      <c r="D216" s="232" t="s">
        <v>319</v>
      </c>
      <c r="E216" s="233" t="s">
        <v>1066</v>
      </c>
      <c r="F216" s="234" t="s">
        <v>1067</v>
      </c>
      <c r="G216" s="235" t="s">
        <v>301</v>
      </c>
      <c r="H216" s="236">
        <v>6</v>
      </c>
      <c r="I216" s="237"/>
      <c r="J216" s="238">
        <f t="shared" si="10"/>
        <v>0</v>
      </c>
      <c r="K216" s="239"/>
      <c r="L216" s="240"/>
      <c r="M216" s="241" t="s">
        <v>1</v>
      </c>
      <c r="N216" s="242" t="s">
        <v>42</v>
      </c>
      <c r="O216" s="70"/>
      <c r="P216" s="201">
        <f t="shared" si="11"/>
        <v>0</v>
      </c>
      <c r="Q216" s="201">
        <v>1.4999999999999999E-4</v>
      </c>
      <c r="R216" s="201">
        <f t="shared" si="12"/>
        <v>8.9999999999999998E-4</v>
      </c>
      <c r="S216" s="201">
        <v>0</v>
      </c>
      <c r="T216" s="202">
        <f t="shared" si="1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3" t="s">
        <v>322</v>
      </c>
      <c r="AT216" s="203" t="s">
        <v>319</v>
      </c>
      <c r="AU216" s="203" t="s">
        <v>87</v>
      </c>
      <c r="AY216" s="16" t="s">
        <v>185</v>
      </c>
      <c r="BE216" s="204">
        <f t="shared" si="14"/>
        <v>0</v>
      </c>
      <c r="BF216" s="204">
        <f t="shared" si="15"/>
        <v>0</v>
      </c>
      <c r="BG216" s="204">
        <f t="shared" si="16"/>
        <v>0</v>
      </c>
      <c r="BH216" s="204">
        <f t="shared" si="17"/>
        <v>0</v>
      </c>
      <c r="BI216" s="204">
        <f t="shared" si="18"/>
        <v>0</v>
      </c>
      <c r="BJ216" s="16" t="s">
        <v>85</v>
      </c>
      <c r="BK216" s="204">
        <f t="shared" si="19"/>
        <v>0</v>
      </c>
      <c r="BL216" s="16" t="s">
        <v>261</v>
      </c>
      <c r="BM216" s="203" t="s">
        <v>1068</v>
      </c>
    </row>
    <row r="217" spans="1:65" s="2" customFormat="1" ht="16.5" customHeight="1">
      <c r="A217" s="33"/>
      <c r="B217" s="34"/>
      <c r="C217" s="191" t="s">
        <v>402</v>
      </c>
      <c r="D217" s="191" t="s">
        <v>188</v>
      </c>
      <c r="E217" s="192" t="s">
        <v>1069</v>
      </c>
      <c r="F217" s="193" t="s">
        <v>1070</v>
      </c>
      <c r="G217" s="194" t="s">
        <v>301</v>
      </c>
      <c r="H217" s="195">
        <v>6</v>
      </c>
      <c r="I217" s="196"/>
      <c r="J217" s="197">
        <f t="shared" si="10"/>
        <v>0</v>
      </c>
      <c r="K217" s="198"/>
      <c r="L217" s="38"/>
      <c r="M217" s="199" t="s">
        <v>1</v>
      </c>
      <c r="N217" s="200" t="s">
        <v>42</v>
      </c>
      <c r="O217" s="70"/>
      <c r="P217" s="201">
        <f t="shared" si="11"/>
        <v>0</v>
      </c>
      <c r="Q217" s="201">
        <v>0</v>
      </c>
      <c r="R217" s="201">
        <f t="shared" si="12"/>
        <v>0</v>
      </c>
      <c r="S217" s="201">
        <v>1.8E-3</v>
      </c>
      <c r="T217" s="202">
        <f t="shared" si="13"/>
        <v>1.0800000000000001E-2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3" t="s">
        <v>261</v>
      </c>
      <c r="AT217" s="203" t="s">
        <v>188</v>
      </c>
      <c r="AU217" s="203" t="s">
        <v>87</v>
      </c>
      <c r="AY217" s="16" t="s">
        <v>185</v>
      </c>
      <c r="BE217" s="204">
        <f t="shared" si="14"/>
        <v>0</v>
      </c>
      <c r="BF217" s="204">
        <f t="shared" si="15"/>
        <v>0</v>
      </c>
      <c r="BG217" s="204">
        <f t="shared" si="16"/>
        <v>0</v>
      </c>
      <c r="BH217" s="204">
        <f t="shared" si="17"/>
        <v>0</v>
      </c>
      <c r="BI217" s="204">
        <f t="shared" si="18"/>
        <v>0</v>
      </c>
      <c r="BJ217" s="16" t="s">
        <v>85</v>
      </c>
      <c r="BK217" s="204">
        <f t="shared" si="19"/>
        <v>0</v>
      </c>
      <c r="BL217" s="16" t="s">
        <v>261</v>
      </c>
      <c r="BM217" s="203" t="s">
        <v>1071</v>
      </c>
    </row>
    <row r="218" spans="1:65" s="2" customFormat="1" ht="21.75" customHeight="1">
      <c r="A218" s="33"/>
      <c r="B218" s="34"/>
      <c r="C218" s="191" t="s">
        <v>408</v>
      </c>
      <c r="D218" s="191" t="s">
        <v>188</v>
      </c>
      <c r="E218" s="192" t="s">
        <v>1072</v>
      </c>
      <c r="F218" s="193" t="s">
        <v>1073</v>
      </c>
      <c r="G218" s="194" t="s">
        <v>301</v>
      </c>
      <c r="H218" s="195">
        <v>6</v>
      </c>
      <c r="I218" s="196"/>
      <c r="J218" s="197">
        <f t="shared" si="10"/>
        <v>0</v>
      </c>
      <c r="K218" s="198"/>
      <c r="L218" s="38"/>
      <c r="M218" s="199" t="s">
        <v>1</v>
      </c>
      <c r="N218" s="200" t="s">
        <v>42</v>
      </c>
      <c r="O218" s="70"/>
      <c r="P218" s="201">
        <f t="shared" si="11"/>
        <v>0</v>
      </c>
      <c r="Q218" s="201">
        <v>0</v>
      </c>
      <c r="R218" s="201">
        <f t="shared" si="12"/>
        <v>0</v>
      </c>
      <c r="S218" s="201">
        <v>0</v>
      </c>
      <c r="T218" s="202">
        <f t="shared" si="1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3" t="s">
        <v>261</v>
      </c>
      <c r="AT218" s="203" t="s">
        <v>188</v>
      </c>
      <c r="AU218" s="203" t="s">
        <v>87</v>
      </c>
      <c r="AY218" s="16" t="s">
        <v>185</v>
      </c>
      <c r="BE218" s="204">
        <f t="shared" si="14"/>
        <v>0</v>
      </c>
      <c r="BF218" s="204">
        <f t="shared" si="15"/>
        <v>0</v>
      </c>
      <c r="BG218" s="204">
        <f t="shared" si="16"/>
        <v>0</v>
      </c>
      <c r="BH218" s="204">
        <f t="shared" si="17"/>
        <v>0</v>
      </c>
      <c r="BI218" s="204">
        <f t="shared" si="18"/>
        <v>0</v>
      </c>
      <c r="BJ218" s="16" t="s">
        <v>85</v>
      </c>
      <c r="BK218" s="204">
        <f t="shared" si="19"/>
        <v>0</v>
      </c>
      <c r="BL218" s="16" t="s">
        <v>261</v>
      </c>
      <c r="BM218" s="203" t="s">
        <v>1074</v>
      </c>
    </row>
    <row r="219" spans="1:65" s="2" customFormat="1" ht="21.75" customHeight="1">
      <c r="A219" s="33"/>
      <c r="B219" s="34"/>
      <c r="C219" s="232" t="s">
        <v>412</v>
      </c>
      <c r="D219" s="232" t="s">
        <v>319</v>
      </c>
      <c r="E219" s="233" t="s">
        <v>1076</v>
      </c>
      <c r="F219" s="234" t="s">
        <v>1077</v>
      </c>
      <c r="G219" s="235" t="s">
        <v>301</v>
      </c>
      <c r="H219" s="236">
        <v>6</v>
      </c>
      <c r="I219" s="237"/>
      <c r="J219" s="238">
        <f t="shared" si="10"/>
        <v>0</v>
      </c>
      <c r="K219" s="239"/>
      <c r="L219" s="240"/>
      <c r="M219" s="241" t="s">
        <v>1</v>
      </c>
      <c r="N219" s="242" t="s">
        <v>42</v>
      </c>
      <c r="O219" s="70"/>
      <c r="P219" s="201">
        <f t="shared" si="11"/>
        <v>0</v>
      </c>
      <c r="Q219" s="201">
        <v>1.8500000000000001E-3</v>
      </c>
      <c r="R219" s="201">
        <f t="shared" si="12"/>
        <v>1.11E-2</v>
      </c>
      <c r="S219" s="201">
        <v>0</v>
      </c>
      <c r="T219" s="202">
        <f t="shared" si="1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3" t="s">
        <v>322</v>
      </c>
      <c r="AT219" s="203" t="s">
        <v>319</v>
      </c>
      <c r="AU219" s="203" t="s">
        <v>87</v>
      </c>
      <c r="AY219" s="16" t="s">
        <v>185</v>
      </c>
      <c r="BE219" s="204">
        <f t="shared" si="14"/>
        <v>0</v>
      </c>
      <c r="BF219" s="204">
        <f t="shared" si="15"/>
        <v>0</v>
      </c>
      <c r="BG219" s="204">
        <f t="shared" si="16"/>
        <v>0</v>
      </c>
      <c r="BH219" s="204">
        <f t="shared" si="17"/>
        <v>0</v>
      </c>
      <c r="BI219" s="204">
        <f t="shared" si="18"/>
        <v>0</v>
      </c>
      <c r="BJ219" s="16" t="s">
        <v>85</v>
      </c>
      <c r="BK219" s="204">
        <f t="shared" si="19"/>
        <v>0</v>
      </c>
      <c r="BL219" s="16" t="s">
        <v>261</v>
      </c>
      <c r="BM219" s="203" t="s">
        <v>1078</v>
      </c>
    </row>
    <row r="220" spans="1:65" s="2" customFormat="1" ht="44.25" customHeight="1">
      <c r="A220" s="33"/>
      <c r="B220" s="34"/>
      <c r="C220" s="191" t="s">
        <v>416</v>
      </c>
      <c r="D220" s="191" t="s">
        <v>188</v>
      </c>
      <c r="E220" s="192" t="s">
        <v>1080</v>
      </c>
      <c r="F220" s="193" t="s">
        <v>1081</v>
      </c>
      <c r="G220" s="194" t="s">
        <v>301</v>
      </c>
      <c r="H220" s="195">
        <v>7</v>
      </c>
      <c r="I220" s="196"/>
      <c r="J220" s="197">
        <f t="shared" si="10"/>
        <v>0</v>
      </c>
      <c r="K220" s="198"/>
      <c r="L220" s="38"/>
      <c r="M220" s="199" t="s">
        <v>1</v>
      </c>
      <c r="N220" s="200" t="s">
        <v>42</v>
      </c>
      <c r="O220" s="70"/>
      <c r="P220" s="201">
        <f t="shared" si="11"/>
        <v>0</v>
      </c>
      <c r="Q220" s="201">
        <v>0</v>
      </c>
      <c r="R220" s="201">
        <f t="shared" si="12"/>
        <v>0</v>
      </c>
      <c r="S220" s="201">
        <v>0</v>
      </c>
      <c r="T220" s="202">
        <f t="shared" si="1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3" t="s">
        <v>261</v>
      </c>
      <c r="AT220" s="203" t="s">
        <v>188</v>
      </c>
      <c r="AU220" s="203" t="s">
        <v>87</v>
      </c>
      <c r="AY220" s="16" t="s">
        <v>185</v>
      </c>
      <c r="BE220" s="204">
        <f t="shared" si="14"/>
        <v>0</v>
      </c>
      <c r="BF220" s="204">
        <f t="shared" si="15"/>
        <v>0</v>
      </c>
      <c r="BG220" s="204">
        <f t="shared" si="16"/>
        <v>0</v>
      </c>
      <c r="BH220" s="204">
        <f t="shared" si="17"/>
        <v>0</v>
      </c>
      <c r="BI220" s="204">
        <f t="shared" si="18"/>
        <v>0</v>
      </c>
      <c r="BJ220" s="16" t="s">
        <v>85</v>
      </c>
      <c r="BK220" s="204">
        <f t="shared" si="19"/>
        <v>0</v>
      </c>
      <c r="BL220" s="16" t="s">
        <v>261</v>
      </c>
      <c r="BM220" s="203" t="s">
        <v>1082</v>
      </c>
    </row>
    <row r="221" spans="1:65" s="13" customFormat="1">
      <c r="B221" s="205"/>
      <c r="C221" s="206"/>
      <c r="D221" s="207" t="s">
        <v>194</v>
      </c>
      <c r="E221" s="208" t="s">
        <v>1</v>
      </c>
      <c r="F221" s="209" t="s">
        <v>1999</v>
      </c>
      <c r="G221" s="206"/>
      <c r="H221" s="210">
        <v>2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194</v>
      </c>
      <c r="AU221" s="216" t="s">
        <v>87</v>
      </c>
      <c r="AV221" s="13" t="s">
        <v>87</v>
      </c>
      <c r="AW221" s="13" t="s">
        <v>34</v>
      </c>
      <c r="AX221" s="13" t="s">
        <v>77</v>
      </c>
      <c r="AY221" s="216" t="s">
        <v>185</v>
      </c>
    </row>
    <row r="222" spans="1:65" s="13" customFormat="1">
      <c r="B222" s="205"/>
      <c r="C222" s="206"/>
      <c r="D222" s="207" t="s">
        <v>194</v>
      </c>
      <c r="E222" s="208" t="s">
        <v>1</v>
      </c>
      <c r="F222" s="209" t="s">
        <v>2000</v>
      </c>
      <c r="G222" s="206"/>
      <c r="H222" s="210">
        <v>2</v>
      </c>
      <c r="I222" s="211"/>
      <c r="J222" s="206"/>
      <c r="K222" s="206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194</v>
      </c>
      <c r="AU222" s="216" t="s">
        <v>87</v>
      </c>
      <c r="AV222" s="13" t="s">
        <v>87</v>
      </c>
      <c r="AW222" s="13" t="s">
        <v>34</v>
      </c>
      <c r="AX222" s="13" t="s">
        <v>77</v>
      </c>
      <c r="AY222" s="216" t="s">
        <v>185</v>
      </c>
    </row>
    <row r="223" spans="1:65" s="13" customFormat="1">
      <c r="B223" s="205"/>
      <c r="C223" s="206"/>
      <c r="D223" s="207" t="s">
        <v>194</v>
      </c>
      <c r="E223" s="208" t="s">
        <v>1</v>
      </c>
      <c r="F223" s="209" t="s">
        <v>2001</v>
      </c>
      <c r="G223" s="206"/>
      <c r="H223" s="210">
        <v>3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194</v>
      </c>
      <c r="AU223" s="216" t="s">
        <v>87</v>
      </c>
      <c r="AV223" s="13" t="s">
        <v>87</v>
      </c>
      <c r="AW223" s="13" t="s">
        <v>34</v>
      </c>
      <c r="AX223" s="13" t="s">
        <v>77</v>
      </c>
      <c r="AY223" s="216" t="s">
        <v>185</v>
      </c>
    </row>
    <row r="224" spans="1:65" s="14" customFormat="1">
      <c r="B224" s="221"/>
      <c r="C224" s="222"/>
      <c r="D224" s="207" t="s">
        <v>194</v>
      </c>
      <c r="E224" s="223" t="s">
        <v>1</v>
      </c>
      <c r="F224" s="224" t="s">
        <v>317</v>
      </c>
      <c r="G224" s="222"/>
      <c r="H224" s="225">
        <v>7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AT224" s="231" t="s">
        <v>194</v>
      </c>
      <c r="AU224" s="231" t="s">
        <v>87</v>
      </c>
      <c r="AV224" s="14" t="s">
        <v>192</v>
      </c>
      <c r="AW224" s="14" t="s">
        <v>34</v>
      </c>
      <c r="AX224" s="14" t="s">
        <v>85</v>
      </c>
      <c r="AY224" s="231" t="s">
        <v>185</v>
      </c>
    </row>
    <row r="225" spans="1:65" s="2" customFormat="1" ht="21.75" customHeight="1">
      <c r="A225" s="33"/>
      <c r="B225" s="34"/>
      <c r="C225" s="191" t="s">
        <v>421</v>
      </c>
      <c r="D225" s="191" t="s">
        <v>188</v>
      </c>
      <c r="E225" s="192" t="s">
        <v>2002</v>
      </c>
      <c r="F225" s="193" t="s">
        <v>2003</v>
      </c>
      <c r="G225" s="194" t="s">
        <v>301</v>
      </c>
      <c r="H225" s="195">
        <v>1</v>
      </c>
      <c r="I225" s="196"/>
      <c r="J225" s="197">
        <f>ROUND(I225*H225,2)</f>
        <v>0</v>
      </c>
      <c r="K225" s="198"/>
      <c r="L225" s="38"/>
      <c r="M225" s="199" t="s">
        <v>1</v>
      </c>
      <c r="N225" s="200" t="s">
        <v>42</v>
      </c>
      <c r="O225" s="70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3" t="s">
        <v>261</v>
      </c>
      <c r="AT225" s="203" t="s">
        <v>188</v>
      </c>
      <c r="AU225" s="203" t="s">
        <v>87</v>
      </c>
      <c r="AY225" s="16" t="s">
        <v>185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6" t="s">
        <v>85</v>
      </c>
      <c r="BK225" s="204">
        <f>ROUND(I225*H225,2)</f>
        <v>0</v>
      </c>
      <c r="BL225" s="16" t="s">
        <v>261</v>
      </c>
      <c r="BM225" s="203" t="s">
        <v>2004</v>
      </c>
    </row>
    <row r="226" spans="1:65" s="2" customFormat="1" ht="21.75" customHeight="1">
      <c r="A226" s="33"/>
      <c r="B226" s="34"/>
      <c r="C226" s="191" t="s">
        <v>426</v>
      </c>
      <c r="D226" s="191" t="s">
        <v>188</v>
      </c>
      <c r="E226" s="192" t="s">
        <v>1355</v>
      </c>
      <c r="F226" s="193" t="s">
        <v>1356</v>
      </c>
      <c r="G226" s="194" t="s">
        <v>434</v>
      </c>
      <c r="H226" s="243"/>
      <c r="I226" s="196"/>
      <c r="J226" s="197">
        <f>ROUND(I226*H226,2)</f>
        <v>0</v>
      </c>
      <c r="K226" s="198"/>
      <c r="L226" s="38"/>
      <c r="M226" s="199" t="s">
        <v>1</v>
      </c>
      <c r="N226" s="200" t="s">
        <v>42</v>
      </c>
      <c r="O226" s="70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261</v>
      </c>
      <c r="AT226" s="203" t="s">
        <v>188</v>
      </c>
      <c r="AU226" s="203" t="s">
        <v>87</v>
      </c>
      <c r="AY226" s="16" t="s">
        <v>185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6" t="s">
        <v>85</v>
      </c>
      <c r="BK226" s="204">
        <f>ROUND(I226*H226,2)</f>
        <v>0</v>
      </c>
      <c r="BL226" s="16" t="s">
        <v>261</v>
      </c>
      <c r="BM226" s="203" t="s">
        <v>1357</v>
      </c>
    </row>
    <row r="227" spans="1:65" s="2" customFormat="1" ht="21.75" customHeight="1">
      <c r="A227" s="33"/>
      <c r="B227" s="34"/>
      <c r="C227" s="191" t="s">
        <v>431</v>
      </c>
      <c r="D227" s="191" t="s">
        <v>188</v>
      </c>
      <c r="E227" s="192" t="s">
        <v>1088</v>
      </c>
      <c r="F227" s="193" t="s">
        <v>1089</v>
      </c>
      <c r="G227" s="194" t="s">
        <v>434</v>
      </c>
      <c r="H227" s="243"/>
      <c r="I227" s="196"/>
      <c r="J227" s="197">
        <f>ROUND(I227*H227,2)</f>
        <v>0</v>
      </c>
      <c r="K227" s="198"/>
      <c r="L227" s="38"/>
      <c r="M227" s="199" t="s">
        <v>1</v>
      </c>
      <c r="N227" s="200" t="s">
        <v>42</v>
      </c>
      <c r="O227" s="70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3" t="s">
        <v>261</v>
      </c>
      <c r="AT227" s="203" t="s">
        <v>188</v>
      </c>
      <c r="AU227" s="203" t="s">
        <v>87</v>
      </c>
      <c r="AY227" s="16" t="s">
        <v>185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6" t="s">
        <v>85</v>
      </c>
      <c r="BK227" s="204">
        <f>ROUND(I227*H227,2)</f>
        <v>0</v>
      </c>
      <c r="BL227" s="16" t="s">
        <v>261</v>
      </c>
      <c r="BM227" s="203" t="s">
        <v>1090</v>
      </c>
    </row>
    <row r="228" spans="1:65" s="12" customFormat="1" ht="22.9" customHeight="1">
      <c r="B228" s="175"/>
      <c r="C228" s="176"/>
      <c r="D228" s="177" t="s">
        <v>76</v>
      </c>
      <c r="E228" s="189" t="s">
        <v>578</v>
      </c>
      <c r="F228" s="189" t="s">
        <v>579</v>
      </c>
      <c r="G228" s="176"/>
      <c r="H228" s="176"/>
      <c r="I228" s="179"/>
      <c r="J228" s="190">
        <f>BK228</f>
        <v>0</v>
      </c>
      <c r="K228" s="176"/>
      <c r="L228" s="181"/>
      <c r="M228" s="182"/>
      <c r="N228" s="183"/>
      <c r="O228" s="183"/>
      <c r="P228" s="184">
        <f>SUM(P229:P233)</f>
        <v>0</v>
      </c>
      <c r="Q228" s="183"/>
      <c r="R228" s="184">
        <f>SUM(R229:R233)</f>
        <v>0</v>
      </c>
      <c r="S228" s="183"/>
      <c r="T228" s="185">
        <f>SUM(T229:T233)</f>
        <v>9.9999999999999992E-2</v>
      </c>
      <c r="AR228" s="186" t="s">
        <v>87</v>
      </c>
      <c r="AT228" s="187" t="s">
        <v>76</v>
      </c>
      <c r="AU228" s="187" t="s">
        <v>85</v>
      </c>
      <c r="AY228" s="186" t="s">
        <v>185</v>
      </c>
      <c r="BK228" s="188">
        <f>SUM(BK229:BK233)</f>
        <v>0</v>
      </c>
    </row>
    <row r="229" spans="1:65" s="2" customFormat="1" ht="21.75" customHeight="1">
      <c r="A229" s="33"/>
      <c r="B229" s="34"/>
      <c r="C229" s="191" t="s">
        <v>436</v>
      </c>
      <c r="D229" s="191" t="s">
        <v>188</v>
      </c>
      <c r="E229" s="192" t="s">
        <v>1301</v>
      </c>
      <c r="F229" s="193" t="s">
        <v>1302</v>
      </c>
      <c r="G229" s="194" t="s">
        <v>301</v>
      </c>
      <c r="H229" s="195">
        <v>6</v>
      </c>
      <c r="I229" s="196"/>
      <c r="J229" s="197">
        <f>ROUND(I229*H229,2)</f>
        <v>0</v>
      </c>
      <c r="K229" s="198"/>
      <c r="L229" s="38"/>
      <c r="M229" s="199" t="s">
        <v>1</v>
      </c>
      <c r="N229" s="200" t="s">
        <v>42</v>
      </c>
      <c r="O229" s="70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3" t="s">
        <v>261</v>
      </c>
      <c r="AT229" s="203" t="s">
        <v>188</v>
      </c>
      <c r="AU229" s="203" t="s">
        <v>87</v>
      </c>
      <c r="AY229" s="16" t="s">
        <v>185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6" t="s">
        <v>85</v>
      </c>
      <c r="BK229" s="204">
        <f>ROUND(I229*H229,2)</f>
        <v>0</v>
      </c>
      <c r="BL229" s="16" t="s">
        <v>261</v>
      </c>
      <c r="BM229" s="203" t="s">
        <v>1358</v>
      </c>
    </row>
    <row r="230" spans="1:65" s="2" customFormat="1" ht="21.75" customHeight="1">
      <c r="A230" s="33"/>
      <c r="B230" s="34"/>
      <c r="C230" s="191" t="s">
        <v>442</v>
      </c>
      <c r="D230" s="191" t="s">
        <v>188</v>
      </c>
      <c r="E230" s="192" t="s">
        <v>1298</v>
      </c>
      <c r="F230" s="193" t="s">
        <v>1299</v>
      </c>
      <c r="G230" s="194" t="s">
        <v>301</v>
      </c>
      <c r="H230" s="195">
        <v>6</v>
      </c>
      <c r="I230" s="196"/>
      <c r="J230" s="197">
        <f>ROUND(I230*H230,2)</f>
        <v>0</v>
      </c>
      <c r="K230" s="198"/>
      <c r="L230" s="38"/>
      <c r="M230" s="199" t="s">
        <v>1</v>
      </c>
      <c r="N230" s="200" t="s">
        <v>42</v>
      </c>
      <c r="O230" s="70"/>
      <c r="P230" s="201">
        <f>O230*H230</f>
        <v>0</v>
      </c>
      <c r="Q230" s="201">
        <v>0</v>
      </c>
      <c r="R230" s="201">
        <f>Q230*H230</f>
        <v>0</v>
      </c>
      <c r="S230" s="201">
        <v>1.4999999999999999E-2</v>
      </c>
      <c r="T230" s="202">
        <f>S230*H230</f>
        <v>0.09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3" t="s">
        <v>261</v>
      </c>
      <c r="AT230" s="203" t="s">
        <v>188</v>
      </c>
      <c r="AU230" s="203" t="s">
        <v>87</v>
      </c>
      <c r="AY230" s="16" t="s">
        <v>185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6" t="s">
        <v>85</v>
      </c>
      <c r="BK230" s="204">
        <f>ROUND(I230*H230,2)</f>
        <v>0</v>
      </c>
      <c r="BL230" s="16" t="s">
        <v>261</v>
      </c>
      <c r="BM230" s="203" t="s">
        <v>1359</v>
      </c>
    </row>
    <row r="231" spans="1:65" s="2" customFormat="1" ht="21.75" customHeight="1">
      <c r="A231" s="33"/>
      <c r="B231" s="34"/>
      <c r="C231" s="191" t="s">
        <v>446</v>
      </c>
      <c r="D231" s="191" t="s">
        <v>188</v>
      </c>
      <c r="E231" s="192" t="s">
        <v>1109</v>
      </c>
      <c r="F231" s="193" t="s">
        <v>1110</v>
      </c>
      <c r="G231" s="194" t="s">
        <v>583</v>
      </c>
      <c r="H231" s="195">
        <v>10</v>
      </c>
      <c r="I231" s="196"/>
      <c r="J231" s="197">
        <f>ROUND(I231*H231,2)</f>
        <v>0</v>
      </c>
      <c r="K231" s="198"/>
      <c r="L231" s="38"/>
      <c r="M231" s="199" t="s">
        <v>1</v>
      </c>
      <c r="N231" s="200" t="s">
        <v>42</v>
      </c>
      <c r="O231" s="70"/>
      <c r="P231" s="201">
        <f>O231*H231</f>
        <v>0</v>
      </c>
      <c r="Q231" s="201">
        <v>0</v>
      </c>
      <c r="R231" s="201">
        <f>Q231*H231</f>
        <v>0</v>
      </c>
      <c r="S231" s="201">
        <v>1E-3</v>
      </c>
      <c r="T231" s="202">
        <f>S231*H231</f>
        <v>0.01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3" t="s">
        <v>261</v>
      </c>
      <c r="AT231" s="203" t="s">
        <v>188</v>
      </c>
      <c r="AU231" s="203" t="s">
        <v>87</v>
      </c>
      <c r="AY231" s="16" t="s">
        <v>185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6" t="s">
        <v>85</v>
      </c>
      <c r="BK231" s="204">
        <f>ROUND(I231*H231,2)</f>
        <v>0</v>
      </c>
      <c r="BL231" s="16" t="s">
        <v>261</v>
      </c>
      <c r="BM231" s="203" t="s">
        <v>1111</v>
      </c>
    </row>
    <row r="232" spans="1:65" s="2" customFormat="1" ht="21.75" customHeight="1">
      <c r="A232" s="33"/>
      <c r="B232" s="34"/>
      <c r="C232" s="191" t="s">
        <v>451</v>
      </c>
      <c r="D232" s="191" t="s">
        <v>188</v>
      </c>
      <c r="E232" s="192" t="s">
        <v>1360</v>
      </c>
      <c r="F232" s="193" t="s">
        <v>1361</v>
      </c>
      <c r="G232" s="194" t="s">
        <v>434</v>
      </c>
      <c r="H232" s="243"/>
      <c r="I232" s="196"/>
      <c r="J232" s="197">
        <f>ROUND(I232*H232,2)</f>
        <v>0</v>
      </c>
      <c r="K232" s="198"/>
      <c r="L232" s="38"/>
      <c r="M232" s="199" t="s">
        <v>1</v>
      </c>
      <c r="N232" s="200" t="s">
        <v>42</v>
      </c>
      <c r="O232" s="70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261</v>
      </c>
      <c r="AT232" s="203" t="s">
        <v>188</v>
      </c>
      <c r="AU232" s="203" t="s">
        <v>87</v>
      </c>
      <c r="AY232" s="16" t="s">
        <v>185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6" t="s">
        <v>85</v>
      </c>
      <c r="BK232" s="204">
        <f>ROUND(I232*H232,2)</f>
        <v>0</v>
      </c>
      <c r="BL232" s="16" t="s">
        <v>261</v>
      </c>
      <c r="BM232" s="203" t="s">
        <v>1362</v>
      </c>
    </row>
    <row r="233" spans="1:65" s="2" customFormat="1" ht="21.75" customHeight="1">
      <c r="A233" s="33"/>
      <c r="B233" s="34"/>
      <c r="C233" s="191" t="s">
        <v>456</v>
      </c>
      <c r="D233" s="191" t="s">
        <v>188</v>
      </c>
      <c r="E233" s="192" t="s">
        <v>591</v>
      </c>
      <c r="F233" s="193" t="s">
        <v>592</v>
      </c>
      <c r="G233" s="194" t="s">
        <v>434</v>
      </c>
      <c r="H233" s="243"/>
      <c r="I233" s="196"/>
      <c r="J233" s="197">
        <f>ROUND(I233*H233,2)</f>
        <v>0</v>
      </c>
      <c r="K233" s="198"/>
      <c r="L233" s="38"/>
      <c r="M233" s="199" t="s">
        <v>1</v>
      </c>
      <c r="N233" s="200" t="s">
        <v>42</v>
      </c>
      <c r="O233" s="70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3" t="s">
        <v>261</v>
      </c>
      <c r="AT233" s="203" t="s">
        <v>188</v>
      </c>
      <c r="AU233" s="203" t="s">
        <v>87</v>
      </c>
      <c r="AY233" s="16" t="s">
        <v>185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6" t="s">
        <v>85</v>
      </c>
      <c r="BK233" s="204">
        <f>ROUND(I233*H233,2)</f>
        <v>0</v>
      </c>
      <c r="BL233" s="16" t="s">
        <v>261</v>
      </c>
      <c r="BM233" s="203" t="s">
        <v>1115</v>
      </c>
    </row>
    <row r="234" spans="1:65" s="12" customFormat="1" ht="22.9" customHeight="1">
      <c r="B234" s="175"/>
      <c r="C234" s="176"/>
      <c r="D234" s="177" t="s">
        <v>76</v>
      </c>
      <c r="E234" s="189" t="s">
        <v>1116</v>
      </c>
      <c r="F234" s="189" t="s">
        <v>1117</v>
      </c>
      <c r="G234" s="176"/>
      <c r="H234" s="176"/>
      <c r="I234" s="179"/>
      <c r="J234" s="190">
        <f>BK234</f>
        <v>0</v>
      </c>
      <c r="K234" s="176"/>
      <c r="L234" s="181"/>
      <c r="M234" s="182"/>
      <c r="N234" s="183"/>
      <c r="O234" s="183"/>
      <c r="P234" s="184">
        <f>SUM(P235:P272)</f>
        <v>0</v>
      </c>
      <c r="Q234" s="183"/>
      <c r="R234" s="184">
        <f>SUM(R235:R272)</f>
        <v>1.1132102399999997</v>
      </c>
      <c r="S234" s="183"/>
      <c r="T234" s="185">
        <f>SUM(T235:T272)</f>
        <v>0.29376000000000002</v>
      </c>
      <c r="AR234" s="186" t="s">
        <v>87</v>
      </c>
      <c r="AT234" s="187" t="s">
        <v>76</v>
      </c>
      <c r="AU234" s="187" t="s">
        <v>85</v>
      </c>
      <c r="AY234" s="186" t="s">
        <v>185</v>
      </c>
      <c r="BK234" s="188">
        <f>SUM(BK235:BK272)</f>
        <v>0</v>
      </c>
    </row>
    <row r="235" spans="1:65" s="2" customFormat="1" ht="16.5" customHeight="1">
      <c r="A235" s="33"/>
      <c r="B235" s="34"/>
      <c r="C235" s="191" t="s">
        <v>461</v>
      </c>
      <c r="D235" s="191" t="s">
        <v>188</v>
      </c>
      <c r="E235" s="192" t="s">
        <v>1119</v>
      </c>
      <c r="F235" s="193" t="s">
        <v>1306</v>
      </c>
      <c r="G235" s="194" t="s">
        <v>191</v>
      </c>
      <c r="H235" s="195">
        <v>72.8</v>
      </c>
      <c r="I235" s="196"/>
      <c r="J235" s="197">
        <f>ROUND(I235*H235,2)</f>
        <v>0</v>
      </c>
      <c r="K235" s="198"/>
      <c r="L235" s="38"/>
      <c r="M235" s="199" t="s">
        <v>1</v>
      </c>
      <c r="N235" s="200" t="s">
        <v>42</v>
      </c>
      <c r="O235" s="70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261</v>
      </c>
      <c r="AT235" s="203" t="s">
        <v>188</v>
      </c>
      <c r="AU235" s="203" t="s">
        <v>87</v>
      </c>
      <c r="AY235" s="16" t="s">
        <v>185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6" t="s">
        <v>85</v>
      </c>
      <c r="BK235" s="204">
        <f>ROUND(I235*H235,2)</f>
        <v>0</v>
      </c>
      <c r="BL235" s="16" t="s">
        <v>261</v>
      </c>
      <c r="BM235" s="203" t="s">
        <v>1121</v>
      </c>
    </row>
    <row r="236" spans="1:65" s="13" customFormat="1">
      <c r="B236" s="205"/>
      <c r="C236" s="206"/>
      <c r="D236" s="207" t="s">
        <v>194</v>
      </c>
      <c r="E236" s="208" t="s">
        <v>1</v>
      </c>
      <c r="F236" s="209" t="s">
        <v>2005</v>
      </c>
      <c r="G236" s="206"/>
      <c r="H236" s="210">
        <v>20.2</v>
      </c>
      <c r="I236" s="211"/>
      <c r="J236" s="206"/>
      <c r="K236" s="206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194</v>
      </c>
      <c r="AU236" s="216" t="s">
        <v>87</v>
      </c>
      <c r="AV236" s="13" t="s">
        <v>87</v>
      </c>
      <c r="AW236" s="13" t="s">
        <v>34</v>
      </c>
      <c r="AX236" s="13" t="s">
        <v>77</v>
      </c>
      <c r="AY236" s="216" t="s">
        <v>185</v>
      </c>
    </row>
    <row r="237" spans="1:65" s="13" customFormat="1">
      <c r="B237" s="205"/>
      <c r="C237" s="206"/>
      <c r="D237" s="207" t="s">
        <v>194</v>
      </c>
      <c r="E237" s="208" t="s">
        <v>1</v>
      </c>
      <c r="F237" s="209" t="s">
        <v>2006</v>
      </c>
      <c r="G237" s="206"/>
      <c r="H237" s="210">
        <v>19.8</v>
      </c>
      <c r="I237" s="211"/>
      <c r="J237" s="206"/>
      <c r="K237" s="206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194</v>
      </c>
      <c r="AU237" s="216" t="s">
        <v>87</v>
      </c>
      <c r="AV237" s="13" t="s">
        <v>87</v>
      </c>
      <c r="AW237" s="13" t="s">
        <v>34</v>
      </c>
      <c r="AX237" s="13" t="s">
        <v>77</v>
      </c>
      <c r="AY237" s="216" t="s">
        <v>185</v>
      </c>
    </row>
    <row r="238" spans="1:65" s="13" customFormat="1">
      <c r="B238" s="205"/>
      <c r="C238" s="206"/>
      <c r="D238" s="207" t="s">
        <v>194</v>
      </c>
      <c r="E238" s="208" t="s">
        <v>1</v>
      </c>
      <c r="F238" s="209" t="s">
        <v>2007</v>
      </c>
      <c r="G238" s="206"/>
      <c r="H238" s="210">
        <v>17</v>
      </c>
      <c r="I238" s="211"/>
      <c r="J238" s="206"/>
      <c r="K238" s="206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194</v>
      </c>
      <c r="AU238" s="216" t="s">
        <v>87</v>
      </c>
      <c r="AV238" s="13" t="s">
        <v>87</v>
      </c>
      <c r="AW238" s="13" t="s">
        <v>34</v>
      </c>
      <c r="AX238" s="13" t="s">
        <v>77</v>
      </c>
      <c r="AY238" s="216" t="s">
        <v>185</v>
      </c>
    </row>
    <row r="239" spans="1:65" s="13" customFormat="1">
      <c r="B239" s="205"/>
      <c r="C239" s="206"/>
      <c r="D239" s="207" t="s">
        <v>194</v>
      </c>
      <c r="E239" s="208" t="s">
        <v>1</v>
      </c>
      <c r="F239" s="209" t="s">
        <v>2008</v>
      </c>
      <c r="G239" s="206"/>
      <c r="H239" s="210">
        <v>15.8</v>
      </c>
      <c r="I239" s="211"/>
      <c r="J239" s="206"/>
      <c r="K239" s="206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194</v>
      </c>
      <c r="AU239" s="216" t="s">
        <v>87</v>
      </c>
      <c r="AV239" s="13" t="s">
        <v>87</v>
      </c>
      <c r="AW239" s="13" t="s">
        <v>34</v>
      </c>
      <c r="AX239" s="13" t="s">
        <v>77</v>
      </c>
      <c r="AY239" s="216" t="s">
        <v>185</v>
      </c>
    </row>
    <row r="240" spans="1:65" s="14" customFormat="1">
      <c r="B240" s="221"/>
      <c r="C240" s="222"/>
      <c r="D240" s="207" t="s">
        <v>194</v>
      </c>
      <c r="E240" s="223" t="s">
        <v>1</v>
      </c>
      <c r="F240" s="224" t="s">
        <v>317</v>
      </c>
      <c r="G240" s="222"/>
      <c r="H240" s="225">
        <v>72.8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194</v>
      </c>
      <c r="AU240" s="231" t="s">
        <v>87</v>
      </c>
      <c r="AV240" s="14" t="s">
        <v>192</v>
      </c>
      <c r="AW240" s="14" t="s">
        <v>34</v>
      </c>
      <c r="AX240" s="14" t="s">
        <v>85</v>
      </c>
      <c r="AY240" s="231" t="s">
        <v>185</v>
      </c>
    </row>
    <row r="241" spans="1:65" s="2" customFormat="1" ht="21.75" customHeight="1">
      <c r="A241" s="33"/>
      <c r="B241" s="34"/>
      <c r="C241" s="191" t="s">
        <v>465</v>
      </c>
      <c r="D241" s="191" t="s">
        <v>188</v>
      </c>
      <c r="E241" s="192" t="s">
        <v>1124</v>
      </c>
      <c r="F241" s="193" t="s">
        <v>1125</v>
      </c>
      <c r="G241" s="194" t="s">
        <v>198</v>
      </c>
      <c r="H241" s="195">
        <v>59.52</v>
      </c>
      <c r="I241" s="196"/>
      <c r="J241" s="197">
        <f>ROUND(I241*H241,2)</f>
        <v>0</v>
      </c>
      <c r="K241" s="198"/>
      <c r="L241" s="38"/>
      <c r="M241" s="199" t="s">
        <v>1</v>
      </c>
      <c r="N241" s="200" t="s">
        <v>42</v>
      </c>
      <c r="O241" s="70"/>
      <c r="P241" s="201">
        <f>O241*H241</f>
        <v>0</v>
      </c>
      <c r="Q241" s="201">
        <v>0</v>
      </c>
      <c r="R241" s="201">
        <f>Q241*H241</f>
        <v>0</v>
      </c>
      <c r="S241" s="201">
        <v>3.0000000000000001E-3</v>
      </c>
      <c r="T241" s="202">
        <f>S241*H241</f>
        <v>0.17856000000000002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3" t="s">
        <v>261</v>
      </c>
      <c r="AT241" s="203" t="s">
        <v>188</v>
      </c>
      <c r="AU241" s="203" t="s">
        <v>87</v>
      </c>
      <c r="AY241" s="16" t="s">
        <v>185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6" t="s">
        <v>85</v>
      </c>
      <c r="BK241" s="204">
        <f>ROUND(I241*H241,2)</f>
        <v>0</v>
      </c>
      <c r="BL241" s="16" t="s">
        <v>261</v>
      </c>
      <c r="BM241" s="203" t="s">
        <v>1126</v>
      </c>
    </row>
    <row r="242" spans="1:65" s="13" customFormat="1">
      <c r="B242" s="205"/>
      <c r="C242" s="206"/>
      <c r="D242" s="207" t="s">
        <v>194</v>
      </c>
      <c r="E242" s="208" t="s">
        <v>1</v>
      </c>
      <c r="F242" s="209" t="s">
        <v>1944</v>
      </c>
      <c r="G242" s="206"/>
      <c r="H242" s="210">
        <v>23.68</v>
      </c>
      <c r="I242" s="211"/>
      <c r="J242" s="206"/>
      <c r="K242" s="206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194</v>
      </c>
      <c r="AU242" s="216" t="s">
        <v>87</v>
      </c>
      <c r="AV242" s="13" t="s">
        <v>87</v>
      </c>
      <c r="AW242" s="13" t="s">
        <v>34</v>
      </c>
      <c r="AX242" s="13" t="s">
        <v>77</v>
      </c>
      <c r="AY242" s="216" t="s">
        <v>185</v>
      </c>
    </row>
    <row r="243" spans="1:65" s="13" customFormat="1">
      <c r="B243" s="205"/>
      <c r="C243" s="206"/>
      <c r="D243" s="207" t="s">
        <v>194</v>
      </c>
      <c r="E243" s="208" t="s">
        <v>1</v>
      </c>
      <c r="F243" s="209" t="s">
        <v>1945</v>
      </c>
      <c r="G243" s="206"/>
      <c r="H243" s="210">
        <v>22.4</v>
      </c>
      <c r="I243" s="211"/>
      <c r="J243" s="206"/>
      <c r="K243" s="206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194</v>
      </c>
      <c r="AU243" s="216" t="s">
        <v>87</v>
      </c>
      <c r="AV243" s="13" t="s">
        <v>87</v>
      </c>
      <c r="AW243" s="13" t="s">
        <v>34</v>
      </c>
      <c r="AX243" s="13" t="s">
        <v>77</v>
      </c>
      <c r="AY243" s="216" t="s">
        <v>185</v>
      </c>
    </row>
    <row r="244" spans="1:65" s="13" customFormat="1">
      <c r="B244" s="205"/>
      <c r="C244" s="206"/>
      <c r="D244" s="207" t="s">
        <v>194</v>
      </c>
      <c r="E244" s="208" t="s">
        <v>1</v>
      </c>
      <c r="F244" s="209" t="s">
        <v>1947</v>
      </c>
      <c r="G244" s="206"/>
      <c r="H244" s="210">
        <v>13.44</v>
      </c>
      <c r="I244" s="211"/>
      <c r="J244" s="206"/>
      <c r="K244" s="206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194</v>
      </c>
      <c r="AU244" s="216" t="s">
        <v>87</v>
      </c>
      <c r="AV244" s="13" t="s">
        <v>87</v>
      </c>
      <c r="AW244" s="13" t="s">
        <v>34</v>
      </c>
      <c r="AX244" s="13" t="s">
        <v>77</v>
      </c>
      <c r="AY244" s="216" t="s">
        <v>185</v>
      </c>
    </row>
    <row r="245" spans="1:65" s="14" customFormat="1">
      <c r="B245" s="221"/>
      <c r="C245" s="222"/>
      <c r="D245" s="207" t="s">
        <v>194</v>
      </c>
      <c r="E245" s="223" t="s">
        <v>1</v>
      </c>
      <c r="F245" s="224" t="s">
        <v>317</v>
      </c>
      <c r="G245" s="222"/>
      <c r="H245" s="225">
        <v>59.519999999999996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194</v>
      </c>
      <c r="AU245" s="231" t="s">
        <v>87</v>
      </c>
      <c r="AV245" s="14" t="s">
        <v>192</v>
      </c>
      <c r="AW245" s="14" t="s">
        <v>34</v>
      </c>
      <c r="AX245" s="14" t="s">
        <v>85</v>
      </c>
      <c r="AY245" s="231" t="s">
        <v>185</v>
      </c>
    </row>
    <row r="246" spans="1:65" s="2" customFormat="1" ht="21.75" customHeight="1">
      <c r="A246" s="33"/>
      <c r="B246" s="34"/>
      <c r="C246" s="191" t="s">
        <v>469</v>
      </c>
      <c r="D246" s="191" t="s">
        <v>188</v>
      </c>
      <c r="E246" s="192" t="s">
        <v>1308</v>
      </c>
      <c r="F246" s="193" t="s">
        <v>1309</v>
      </c>
      <c r="G246" s="194" t="s">
        <v>198</v>
      </c>
      <c r="H246" s="195">
        <v>46.08</v>
      </c>
      <c r="I246" s="196"/>
      <c r="J246" s="197">
        <f>ROUND(I246*H246,2)</f>
        <v>0</v>
      </c>
      <c r="K246" s="198"/>
      <c r="L246" s="38"/>
      <c r="M246" s="199" t="s">
        <v>1</v>
      </c>
      <c r="N246" s="200" t="s">
        <v>42</v>
      </c>
      <c r="O246" s="70"/>
      <c r="P246" s="201">
        <f>O246*H246</f>
        <v>0</v>
      </c>
      <c r="Q246" s="201">
        <v>0</v>
      </c>
      <c r="R246" s="201">
        <f>Q246*H246</f>
        <v>0</v>
      </c>
      <c r="S246" s="201">
        <v>2.5000000000000001E-3</v>
      </c>
      <c r="T246" s="202">
        <f>S246*H246</f>
        <v>0.1152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3" t="s">
        <v>261</v>
      </c>
      <c r="AT246" s="203" t="s">
        <v>188</v>
      </c>
      <c r="AU246" s="203" t="s">
        <v>87</v>
      </c>
      <c r="AY246" s="16" t="s">
        <v>185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6" t="s">
        <v>85</v>
      </c>
      <c r="BK246" s="204">
        <f>ROUND(I246*H246,2)</f>
        <v>0</v>
      </c>
      <c r="BL246" s="16" t="s">
        <v>261</v>
      </c>
      <c r="BM246" s="203" t="s">
        <v>1310</v>
      </c>
    </row>
    <row r="247" spans="1:65" s="13" customFormat="1">
      <c r="B247" s="205"/>
      <c r="C247" s="206"/>
      <c r="D247" s="207" t="s">
        <v>194</v>
      </c>
      <c r="E247" s="208" t="s">
        <v>1</v>
      </c>
      <c r="F247" s="209" t="s">
        <v>1944</v>
      </c>
      <c r="G247" s="206"/>
      <c r="H247" s="210">
        <v>23.68</v>
      </c>
      <c r="I247" s="211"/>
      <c r="J247" s="206"/>
      <c r="K247" s="206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194</v>
      </c>
      <c r="AU247" s="216" t="s">
        <v>87</v>
      </c>
      <c r="AV247" s="13" t="s">
        <v>87</v>
      </c>
      <c r="AW247" s="13" t="s">
        <v>34</v>
      </c>
      <c r="AX247" s="13" t="s">
        <v>77</v>
      </c>
      <c r="AY247" s="216" t="s">
        <v>185</v>
      </c>
    </row>
    <row r="248" spans="1:65" s="13" customFormat="1">
      <c r="B248" s="205"/>
      <c r="C248" s="206"/>
      <c r="D248" s="207" t="s">
        <v>194</v>
      </c>
      <c r="E248" s="208" t="s">
        <v>1</v>
      </c>
      <c r="F248" s="209" t="s">
        <v>1945</v>
      </c>
      <c r="G248" s="206"/>
      <c r="H248" s="210">
        <v>22.4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194</v>
      </c>
      <c r="AU248" s="216" t="s">
        <v>87</v>
      </c>
      <c r="AV248" s="13" t="s">
        <v>87</v>
      </c>
      <c r="AW248" s="13" t="s">
        <v>34</v>
      </c>
      <c r="AX248" s="13" t="s">
        <v>77</v>
      </c>
      <c r="AY248" s="216" t="s">
        <v>185</v>
      </c>
    </row>
    <row r="249" spans="1:65" s="14" customFormat="1">
      <c r="B249" s="221"/>
      <c r="C249" s="222"/>
      <c r="D249" s="207" t="s">
        <v>194</v>
      </c>
      <c r="E249" s="223" t="s">
        <v>1</v>
      </c>
      <c r="F249" s="224" t="s">
        <v>317</v>
      </c>
      <c r="G249" s="222"/>
      <c r="H249" s="225">
        <v>46.08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194</v>
      </c>
      <c r="AU249" s="231" t="s">
        <v>87</v>
      </c>
      <c r="AV249" s="14" t="s">
        <v>192</v>
      </c>
      <c r="AW249" s="14" t="s">
        <v>34</v>
      </c>
      <c r="AX249" s="14" t="s">
        <v>85</v>
      </c>
      <c r="AY249" s="231" t="s">
        <v>185</v>
      </c>
    </row>
    <row r="250" spans="1:65" s="2" customFormat="1" ht="16.5" customHeight="1">
      <c r="A250" s="33"/>
      <c r="B250" s="34"/>
      <c r="C250" s="191" t="s">
        <v>474</v>
      </c>
      <c r="D250" s="191" t="s">
        <v>188</v>
      </c>
      <c r="E250" s="192" t="s">
        <v>1128</v>
      </c>
      <c r="F250" s="193" t="s">
        <v>1129</v>
      </c>
      <c r="G250" s="194" t="s">
        <v>198</v>
      </c>
      <c r="H250" s="195">
        <v>72.12</v>
      </c>
      <c r="I250" s="196"/>
      <c r="J250" s="197">
        <f>ROUND(I250*H250,2)</f>
        <v>0</v>
      </c>
      <c r="K250" s="198"/>
      <c r="L250" s="38"/>
      <c r="M250" s="199" t="s">
        <v>1</v>
      </c>
      <c r="N250" s="200" t="s">
        <v>42</v>
      </c>
      <c r="O250" s="70"/>
      <c r="P250" s="201">
        <f>O250*H250</f>
        <v>0</v>
      </c>
      <c r="Q250" s="201">
        <v>0</v>
      </c>
      <c r="R250" s="201">
        <f>Q250*H250</f>
        <v>0</v>
      </c>
      <c r="S250" s="201">
        <v>0</v>
      </c>
      <c r="T250" s="20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3" t="s">
        <v>261</v>
      </c>
      <c r="AT250" s="203" t="s">
        <v>188</v>
      </c>
      <c r="AU250" s="203" t="s">
        <v>87</v>
      </c>
      <c r="AY250" s="16" t="s">
        <v>185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6" t="s">
        <v>85</v>
      </c>
      <c r="BK250" s="204">
        <f>ROUND(I250*H250,2)</f>
        <v>0</v>
      </c>
      <c r="BL250" s="16" t="s">
        <v>261</v>
      </c>
      <c r="BM250" s="203" t="s">
        <v>1130</v>
      </c>
    </row>
    <row r="251" spans="1:65" s="13" customFormat="1">
      <c r="B251" s="205"/>
      <c r="C251" s="206"/>
      <c r="D251" s="207" t="s">
        <v>194</v>
      </c>
      <c r="E251" s="208" t="s">
        <v>1</v>
      </c>
      <c r="F251" s="209" t="s">
        <v>2009</v>
      </c>
      <c r="G251" s="206"/>
      <c r="H251" s="210">
        <v>59.52</v>
      </c>
      <c r="I251" s="211"/>
      <c r="J251" s="206"/>
      <c r="K251" s="206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194</v>
      </c>
      <c r="AU251" s="216" t="s">
        <v>87</v>
      </c>
      <c r="AV251" s="13" t="s">
        <v>87</v>
      </c>
      <c r="AW251" s="13" t="s">
        <v>34</v>
      </c>
      <c r="AX251" s="13" t="s">
        <v>77</v>
      </c>
      <c r="AY251" s="216" t="s">
        <v>185</v>
      </c>
    </row>
    <row r="252" spans="1:65" s="13" customFormat="1">
      <c r="B252" s="205"/>
      <c r="C252" s="206"/>
      <c r="D252" s="207" t="s">
        <v>194</v>
      </c>
      <c r="E252" s="208" t="s">
        <v>1</v>
      </c>
      <c r="F252" s="209" t="s">
        <v>1948</v>
      </c>
      <c r="G252" s="206"/>
      <c r="H252" s="210">
        <v>12.6</v>
      </c>
      <c r="I252" s="211"/>
      <c r="J252" s="206"/>
      <c r="K252" s="206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194</v>
      </c>
      <c r="AU252" s="216" t="s">
        <v>87</v>
      </c>
      <c r="AV252" s="13" t="s">
        <v>87</v>
      </c>
      <c r="AW252" s="13" t="s">
        <v>34</v>
      </c>
      <c r="AX252" s="13" t="s">
        <v>77</v>
      </c>
      <c r="AY252" s="216" t="s">
        <v>185</v>
      </c>
    </row>
    <row r="253" spans="1:65" s="14" customFormat="1">
      <c r="B253" s="221"/>
      <c r="C253" s="222"/>
      <c r="D253" s="207" t="s">
        <v>194</v>
      </c>
      <c r="E253" s="223" t="s">
        <v>1</v>
      </c>
      <c r="F253" s="224" t="s">
        <v>317</v>
      </c>
      <c r="G253" s="222"/>
      <c r="H253" s="225">
        <v>72.12</v>
      </c>
      <c r="I253" s="226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AT253" s="231" t="s">
        <v>194</v>
      </c>
      <c r="AU253" s="231" t="s">
        <v>87</v>
      </c>
      <c r="AV253" s="14" t="s">
        <v>192</v>
      </c>
      <c r="AW253" s="14" t="s">
        <v>34</v>
      </c>
      <c r="AX253" s="14" t="s">
        <v>85</v>
      </c>
      <c r="AY253" s="231" t="s">
        <v>185</v>
      </c>
    </row>
    <row r="254" spans="1:65" s="2" customFormat="1" ht="21.75" customHeight="1">
      <c r="A254" s="33"/>
      <c r="B254" s="34"/>
      <c r="C254" s="191" t="s">
        <v>478</v>
      </c>
      <c r="D254" s="191" t="s">
        <v>188</v>
      </c>
      <c r="E254" s="192" t="s">
        <v>1132</v>
      </c>
      <c r="F254" s="193" t="s">
        <v>1133</v>
      </c>
      <c r="G254" s="194" t="s">
        <v>198</v>
      </c>
      <c r="H254" s="195">
        <v>46.08</v>
      </c>
      <c r="I254" s="196"/>
      <c r="J254" s="197">
        <f>ROUND(I254*H254,2)</f>
        <v>0</v>
      </c>
      <c r="K254" s="198"/>
      <c r="L254" s="38"/>
      <c r="M254" s="199" t="s">
        <v>1</v>
      </c>
      <c r="N254" s="200" t="s">
        <v>42</v>
      </c>
      <c r="O254" s="70"/>
      <c r="P254" s="201">
        <f>O254*H254</f>
        <v>0</v>
      </c>
      <c r="Q254" s="201">
        <v>4.0000000000000001E-3</v>
      </c>
      <c r="R254" s="201">
        <f>Q254*H254</f>
        <v>0.18431999999999998</v>
      </c>
      <c r="S254" s="201">
        <v>0</v>
      </c>
      <c r="T254" s="20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3" t="s">
        <v>192</v>
      </c>
      <c r="AT254" s="203" t="s">
        <v>188</v>
      </c>
      <c r="AU254" s="203" t="s">
        <v>87</v>
      </c>
      <c r="AY254" s="16" t="s">
        <v>185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6" t="s">
        <v>85</v>
      </c>
      <c r="BK254" s="204">
        <f>ROUND(I254*H254,2)</f>
        <v>0</v>
      </c>
      <c r="BL254" s="16" t="s">
        <v>192</v>
      </c>
      <c r="BM254" s="203" t="s">
        <v>1134</v>
      </c>
    </row>
    <row r="255" spans="1:65" s="13" customFormat="1">
      <c r="B255" s="205"/>
      <c r="C255" s="206"/>
      <c r="D255" s="207" t="s">
        <v>194</v>
      </c>
      <c r="E255" s="208" t="s">
        <v>1</v>
      </c>
      <c r="F255" s="209" t="s">
        <v>1944</v>
      </c>
      <c r="G255" s="206"/>
      <c r="H255" s="210">
        <v>23.68</v>
      </c>
      <c r="I255" s="211"/>
      <c r="J255" s="206"/>
      <c r="K255" s="206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194</v>
      </c>
      <c r="AU255" s="216" t="s">
        <v>87</v>
      </c>
      <c r="AV255" s="13" t="s">
        <v>87</v>
      </c>
      <c r="AW255" s="13" t="s">
        <v>34</v>
      </c>
      <c r="AX255" s="13" t="s">
        <v>77</v>
      </c>
      <c r="AY255" s="216" t="s">
        <v>185</v>
      </c>
    </row>
    <row r="256" spans="1:65" s="13" customFormat="1">
      <c r="B256" s="205"/>
      <c r="C256" s="206"/>
      <c r="D256" s="207" t="s">
        <v>194</v>
      </c>
      <c r="E256" s="208" t="s">
        <v>1</v>
      </c>
      <c r="F256" s="209" t="s">
        <v>1945</v>
      </c>
      <c r="G256" s="206"/>
      <c r="H256" s="210">
        <v>22.4</v>
      </c>
      <c r="I256" s="211"/>
      <c r="J256" s="206"/>
      <c r="K256" s="206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194</v>
      </c>
      <c r="AU256" s="216" t="s">
        <v>87</v>
      </c>
      <c r="AV256" s="13" t="s">
        <v>87</v>
      </c>
      <c r="AW256" s="13" t="s">
        <v>34</v>
      </c>
      <c r="AX256" s="13" t="s">
        <v>77</v>
      </c>
      <c r="AY256" s="216" t="s">
        <v>185</v>
      </c>
    </row>
    <row r="257" spans="1:65" s="14" customFormat="1">
      <c r="B257" s="221"/>
      <c r="C257" s="222"/>
      <c r="D257" s="207" t="s">
        <v>194</v>
      </c>
      <c r="E257" s="223" t="s">
        <v>1</v>
      </c>
      <c r="F257" s="224" t="s">
        <v>317</v>
      </c>
      <c r="G257" s="222"/>
      <c r="H257" s="225">
        <v>46.08</v>
      </c>
      <c r="I257" s="226"/>
      <c r="J257" s="222"/>
      <c r="K257" s="222"/>
      <c r="L257" s="227"/>
      <c r="M257" s="228"/>
      <c r="N257" s="229"/>
      <c r="O257" s="229"/>
      <c r="P257" s="229"/>
      <c r="Q257" s="229"/>
      <c r="R257" s="229"/>
      <c r="S257" s="229"/>
      <c r="T257" s="230"/>
      <c r="AT257" s="231" t="s">
        <v>194</v>
      </c>
      <c r="AU257" s="231" t="s">
        <v>87</v>
      </c>
      <c r="AV257" s="14" t="s">
        <v>192</v>
      </c>
      <c r="AW257" s="14" t="s">
        <v>34</v>
      </c>
      <c r="AX257" s="14" t="s">
        <v>85</v>
      </c>
      <c r="AY257" s="231" t="s">
        <v>185</v>
      </c>
    </row>
    <row r="258" spans="1:65" s="2" customFormat="1" ht="16.5" customHeight="1">
      <c r="A258" s="33"/>
      <c r="B258" s="34"/>
      <c r="C258" s="191" t="s">
        <v>482</v>
      </c>
      <c r="D258" s="191" t="s">
        <v>188</v>
      </c>
      <c r="E258" s="192" t="s">
        <v>1136</v>
      </c>
      <c r="F258" s="193" t="s">
        <v>1137</v>
      </c>
      <c r="G258" s="194" t="s">
        <v>198</v>
      </c>
      <c r="H258" s="195">
        <v>46.08</v>
      </c>
      <c r="I258" s="196"/>
      <c r="J258" s="197">
        <f>ROUND(I258*H258,2)</f>
        <v>0</v>
      </c>
      <c r="K258" s="198"/>
      <c r="L258" s="38"/>
      <c r="M258" s="199" t="s">
        <v>1</v>
      </c>
      <c r="N258" s="200" t="s">
        <v>42</v>
      </c>
      <c r="O258" s="70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3" t="s">
        <v>261</v>
      </c>
      <c r="AT258" s="203" t="s">
        <v>188</v>
      </c>
      <c r="AU258" s="203" t="s">
        <v>87</v>
      </c>
      <c r="AY258" s="16" t="s">
        <v>185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6" t="s">
        <v>85</v>
      </c>
      <c r="BK258" s="204">
        <f>ROUND(I258*H258,2)</f>
        <v>0</v>
      </c>
      <c r="BL258" s="16" t="s">
        <v>261</v>
      </c>
      <c r="BM258" s="203" t="s">
        <v>1138</v>
      </c>
    </row>
    <row r="259" spans="1:65" s="2" customFormat="1" ht="16.5" customHeight="1">
      <c r="A259" s="33"/>
      <c r="B259" s="34"/>
      <c r="C259" s="191" t="s">
        <v>486</v>
      </c>
      <c r="D259" s="191" t="s">
        <v>188</v>
      </c>
      <c r="E259" s="192" t="s">
        <v>1140</v>
      </c>
      <c r="F259" s="193" t="s">
        <v>1141</v>
      </c>
      <c r="G259" s="194" t="s">
        <v>198</v>
      </c>
      <c r="H259" s="195">
        <v>46.08</v>
      </c>
      <c r="I259" s="196"/>
      <c r="J259" s="197">
        <f>ROUND(I259*H259,2)</f>
        <v>0</v>
      </c>
      <c r="K259" s="198"/>
      <c r="L259" s="38"/>
      <c r="M259" s="199" t="s">
        <v>1</v>
      </c>
      <c r="N259" s="200" t="s">
        <v>42</v>
      </c>
      <c r="O259" s="70"/>
      <c r="P259" s="201">
        <f>O259*H259</f>
        <v>0</v>
      </c>
      <c r="Q259" s="201">
        <v>3.0000000000000001E-5</v>
      </c>
      <c r="R259" s="201">
        <f>Q259*H259</f>
        <v>1.3824E-3</v>
      </c>
      <c r="S259" s="201">
        <v>0</v>
      </c>
      <c r="T259" s="20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3" t="s">
        <v>261</v>
      </c>
      <c r="AT259" s="203" t="s">
        <v>188</v>
      </c>
      <c r="AU259" s="203" t="s">
        <v>87</v>
      </c>
      <c r="AY259" s="16" t="s">
        <v>185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6" t="s">
        <v>85</v>
      </c>
      <c r="BK259" s="204">
        <f>ROUND(I259*H259,2)</f>
        <v>0</v>
      </c>
      <c r="BL259" s="16" t="s">
        <v>261</v>
      </c>
      <c r="BM259" s="203" t="s">
        <v>1142</v>
      </c>
    </row>
    <row r="260" spans="1:65" s="2" customFormat="1" ht="21.75" customHeight="1">
      <c r="A260" s="33"/>
      <c r="B260" s="34"/>
      <c r="C260" s="191" t="s">
        <v>490</v>
      </c>
      <c r="D260" s="191" t="s">
        <v>188</v>
      </c>
      <c r="E260" s="192" t="s">
        <v>1144</v>
      </c>
      <c r="F260" s="193" t="s">
        <v>1145</v>
      </c>
      <c r="G260" s="194" t="s">
        <v>198</v>
      </c>
      <c r="H260" s="195">
        <v>46.08</v>
      </c>
      <c r="I260" s="196"/>
      <c r="J260" s="197">
        <f>ROUND(I260*H260,2)</f>
        <v>0</v>
      </c>
      <c r="K260" s="198"/>
      <c r="L260" s="38"/>
      <c r="M260" s="199" t="s">
        <v>1</v>
      </c>
      <c r="N260" s="200" t="s">
        <v>42</v>
      </c>
      <c r="O260" s="70"/>
      <c r="P260" s="201">
        <f>O260*H260</f>
        <v>0</v>
      </c>
      <c r="Q260" s="201">
        <v>1.4999999999999999E-2</v>
      </c>
      <c r="R260" s="201">
        <f>Q260*H260</f>
        <v>0.69119999999999993</v>
      </c>
      <c r="S260" s="201">
        <v>0</v>
      </c>
      <c r="T260" s="20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3" t="s">
        <v>261</v>
      </c>
      <c r="AT260" s="203" t="s">
        <v>188</v>
      </c>
      <c r="AU260" s="203" t="s">
        <v>87</v>
      </c>
      <c r="AY260" s="16" t="s">
        <v>185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6" t="s">
        <v>85</v>
      </c>
      <c r="BK260" s="204">
        <f>ROUND(I260*H260,2)</f>
        <v>0</v>
      </c>
      <c r="BL260" s="16" t="s">
        <v>261</v>
      </c>
      <c r="BM260" s="203" t="s">
        <v>1146</v>
      </c>
    </row>
    <row r="261" spans="1:65" s="2" customFormat="1" ht="21.75" customHeight="1">
      <c r="A261" s="33"/>
      <c r="B261" s="34"/>
      <c r="C261" s="191" t="s">
        <v>494</v>
      </c>
      <c r="D261" s="191" t="s">
        <v>188</v>
      </c>
      <c r="E261" s="192" t="s">
        <v>1148</v>
      </c>
      <c r="F261" s="193" t="s">
        <v>1149</v>
      </c>
      <c r="G261" s="194" t="s">
        <v>198</v>
      </c>
      <c r="H261" s="195">
        <v>46.08</v>
      </c>
      <c r="I261" s="196"/>
      <c r="J261" s="197">
        <f>ROUND(I261*H261,2)</f>
        <v>0</v>
      </c>
      <c r="K261" s="198"/>
      <c r="L261" s="38"/>
      <c r="M261" s="199" t="s">
        <v>1</v>
      </c>
      <c r="N261" s="200" t="s">
        <v>42</v>
      </c>
      <c r="O261" s="70"/>
      <c r="P261" s="201">
        <f>O261*H261</f>
        <v>0</v>
      </c>
      <c r="Q261" s="201">
        <v>6.9999999999999999E-4</v>
      </c>
      <c r="R261" s="201">
        <f>Q261*H261</f>
        <v>3.2256E-2</v>
      </c>
      <c r="S261" s="201">
        <v>0</v>
      </c>
      <c r="T261" s="20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3" t="s">
        <v>261</v>
      </c>
      <c r="AT261" s="203" t="s">
        <v>188</v>
      </c>
      <c r="AU261" s="203" t="s">
        <v>87</v>
      </c>
      <c r="AY261" s="16" t="s">
        <v>185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6" t="s">
        <v>85</v>
      </c>
      <c r="BK261" s="204">
        <f>ROUND(I261*H261,2)</f>
        <v>0</v>
      </c>
      <c r="BL261" s="16" t="s">
        <v>261</v>
      </c>
      <c r="BM261" s="203" t="s">
        <v>1150</v>
      </c>
    </row>
    <row r="262" spans="1:65" s="2" customFormat="1" ht="44.25" customHeight="1">
      <c r="A262" s="33"/>
      <c r="B262" s="34"/>
      <c r="C262" s="232" t="s">
        <v>500</v>
      </c>
      <c r="D262" s="232" t="s">
        <v>319</v>
      </c>
      <c r="E262" s="233" t="s">
        <v>1152</v>
      </c>
      <c r="F262" s="234" t="s">
        <v>1153</v>
      </c>
      <c r="G262" s="235" t="s">
        <v>198</v>
      </c>
      <c r="H262" s="236">
        <v>50.688000000000002</v>
      </c>
      <c r="I262" s="237"/>
      <c r="J262" s="238">
        <f>ROUND(I262*H262,2)</f>
        <v>0</v>
      </c>
      <c r="K262" s="239"/>
      <c r="L262" s="240"/>
      <c r="M262" s="241" t="s">
        <v>1</v>
      </c>
      <c r="N262" s="242" t="s">
        <v>42</v>
      </c>
      <c r="O262" s="70"/>
      <c r="P262" s="201">
        <f>O262*H262</f>
        <v>0</v>
      </c>
      <c r="Q262" s="201">
        <v>3.6800000000000001E-3</v>
      </c>
      <c r="R262" s="201">
        <f>Q262*H262</f>
        <v>0.18653184</v>
      </c>
      <c r="S262" s="201">
        <v>0</v>
      </c>
      <c r="T262" s="20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3" t="s">
        <v>322</v>
      </c>
      <c r="AT262" s="203" t="s">
        <v>319</v>
      </c>
      <c r="AU262" s="203" t="s">
        <v>87</v>
      </c>
      <c r="AY262" s="16" t="s">
        <v>185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6" t="s">
        <v>85</v>
      </c>
      <c r="BK262" s="204">
        <f>ROUND(I262*H262,2)</f>
        <v>0</v>
      </c>
      <c r="BL262" s="16" t="s">
        <v>261</v>
      </c>
      <c r="BM262" s="203" t="s">
        <v>1154</v>
      </c>
    </row>
    <row r="263" spans="1:65" s="2" customFormat="1" ht="19.5">
      <c r="A263" s="33"/>
      <c r="B263" s="34"/>
      <c r="C263" s="35"/>
      <c r="D263" s="207" t="s">
        <v>269</v>
      </c>
      <c r="E263" s="35"/>
      <c r="F263" s="217" t="s">
        <v>1155</v>
      </c>
      <c r="G263" s="35"/>
      <c r="H263" s="35"/>
      <c r="I263" s="218"/>
      <c r="J263" s="35"/>
      <c r="K263" s="35"/>
      <c r="L263" s="38"/>
      <c r="M263" s="219"/>
      <c r="N263" s="220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269</v>
      </c>
      <c r="AU263" s="16" t="s">
        <v>87</v>
      </c>
    </row>
    <row r="264" spans="1:65" s="13" customFormat="1">
      <c r="B264" s="205"/>
      <c r="C264" s="206"/>
      <c r="D264" s="207" t="s">
        <v>194</v>
      </c>
      <c r="E264" s="206"/>
      <c r="F264" s="209" t="s">
        <v>2010</v>
      </c>
      <c r="G264" s="206"/>
      <c r="H264" s="210">
        <v>50.688000000000002</v>
      </c>
      <c r="I264" s="211"/>
      <c r="J264" s="206"/>
      <c r="K264" s="206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194</v>
      </c>
      <c r="AU264" s="216" t="s">
        <v>87</v>
      </c>
      <c r="AV264" s="13" t="s">
        <v>87</v>
      </c>
      <c r="AW264" s="13" t="s">
        <v>4</v>
      </c>
      <c r="AX264" s="13" t="s">
        <v>85</v>
      </c>
      <c r="AY264" s="216" t="s">
        <v>185</v>
      </c>
    </row>
    <row r="265" spans="1:65" s="2" customFormat="1" ht="16.5" customHeight="1">
      <c r="A265" s="33"/>
      <c r="B265" s="34"/>
      <c r="C265" s="191" t="s">
        <v>505</v>
      </c>
      <c r="D265" s="191" t="s">
        <v>188</v>
      </c>
      <c r="E265" s="192" t="s">
        <v>1158</v>
      </c>
      <c r="F265" s="193" t="s">
        <v>1159</v>
      </c>
      <c r="G265" s="194" t="s">
        <v>191</v>
      </c>
      <c r="H265" s="195">
        <v>40</v>
      </c>
      <c r="I265" s="196"/>
      <c r="J265" s="197">
        <f>ROUND(I265*H265,2)</f>
        <v>0</v>
      </c>
      <c r="K265" s="198"/>
      <c r="L265" s="38"/>
      <c r="M265" s="199" t="s">
        <v>1</v>
      </c>
      <c r="N265" s="200" t="s">
        <v>42</v>
      </c>
      <c r="O265" s="70"/>
      <c r="P265" s="201">
        <f>O265*H265</f>
        <v>0</v>
      </c>
      <c r="Q265" s="201">
        <v>2.0000000000000002E-5</v>
      </c>
      <c r="R265" s="201">
        <f>Q265*H265</f>
        <v>8.0000000000000004E-4</v>
      </c>
      <c r="S265" s="201">
        <v>0</v>
      </c>
      <c r="T265" s="20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3" t="s">
        <v>261</v>
      </c>
      <c r="AT265" s="203" t="s">
        <v>188</v>
      </c>
      <c r="AU265" s="203" t="s">
        <v>87</v>
      </c>
      <c r="AY265" s="16" t="s">
        <v>185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16" t="s">
        <v>85</v>
      </c>
      <c r="BK265" s="204">
        <f>ROUND(I265*H265,2)</f>
        <v>0</v>
      </c>
      <c r="BL265" s="16" t="s">
        <v>261</v>
      </c>
      <c r="BM265" s="203" t="s">
        <v>1160</v>
      </c>
    </row>
    <row r="266" spans="1:65" s="13" customFormat="1">
      <c r="B266" s="205"/>
      <c r="C266" s="206"/>
      <c r="D266" s="207" t="s">
        <v>194</v>
      </c>
      <c r="E266" s="208" t="s">
        <v>1</v>
      </c>
      <c r="F266" s="209" t="s">
        <v>2005</v>
      </c>
      <c r="G266" s="206"/>
      <c r="H266" s="210">
        <v>20.2</v>
      </c>
      <c r="I266" s="211"/>
      <c r="J266" s="206"/>
      <c r="K266" s="206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194</v>
      </c>
      <c r="AU266" s="216" t="s">
        <v>87</v>
      </c>
      <c r="AV266" s="13" t="s">
        <v>87</v>
      </c>
      <c r="AW266" s="13" t="s">
        <v>34</v>
      </c>
      <c r="AX266" s="13" t="s">
        <v>77</v>
      </c>
      <c r="AY266" s="216" t="s">
        <v>185</v>
      </c>
    </row>
    <row r="267" spans="1:65" s="13" customFormat="1">
      <c r="B267" s="205"/>
      <c r="C267" s="206"/>
      <c r="D267" s="207" t="s">
        <v>194</v>
      </c>
      <c r="E267" s="208" t="s">
        <v>1</v>
      </c>
      <c r="F267" s="209" t="s">
        <v>2006</v>
      </c>
      <c r="G267" s="206"/>
      <c r="H267" s="210">
        <v>19.8</v>
      </c>
      <c r="I267" s="211"/>
      <c r="J267" s="206"/>
      <c r="K267" s="206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194</v>
      </c>
      <c r="AU267" s="216" t="s">
        <v>87</v>
      </c>
      <c r="AV267" s="13" t="s">
        <v>87</v>
      </c>
      <c r="AW267" s="13" t="s">
        <v>34</v>
      </c>
      <c r="AX267" s="13" t="s">
        <v>77</v>
      </c>
      <c r="AY267" s="216" t="s">
        <v>185</v>
      </c>
    </row>
    <row r="268" spans="1:65" s="14" customFormat="1">
      <c r="B268" s="221"/>
      <c r="C268" s="222"/>
      <c r="D268" s="207" t="s">
        <v>194</v>
      </c>
      <c r="E268" s="223" t="s">
        <v>1</v>
      </c>
      <c r="F268" s="224" t="s">
        <v>317</v>
      </c>
      <c r="G268" s="222"/>
      <c r="H268" s="225">
        <v>40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AT268" s="231" t="s">
        <v>194</v>
      </c>
      <c r="AU268" s="231" t="s">
        <v>87</v>
      </c>
      <c r="AV268" s="14" t="s">
        <v>192</v>
      </c>
      <c r="AW268" s="14" t="s">
        <v>34</v>
      </c>
      <c r="AX268" s="14" t="s">
        <v>85</v>
      </c>
      <c r="AY268" s="231" t="s">
        <v>185</v>
      </c>
    </row>
    <row r="269" spans="1:65" s="2" customFormat="1" ht="16.5" customHeight="1">
      <c r="A269" s="33"/>
      <c r="B269" s="34"/>
      <c r="C269" s="232" t="s">
        <v>509</v>
      </c>
      <c r="D269" s="232" t="s">
        <v>319</v>
      </c>
      <c r="E269" s="233" t="s">
        <v>1162</v>
      </c>
      <c r="F269" s="234" t="s">
        <v>1163</v>
      </c>
      <c r="G269" s="235" t="s">
        <v>191</v>
      </c>
      <c r="H269" s="236">
        <v>44</v>
      </c>
      <c r="I269" s="237"/>
      <c r="J269" s="238">
        <f>ROUND(I269*H269,2)</f>
        <v>0</v>
      </c>
      <c r="K269" s="239"/>
      <c r="L269" s="240"/>
      <c r="M269" s="241" t="s">
        <v>1</v>
      </c>
      <c r="N269" s="242" t="s">
        <v>42</v>
      </c>
      <c r="O269" s="70"/>
      <c r="P269" s="201">
        <f>O269*H269</f>
        <v>0</v>
      </c>
      <c r="Q269" s="201">
        <v>3.8000000000000002E-4</v>
      </c>
      <c r="R269" s="201">
        <f>Q269*H269</f>
        <v>1.6720000000000002E-2</v>
      </c>
      <c r="S269" s="201">
        <v>0</v>
      </c>
      <c r="T269" s="20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3" t="s">
        <v>322</v>
      </c>
      <c r="AT269" s="203" t="s">
        <v>319</v>
      </c>
      <c r="AU269" s="203" t="s">
        <v>87</v>
      </c>
      <c r="AY269" s="16" t="s">
        <v>185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6" t="s">
        <v>85</v>
      </c>
      <c r="BK269" s="204">
        <f>ROUND(I269*H269,2)</f>
        <v>0</v>
      </c>
      <c r="BL269" s="16" t="s">
        <v>261</v>
      </c>
      <c r="BM269" s="203" t="s">
        <v>1164</v>
      </c>
    </row>
    <row r="270" spans="1:65" s="13" customFormat="1">
      <c r="B270" s="205"/>
      <c r="C270" s="206"/>
      <c r="D270" s="207" t="s">
        <v>194</v>
      </c>
      <c r="E270" s="206"/>
      <c r="F270" s="209" t="s">
        <v>2011</v>
      </c>
      <c r="G270" s="206"/>
      <c r="H270" s="210">
        <v>44</v>
      </c>
      <c r="I270" s="211"/>
      <c r="J270" s="206"/>
      <c r="K270" s="206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194</v>
      </c>
      <c r="AU270" s="216" t="s">
        <v>87</v>
      </c>
      <c r="AV270" s="13" t="s">
        <v>87</v>
      </c>
      <c r="AW270" s="13" t="s">
        <v>4</v>
      </c>
      <c r="AX270" s="13" t="s">
        <v>85</v>
      </c>
      <c r="AY270" s="216" t="s">
        <v>185</v>
      </c>
    </row>
    <row r="271" spans="1:65" s="2" customFormat="1" ht="21.75" customHeight="1">
      <c r="A271" s="33"/>
      <c r="B271" s="34"/>
      <c r="C271" s="191" t="s">
        <v>513</v>
      </c>
      <c r="D271" s="191" t="s">
        <v>188</v>
      </c>
      <c r="E271" s="192" t="s">
        <v>1366</v>
      </c>
      <c r="F271" s="193" t="s">
        <v>1367</v>
      </c>
      <c r="G271" s="194" t="s">
        <v>434</v>
      </c>
      <c r="H271" s="243"/>
      <c r="I271" s="196"/>
      <c r="J271" s="197">
        <f>ROUND(I271*H271,2)</f>
        <v>0</v>
      </c>
      <c r="K271" s="198"/>
      <c r="L271" s="38"/>
      <c r="M271" s="199" t="s">
        <v>1</v>
      </c>
      <c r="N271" s="200" t="s">
        <v>42</v>
      </c>
      <c r="O271" s="70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3" t="s">
        <v>261</v>
      </c>
      <c r="AT271" s="203" t="s">
        <v>188</v>
      </c>
      <c r="AU271" s="203" t="s">
        <v>87</v>
      </c>
      <c r="AY271" s="16" t="s">
        <v>185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6" t="s">
        <v>85</v>
      </c>
      <c r="BK271" s="204">
        <f>ROUND(I271*H271,2)</f>
        <v>0</v>
      </c>
      <c r="BL271" s="16" t="s">
        <v>261</v>
      </c>
      <c r="BM271" s="203" t="s">
        <v>1368</v>
      </c>
    </row>
    <row r="272" spans="1:65" s="2" customFormat="1" ht="21.75" customHeight="1">
      <c r="A272" s="33"/>
      <c r="B272" s="34"/>
      <c r="C272" s="191" t="s">
        <v>517</v>
      </c>
      <c r="D272" s="191" t="s">
        <v>188</v>
      </c>
      <c r="E272" s="192" t="s">
        <v>1171</v>
      </c>
      <c r="F272" s="193" t="s">
        <v>1172</v>
      </c>
      <c r="G272" s="194" t="s">
        <v>434</v>
      </c>
      <c r="H272" s="243"/>
      <c r="I272" s="196"/>
      <c r="J272" s="197">
        <f>ROUND(I272*H272,2)</f>
        <v>0</v>
      </c>
      <c r="K272" s="198"/>
      <c r="L272" s="38"/>
      <c r="M272" s="199" t="s">
        <v>1</v>
      </c>
      <c r="N272" s="200" t="s">
        <v>42</v>
      </c>
      <c r="O272" s="70"/>
      <c r="P272" s="201">
        <f>O272*H272</f>
        <v>0</v>
      </c>
      <c r="Q272" s="201">
        <v>0</v>
      </c>
      <c r="R272" s="201">
        <f>Q272*H272</f>
        <v>0</v>
      </c>
      <c r="S272" s="201">
        <v>0</v>
      </c>
      <c r="T272" s="20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3" t="s">
        <v>261</v>
      </c>
      <c r="AT272" s="203" t="s">
        <v>188</v>
      </c>
      <c r="AU272" s="203" t="s">
        <v>87</v>
      </c>
      <c r="AY272" s="16" t="s">
        <v>185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6" t="s">
        <v>85</v>
      </c>
      <c r="BK272" s="204">
        <f>ROUND(I272*H272,2)</f>
        <v>0</v>
      </c>
      <c r="BL272" s="16" t="s">
        <v>261</v>
      </c>
      <c r="BM272" s="203" t="s">
        <v>1173</v>
      </c>
    </row>
    <row r="273" spans="1:65" s="12" customFormat="1" ht="22.9" customHeight="1">
      <c r="B273" s="175"/>
      <c r="C273" s="176"/>
      <c r="D273" s="177" t="s">
        <v>76</v>
      </c>
      <c r="E273" s="189" t="s">
        <v>594</v>
      </c>
      <c r="F273" s="189" t="s">
        <v>1174</v>
      </c>
      <c r="G273" s="176"/>
      <c r="H273" s="176"/>
      <c r="I273" s="179"/>
      <c r="J273" s="190">
        <f>BK273</f>
        <v>0</v>
      </c>
      <c r="K273" s="176"/>
      <c r="L273" s="181"/>
      <c r="M273" s="182"/>
      <c r="N273" s="183"/>
      <c r="O273" s="183"/>
      <c r="P273" s="184">
        <f>SUM(P274:P276)</f>
        <v>0</v>
      </c>
      <c r="Q273" s="183"/>
      <c r="R273" s="184">
        <f>SUM(R274:R276)</f>
        <v>1.32E-2</v>
      </c>
      <c r="S273" s="183"/>
      <c r="T273" s="185">
        <f>SUM(T274:T276)</f>
        <v>0</v>
      </c>
      <c r="AR273" s="186" t="s">
        <v>87</v>
      </c>
      <c r="AT273" s="187" t="s">
        <v>76</v>
      </c>
      <c r="AU273" s="187" t="s">
        <v>85</v>
      </c>
      <c r="AY273" s="186" t="s">
        <v>185</v>
      </c>
      <c r="BK273" s="188">
        <f>SUM(BK274:BK276)</f>
        <v>0</v>
      </c>
    </row>
    <row r="274" spans="1:65" s="2" customFormat="1" ht="16.5" customHeight="1">
      <c r="A274" s="33"/>
      <c r="B274" s="34"/>
      <c r="C274" s="191" t="s">
        <v>521</v>
      </c>
      <c r="D274" s="191" t="s">
        <v>188</v>
      </c>
      <c r="E274" s="192" t="s">
        <v>1176</v>
      </c>
      <c r="F274" s="193" t="s">
        <v>1177</v>
      </c>
      <c r="G274" s="194" t="s">
        <v>198</v>
      </c>
      <c r="H274" s="195">
        <v>20</v>
      </c>
      <c r="I274" s="196"/>
      <c r="J274" s="197">
        <f>ROUND(I274*H274,2)</f>
        <v>0</v>
      </c>
      <c r="K274" s="198"/>
      <c r="L274" s="38"/>
      <c r="M274" s="199" t="s">
        <v>1</v>
      </c>
      <c r="N274" s="200" t="s">
        <v>42</v>
      </c>
      <c r="O274" s="70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03" t="s">
        <v>261</v>
      </c>
      <c r="AT274" s="203" t="s">
        <v>188</v>
      </c>
      <c r="AU274" s="203" t="s">
        <v>87</v>
      </c>
      <c r="AY274" s="16" t="s">
        <v>185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6" t="s">
        <v>85</v>
      </c>
      <c r="BK274" s="204">
        <f>ROUND(I274*H274,2)</f>
        <v>0</v>
      </c>
      <c r="BL274" s="16" t="s">
        <v>261</v>
      </c>
      <c r="BM274" s="203" t="s">
        <v>1178</v>
      </c>
    </row>
    <row r="275" spans="1:65" s="13" customFormat="1">
      <c r="B275" s="205"/>
      <c r="C275" s="206"/>
      <c r="D275" s="207" t="s">
        <v>194</v>
      </c>
      <c r="E275" s="208" t="s">
        <v>1</v>
      </c>
      <c r="F275" s="209" t="s">
        <v>1369</v>
      </c>
      <c r="G275" s="206"/>
      <c r="H275" s="210">
        <v>20</v>
      </c>
      <c r="I275" s="211"/>
      <c r="J275" s="206"/>
      <c r="K275" s="206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194</v>
      </c>
      <c r="AU275" s="216" t="s">
        <v>87</v>
      </c>
      <c r="AV275" s="13" t="s">
        <v>87</v>
      </c>
      <c r="AW275" s="13" t="s">
        <v>34</v>
      </c>
      <c r="AX275" s="13" t="s">
        <v>85</v>
      </c>
      <c r="AY275" s="216" t="s">
        <v>185</v>
      </c>
    </row>
    <row r="276" spans="1:65" s="2" customFormat="1" ht="21.75" customHeight="1">
      <c r="A276" s="33"/>
      <c r="B276" s="34"/>
      <c r="C276" s="191" t="s">
        <v>527</v>
      </c>
      <c r="D276" s="191" t="s">
        <v>188</v>
      </c>
      <c r="E276" s="192" t="s">
        <v>603</v>
      </c>
      <c r="F276" s="193" t="s">
        <v>1181</v>
      </c>
      <c r="G276" s="194" t="s">
        <v>198</v>
      </c>
      <c r="H276" s="195">
        <v>20</v>
      </c>
      <c r="I276" s="196"/>
      <c r="J276" s="197">
        <f>ROUND(I276*H276,2)</f>
        <v>0</v>
      </c>
      <c r="K276" s="198"/>
      <c r="L276" s="38"/>
      <c r="M276" s="199" t="s">
        <v>1</v>
      </c>
      <c r="N276" s="200" t="s">
        <v>42</v>
      </c>
      <c r="O276" s="70"/>
      <c r="P276" s="201">
        <f>O276*H276</f>
        <v>0</v>
      </c>
      <c r="Q276" s="201">
        <v>6.6E-4</v>
      </c>
      <c r="R276" s="201">
        <f>Q276*H276</f>
        <v>1.32E-2</v>
      </c>
      <c r="S276" s="201">
        <v>0</v>
      </c>
      <c r="T276" s="20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03" t="s">
        <v>261</v>
      </c>
      <c r="AT276" s="203" t="s">
        <v>188</v>
      </c>
      <c r="AU276" s="203" t="s">
        <v>87</v>
      </c>
      <c r="AY276" s="16" t="s">
        <v>185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6" t="s">
        <v>85</v>
      </c>
      <c r="BK276" s="204">
        <f>ROUND(I276*H276,2)</f>
        <v>0</v>
      </c>
      <c r="BL276" s="16" t="s">
        <v>261</v>
      </c>
      <c r="BM276" s="203" t="s">
        <v>1182</v>
      </c>
    </row>
    <row r="277" spans="1:65" s="12" customFormat="1" ht="22.9" customHeight="1">
      <c r="B277" s="175"/>
      <c r="C277" s="176"/>
      <c r="D277" s="177" t="s">
        <v>76</v>
      </c>
      <c r="E277" s="189" t="s">
        <v>606</v>
      </c>
      <c r="F277" s="189" t="s">
        <v>1183</v>
      </c>
      <c r="G277" s="176"/>
      <c r="H277" s="176"/>
      <c r="I277" s="179"/>
      <c r="J277" s="190">
        <f>BK277</f>
        <v>0</v>
      </c>
      <c r="K277" s="176"/>
      <c r="L277" s="181"/>
      <c r="M277" s="182"/>
      <c r="N277" s="183"/>
      <c r="O277" s="183"/>
      <c r="P277" s="184">
        <f>SUM(P278:P287)</f>
        <v>0</v>
      </c>
      <c r="Q277" s="183"/>
      <c r="R277" s="184">
        <f>SUM(R278:R287)</f>
        <v>0.22169070000000002</v>
      </c>
      <c r="S277" s="183"/>
      <c r="T277" s="185">
        <f>SUM(T278:T287)</f>
        <v>4.6751100000000004E-2</v>
      </c>
      <c r="AR277" s="186" t="s">
        <v>87</v>
      </c>
      <c r="AT277" s="187" t="s">
        <v>76</v>
      </c>
      <c r="AU277" s="187" t="s">
        <v>85</v>
      </c>
      <c r="AY277" s="186" t="s">
        <v>185</v>
      </c>
      <c r="BK277" s="188">
        <f>SUM(BK278:BK287)</f>
        <v>0</v>
      </c>
    </row>
    <row r="278" spans="1:65" s="2" customFormat="1" ht="21.75" customHeight="1">
      <c r="A278" s="33"/>
      <c r="B278" s="34"/>
      <c r="C278" s="191" t="s">
        <v>532</v>
      </c>
      <c r="D278" s="191" t="s">
        <v>188</v>
      </c>
      <c r="E278" s="192" t="s">
        <v>617</v>
      </c>
      <c r="F278" s="193" t="s">
        <v>1185</v>
      </c>
      <c r="G278" s="194" t="s">
        <v>214</v>
      </c>
      <c r="H278" s="195">
        <v>1</v>
      </c>
      <c r="I278" s="196"/>
      <c r="J278" s="197">
        <f>ROUND(I278*H278,2)</f>
        <v>0</v>
      </c>
      <c r="K278" s="198"/>
      <c r="L278" s="38"/>
      <c r="M278" s="199" t="s">
        <v>1</v>
      </c>
      <c r="N278" s="200" t="s">
        <v>42</v>
      </c>
      <c r="O278" s="70"/>
      <c r="P278" s="201">
        <f>O278*H278</f>
        <v>0</v>
      </c>
      <c r="Q278" s="201">
        <v>0</v>
      </c>
      <c r="R278" s="201">
        <f>Q278*H278</f>
        <v>0</v>
      </c>
      <c r="S278" s="201">
        <v>0</v>
      </c>
      <c r="T278" s="20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03" t="s">
        <v>261</v>
      </c>
      <c r="AT278" s="203" t="s">
        <v>188</v>
      </c>
      <c r="AU278" s="203" t="s">
        <v>87</v>
      </c>
      <c r="AY278" s="16" t="s">
        <v>185</v>
      </c>
      <c r="BE278" s="204">
        <f>IF(N278="základní",J278,0)</f>
        <v>0</v>
      </c>
      <c r="BF278" s="204">
        <f>IF(N278="snížená",J278,0)</f>
        <v>0</v>
      </c>
      <c r="BG278" s="204">
        <f>IF(N278="zákl. přenesená",J278,0)</f>
        <v>0</v>
      </c>
      <c r="BH278" s="204">
        <f>IF(N278="sníž. přenesená",J278,0)</f>
        <v>0</v>
      </c>
      <c r="BI278" s="204">
        <f>IF(N278="nulová",J278,0)</f>
        <v>0</v>
      </c>
      <c r="BJ278" s="16" t="s">
        <v>85</v>
      </c>
      <c r="BK278" s="204">
        <f>ROUND(I278*H278,2)</f>
        <v>0</v>
      </c>
      <c r="BL278" s="16" t="s">
        <v>261</v>
      </c>
      <c r="BM278" s="203" t="s">
        <v>1186</v>
      </c>
    </row>
    <row r="279" spans="1:65" s="2" customFormat="1" ht="16.5" customHeight="1">
      <c r="A279" s="33"/>
      <c r="B279" s="34"/>
      <c r="C279" s="191" t="s">
        <v>536</v>
      </c>
      <c r="D279" s="191" t="s">
        <v>188</v>
      </c>
      <c r="E279" s="192" t="s">
        <v>1188</v>
      </c>
      <c r="F279" s="193" t="s">
        <v>1189</v>
      </c>
      <c r="G279" s="194" t="s">
        <v>198</v>
      </c>
      <c r="H279" s="195">
        <v>150.81</v>
      </c>
      <c r="I279" s="196"/>
      <c r="J279" s="197">
        <f>ROUND(I279*H279,2)</f>
        <v>0</v>
      </c>
      <c r="K279" s="198"/>
      <c r="L279" s="38"/>
      <c r="M279" s="199" t="s">
        <v>1</v>
      </c>
      <c r="N279" s="200" t="s">
        <v>42</v>
      </c>
      <c r="O279" s="70"/>
      <c r="P279" s="201">
        <f>O279*H279</f>
        <v>0</v>
      </c>
      <c r="Q279" s="201">
        <v>1E-3</v>
      </c>
      <c r="R279" s="201">
        <f>Q279*H279</f>
        <v>0.15081</v>
      </c>
      <c r="S279" s="201">
        <v>3.1E-4</v>
      </c>
      <c r="T279" s="202">
        <f>S279*H279</f>
        <v>4.6751100000000004E-2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03" t="s">
        <v>261</v>
      </c>
      <c r="AT279" s="203" t="s">
        <v>188</v>
      </c>
      <c r="AU279" s="203" t="s">
        <v>87</v>
      </c>
      <c r="AY279" s="16" t="s">
        <v>185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16" t="s">
        <v>85</v>
      </c>
      <c r="BK279" s="204">
        <f>ROUND(I279*H279,2)</f>
        <v>0</v>
      </c>
      <c r="BL279" s="16" t="s">
        <v>261</v>
      </c>
      <c r="BM279" s="203" t="s">
        <v>1190</v>
      </c>
    </row>
    <row r="280" spans="1:65" s="13" customFormat="1">
      <c r="B280" s="205"/>
      <c r="C280" s="206"/>
      <c r="D280" s="207" t="s">
        <v>194</v>
      </c>
      <c r="E280" s="208" t="s">
        <v>1</v>
      </c>
      <c r="F280" s="209" t="s">
        <v>2012</v>
      </c>
      <c r="G280" s="206"/>
      <c r="H280" s="210">
        <v>90.34</v>
      </c>
      <c r="I280" s="211"/>
      <c r="J280" s="206"/>
      <c r="K280" s="206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194</v>
      </c>
      <c r="AU280" s="216" t="s">
        <v>87</v>
      </c>
      <c r="AV280" s="13" t="s">
        <v>87</v>
      </c>
      <c r="AW280" s="13" t="s">
        <v>34</v>
      </c>
      <c r="AX280" s="13" t="s">
        <v>77</v>
      </c>
      <c r="AY280" s="216" t="s">
        <v>185</v>
      </c>
    </row>
    <row r="281" spans="1:65" s="13" customFormat="1">
      <c r="B281" s="205"/>
      <c r="C281" s="206"/>
      <c r="D281" s="207" t="s">
        <v>194</v>
      </c>
      <c r="E281" s="208" t="s">
        <v>1</v>
      </c>
      <c r="F281" s="209" t="s">
        <v>2013</v>
      </c>
      <c r="G281" s="206"/>
      <c r="H281" s="210">
        <v>60.47</v>
      </c>
      <c r="I281" s="211"/>
      <c r="J281" s="206"/>
      <c r="K281" s="206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194</v>
      </c>
      <c r="AU281" s="216" t="s">
        <v>87</v>
      </c>
      <c r="AV281" s="13" t="s">
        <v>87</v>
      </c>
      <c r="AW281" s="13" t="s">
        <v>34</v>
      </c>
      <c r="AX281" s="13" t="s">
        <v>77</v>
      </c>
      <c r="AY281" s="216" t="s">
        <v>185</v>
      </c>
    </row>
    <row r="282" spans="1:65" s="14" customFormat="1">
      <c r="B282" s="221"/>
      <c r="C282" s="222"/>
      <c r="D282" s="207" t="s">
        <v>194</v>
      </c>
      <c r="E282" s="223" t="s">
        <v>1</v>
      </c>
      <c r="F282" s="224" t="s">
        <v>317</v>
      </c>
      <c r="G282" s="222"/>
      <c r="H282" s="225">
        <v>150.81</v>
      </c>
      <c r="I282" s="226"/>
      <c r="J282" s="222"/>
      <c r="K282" s="222"/>
      <c r="L282" s="227"/>
      <c r="M282" s="228"/>
      <c r="N282" s="229"/>
      <c r="O282" s="229"/>
      <c r="P282" s="229"/>
      <c r="Q282" s="229"/>
      <c r="R282" s="229"/>
      <c r="S282" s="229"/>
      <c r="T282" s="230"/>
      <c r="AT282" s="231" t="s">
        <v>194</v>
      </c>
      <c r="AU282" s="231" t="s">
        <v>87</v>
      </c>
      <c r="AV282" s="14" t="s">
        <v>192</v>
      </c>
      <c r="AW282" s="14" t="s">
        <v>34</v>
      </c>
      <c r="AX282" s="14" t="s">
        <v>85</v>
      </c>
      <c r="AY282" s="231" t="s">
        <v>185</v>
      </c>
    </row>
    <row r="283" spans="1:65" s="2" customFormat="1" ht="21.75" customHeight="1">
      <c r="A283" s="33"/>
      <c r="B283" s="34"/>
      <c r="C283" s="191" t="s">
        <v>540</v>
      </c>
      <c r="D283" s="191" t="s">
        <v>188</v>
      </c>
      <c r="E283" s="192" t="s">
        <v>1193</v>
      </c>
      <c r="F283" s="193" t="s">
        <v>1194</v>
      </c>
      <c r="G283" s="194" t="s">
        <v>198</v>
      </c>
      <c r="H283" s="195">
        <v>150.81</v>
      </c>
      <c r="I283" s="196"/>
      <c r="J283" s="197">
        <f>ROUND(I283*H283,2)</f>
        <v>0</v>
      </c>
      <c r="K283" s="198"/>
      <c r="L283" s="38"/>
      <c r="M283" s="199" t="s">
        <v>1</v>
      </c>
      <c r="N283" s="200" t="s">
        <v>42</v>
      </c>
      <c r="O283" s="70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03" t="s">
        <v>261</v>
      </c>
      <c r="AT283" s="203" t="s">
        <v>188</v>
      </c>
      <c r="AU283" s="203" t="s">
        <v>87</v>
      </c>
      <c r="AY283" s="16" t="s">
        <v>185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6" t="s">
        <v>85</v>
      </c>
      <c r="BK283" s="204">
        <f>ROUND(I283*H283,2)</f>
        <v>0</v>
      </c>
      <c r="BL283" s="16" t="s">
        <v>261</v>
      </c>
      <c r="BM283" s="203" t="s">
        <v>1195</v>
      </c>
    </row>
    <row r="284" spans="1:65" s="2" customFormat="1" ht="21.75" customHeight="1">
      <c r="A284" s="33"/>
      <c r="B284" s="34"/>
      <c r="C284" s="191" t="s">
        <v>544</v>
      </c>
      <c r="D284" s="191" t="s">
        <v>188</v>
      </c>
      <c r="E284" s="192" t="s">
        <v>1197</v>
      </c>
      <c r="F284" s="193" t="s">
        <v>1198</v>
      </c>
      <c r="G284" s="194" t="s">
        <v>198</v>
      </c>
      <c r="H284" s="195">
        <v>150.81</v>
      </c>
      <c r="I284" s="196"/>
      <c r="J284" s="197">
        <f>ROUND(I284*H284,2)</f>
        <v>0</v>
      </c>
      <c r="K284" s="198"/>
      <c r="L284" s="38"/>
      <c r="M284" s="199" t="s">
        <v>1</v>
      </c>
      <c r="N284" s="200" t="s">
        <v>42</v>
      </c>
      <c r="O284" s="70"/>
      <c r="P284" s="201">
        <f>O284*H284</f>
        <v>0</v>
      </c>
      <c r="Q284" s="201">
        <v>2.0000000000000001E-4</v>
      </c>
      <c r="R284" s="201">
        <f>Q284*H284</f>
        <v>3.0162000000000001E-2</v>
      </c>
      <c r="S284" s="201">
        <v>0</v>
      </c>
      <c r="T284" s="20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03" t="s">
        <v>261</v>
      </c>
      <c r="AT284" s="203" t="s">
        <v>188</v>
      </c>
      <c r="AU284" s="203" t="s">
        <v>87</v>
      </c>
      <c r="AY284" s="16" t="s">
        <v>185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6" t="s">
        <v>85</v>
      </c>
      <c r="BK284" s="204">
        <f>ROUND(I284*H284,2)</f>
        <v>0</v>
      </c>
      <c r="BL284" s="16" t="s">
        <v>261</v>
      </c>
      <c r="BM284" s="203" t="s">
        <v>1199</v>
      </c>
    </row>
    <row r="285" spans="1:65" s="2" customFormat="1" ht="33" customHeight="1">
      <c r="A285" s="33"/>
      <c r="B285" s="34"/>
      <c r="C285" s="191" t="s">
        <v>548</v>
      </c>
      <c r="D285" s="191" t="s">
        <v>188</v>
      </c>
      <c r="E285" s="192" t="s">
        <v>1201</v>
      </c>
      <c r="F285" s="193" t="s">
        <v>1202</v>
      </c>
      <c r="G285" s="194" t="s">
        <v>198</v>
      </c>
      <c r="H285" s="195">
        <v>150.81</v>
      </c>
      <c r="I285" s="196"/>
      <c r="J285" s="197">
        <f>ROUND(I285*H285,2)</f>
        <v>0</v>
      </c>
      <c r="K285" s="198"/>
      <c r="L285" s="38"/>
      <c r="M285" s="199" t="s">
        <v>1</v>
      </c>
      <c r="N285" s="200" t="s">
        <v>42</v>
      </c>
      <c r="O285" s="70"/>
      <c r="P285" s="201">
        <f>O285*H285</f>
        <v>0</v>
      </c>
      <c r="Q285" s="201">
        <v>2.5999999999999998E-4</v>
      </c>
      <c r="R285" s="201">
        <f>Q285*H285</f>
        <v>3.9210599999999998E-2</v>
      </c>
      <c r="S285" s="201">
        <v>0</v>
      </c>
      <c r="T285" s="20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03" t="s">
        <v>261</v>
      </c>
      <c r="AT285" s="203" t="s">
        <v>188</v>
      </c>
      <c r="AU285" s="203" t="s">
        <v>87</v>
      </c>
      <c r="AY285" s="16" t="s">
        <v>185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6" t="s">
        <v>85</v>
      </c>
      <c r="BK285" s="204">
        <f>ROUND(I285*H285,2)</f>
        <v>0</v>
      </c>
      <c r="BL285" s="16" t="s">
        <v>261</v>
      </c>
      <c r="BM285" s="203" t="s">
        <v>1203</v>
      </c>
    </row>
    <row r="286" spans="1:65" s="2" customFormat="1" ht="21.75" customHeight="1">
      <c r="A286" s="33"/>
      <c r="B286" s="34"/>
      <c r="C286" s="191" t="s">
        <v>552</v>
      </c>
      <c r="D286" s="191" t="s">
        <v>188</v>
      </c>
      <c r="E286" s="192" t="s">
        <v>1317</v>
      </c>
      <c r="F286" s="193" t="s">
        <v>1318</v>
      </c>
      <c r="G286" s="194" t="s">
        <v>198</v>
      </c>
      <c r="H286" s="195">
        <v>150.81</v>
      </c>
      <c r="I286" s="196"/>
      <c r="J286" s="197">
        <f>ROUND(I286*H286,2)</f>
        <v>0</v>
      </c>
      <c r="K286" s="198"/>
      <c r="L286" s="38"/>
      <c r="M286" s="199" t="s">
        <v>1</v>
      </c>
      <c r="N286" s="200" t="s">
        <v>42</v>
      </c>
      <c r="O286" s="70"/>
      <c r="P286" s="201">
        <f>O286*H286</f>
        <v>0</v>
      </c>
      <c r="Q286" s="201">
        <v>0</v>
      </c>
      <c r="R286" s="201">
        <f>Q286*H286</f>
        <v>0</v>
      </c>
      <c r="S286" s="201">
        <v>0</v>
      </c>
      <c r="T286" s="20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03" t="s">
        <v>261</v>
      </c>
      <c r="AT286" s="203" t="s">
        <v>188</v>
      </c>
      <c r="AU286" s="203" t="s">
        <v>87</v>
      </c>
      <c r="AY286" s="16" t="s">
        <v>185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6" t="s">
        <v>85</v>
      </c>
      <c r="BK286" s="204">
        <f>ROUND(I286*H286,2)</f>
        <v>0</v>
      </c>
      <c r="BL286" s="16" t="s">
        <v>261</v>
      </c>
      <c r="BM286" s="203" t="s">
        <v>1372</v>
      </c>
    </row>
    <row r="287" spans="1:65" s="2" customFormat="1" ht="33" customHeight="1">
      <c r="A287" s="33"/>
      <c r="B287" s="34"/>
      <c r="C287" s="191" t="s">
        <v>556</v>
      </c>
      <c r="D287" s="191" t="s">
        <v>188</v>
      </c>
      <c r="E287" s="192" t="s">
        <v>1320</v>
      </c>
      <c r="F287" s="193" t="s">
        <v>1321</v>
      </c>
      <c r="G287" s="194" t="s">
        <v>198</v>
      </c>
      <c r="H287" s="195">
        <v>150.81</v>
      </c>
      <c r="I287" s="196"/>
      <c r="J287" s="197">
        <f>ROUND(I287*H287,2)</f>
        <v>0</v>
      </c>
      <c r="K287" s="198"/>
      <c r="L287" s="38"/>
      <c r="M287" s="199" t="s">
        <v>1</v>
      </c>
      <c r="N287" s="200" t="s">
        <v>42</v>
      </c>
      <c r="O287" s="70"/>
      <c r="P287" s="201">
        <f>O287*H287</f>
        <v>0</v>
      </c>
      <c r="Q287" s="201">
        <v>1.0000000000000001E-5</v>
      </c>
      <c r="R287" s="201">
        <f>Q287*H287</f>
        <v>1.5081000000000001E-3</v>
      </c>
      <c r="S287" s="201">
        <v>0</v>
      </c>
      <c r="T287" s="20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03" t="s">
        <v>261</v>
      </c>
      <c r="AT287" s="203" t="s">
        <v>188</v>
      </c>
      <c r="AU287" s="203" t="s">
        <v>87</v>
      </c>
      <c r="AY287" s="16" t="s">
        <v>185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6" t="s">
        <v>85</v>
      </c>
      <c r="BK287" s="204">
        <f>ROUND(I287*H287,2)</f>
        <v>0</v>
      </c>
      <c r="BL287" s="16" t="s">
        <v>261</v>
      </c>
      <c r="BM287" s="203" t="s">
        <v>1373</v>
      </c>
    </row>
    <row r="288" spans="1:65" s="12" customFormat="1" ht="22.9" customHeight="1">
      <c r="B288" s="175"/>
      <c r="C288" s="176"/>
      <c r="D288" s="177" t="s">
        <v>76</v>
      </c>
      <c r="E288" s="189" t="s">
        <v>1204</v>
      </c>
      <c r="F288" s="189" t="s">
        <v>1205</v>
      </c>
      <c r="G288" s="176"/>
      <c r="H288" s="176"/>
      <c r="I288" s="179"/>
      <c r="J288" s="190">
        <f>BK288</f>
        <v>0</v>
      </c>
      <c r="K288" s="176"/>
      <c r="L288" s="181"/>
      <c r="M288" s="182"/>
      <c r="N288" s="183"/>
      <c r="O288" s="183"/>
      <c r="P288" s="184">
        <f>SUM(P289:P297)</f>
        <v>0</v>
      </c>
      <c r="Q288" s="183"/>
      <c r="R288" s="184">
        <f>SUM(R289:R297)</f>
        <v>0.11466</v>
      </c>
      <c r="S288" s="183"/>
      <c r="T288" s="185">
        <f>SUM(T289:T297)</f>
        <v>0</v>
      </c>
      <c r="AR288" s="186" t="s">
        <v>87</v>
      </c>
      <c r="AT288" s="187" t="s">
        <v>76</v>
      </c>
      <c r="AU288" s="187" t="s">
        <v>85</v>
      </c>
      <c r="AY288" s="186" t="s">
        <v>185</v>
      </c>
      <c r="BK288" s="188">
        <f>SUM(BK289:BK297)</f>
        <v>0</v>
      </c>
    </row>
    <row r="289" spans="1:65" s="2" customFormat="1" ht="21.75" customHeight="1">
      <c r="A289" s="33"/>
      <c r="B289" s="34"/>
      <c r="C289" s="191" t="s">
        <v>562</v>
      </c>
      <c r="D289" s="191" t="s">
        <v>188</v>
      </c>
      <c r="E289" s="192" t="s">
        <v>1207</v>
      </c>
      <c r="F289" s="193" t="s">
        <v>1208</v>
      </c>
      <c r="G289" s="194" t="s">
        <v>198</v>
      </c>
      <c r="H289" s="195">
        <v>44.1</v>
      </c>
      <c r="I289" s="196"/>
      <c r="J289" s="197">
        <f>ROUND(I289*H289,2)</f>
        <v>0</v>
      </c>
      <c r="K289" s="198"/>
      <c r="L289" s="38"/>
      <c r="M289" s="199" t="s">
        <v>1</v>
      </c>
      <c r="N289" s="200" t="s">
        <v>42</v>
      </c>
      <c r="O289" s="70"/>
      <c r="P289" s="201">
        <f>O289*H289</f>
        <v>0</v>
      </c>
      <c r="Q289" s="201">
        <v>0</v>
      </c>
      <c r="R289" s="201">
        <f>Q289*H289</f>
        <v>0</v>
      </c>
      <c r="S289" s="201">
        <v>0</v>
      </c>
      <c r="T289" s="20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03" t="s">
        <v>261</v>
      </c>
      <c r="AT289" s="203" t="s">
        <v>188</v>
      </c>
      <c r="AU289" s="203" t="s">
        <v>87</v>
      </c>
      <c r="AY289" s="16" t="s">
        <v>185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6" t="s">
        <v>85</v>
      </c>
      <c r="BK289" s="204">
        <f>ROUND(I289*H289,2)</f>
        <v>0</v>
      </c>
      <c r="BL289" s="16" t="s">
        <v>261</v>
      </c>
      <c r="BM289" s="203" t="s">
        <v>1209</v>
      </c>
    </row>
    <row r="290" spans="1:65" s="13" customFormat="1" ht="22.5">
      <c r="B290" s="205"/>
      <c r="C290" s="206"/>
      <c r="D290" s="207" t="s">
        <v>194</v>
      </c>
      <c r="E290" s="208" t="s">
        <v>1</v>
      </c>
      <c r="F290" s="209" t="s">
        <v>2014</v>
      </c>
      <c r="G290" s="206"/>
      <c r="H290" s="210">
        <v>18.899999999999999</v>
      </c>
      <c r="I290" s="211"/>
      <c r="J290" s="206"/>
      <c r="K290" s="206"/>
      <c r="L290" s="212"/>
      <c r="M290" s="213"/>
      <c r="N290" s="214"/>
      <c r="O290" s="214"/>
      <c r="P290" s="214"/>
      <c r="Q290" s="214"/>
      <c r="R290" s="214"/>
      <c r="S290" s="214"/>
      <c r="T290" s="215"/>
      <c r="AT290" s="216" t="s">
        <v>194</v>
      </c>
      <c r="AU290" s="216" t="s">
        <v>87</v>
      </c>
      <c r="AV290" s="13" t="s">
        <v>87</v>
      </c>
      <c r="AW290" s="13" t="s">
        <v>34</v>
      </c>
      <c r="AX290" s="13" t="s">
        <v>77</v>
      </c>
      <c r="AY290" s="216" t="s">
        <v>185</v>
      </c>
    </row>
    <row r="291" spans="1:65" s="13" customFormat="1" ht="22.5">
      <c r="B291" s="205"/>
      <c r="C291" s="206"/>
      <c r="D291" s="207" t="s">
        <v>194</v>
      </c>
      <c r="E291" s="208" t="s">
        <v>1</v>
      </c>
      <c r="F291" s="209" t="s">
        <v>2015</v>
      </c>
      <c r="G291" s="206"/>
      <c r="H291" s="210">
        <v>25.2</v>
      </c>
      <c r="I291" s="211"/>
      <c r="J291" s="206"/>
      <c r="K291" s="206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194</v>
      </c>
      <c r="AU291" s="216" t="s">
        <v>87</v>
      </c>
      <c r="AV291" s="13" t="s">
        <v>87</v>
      </c>
      <c r="AW291" s="13" t="s">
        <v>34</v>
      </c>
      <c r="AX291" s="13" t="s">
        <v>77</v>
      </c>
      <c r="AY291" s="216" t="s">
        <v>185</v>
      </c>
    </row>
    <row r="292" spans="1:65" s="14" customFormat="1">
      <c r="B292" s="221"/>
      <c r="C292" s="222"/>
      <c r="D292" s="207" t="s">
        <v>194</v>
      </c>
      <c r="E292" s="223" t="s">
        <v>1</v>
      </c>
      <c r="F292" s="224" t="s">
        <v>317</v>
      </c>
      <c r="G292" s="222"/>
      <c r="H292" s="225">
        <v>44.099999999999994</v>
      </c>
      <c r="I292" s="226"/>
      <c r="J292" s="222"/>
      <c r="K292" s="222"/>
      <c r="L292" s="227"/>
      <c r="M292" s="228"/>
      <c r="N292" s="229"/>
      <c r="O292" s="229"/>
      <c r="P292" s="229"/>
      <c r="Q292" s="229"/>
      <c r="R292" s="229"/>
      <c r="S292" s="229"/>
      <c r="T292" s="230"/>
      <c r="AT292" s="231" t="s">
        <v>194</v>
      </c>
      <c r="AU292" s="231" t="s">
        <v>87</v>
      </c>
      <c r="AV292" s="14" t="s">
        <v>192</v>
      </c>
      <c r="AW292" s="14" t="s">
        <v>34</v>
      </c>
      <c r="AX292" s="14" t="s">
        <v>85</v>
      </c>
      <c r="AY292" s="231" t="s">
        <v>185</v>
      </c>
    </row>
    <row r="293" spans="1:65" s="2" customFormat="1" ht="16.5" customHeight="1">
      <c r="A293" s="33"/>
      <c r="B293" s="34"/>
      <c r="C293" s="232" t="s">
        <v>566</v>
      </c>
      <c r="D293" s="232" t="s">
        <v>319</v>
      </c>
      <c r="E293" s="233" t="s">
        <v>1213</v>
      </c>
      <c r="F293" s="234" t="s">
        <v>1214</v>
      </c>
      <c r="G293" s="235" t="s">
        <v>198</v>
      </c>
      <c r="H293" s="236">
        <v>44.1</v>
      </c>
      <c r="I293" s="237"/>
      <c r="J293" s="238">
        <f>ROUND(I293*H293,2)</f>
        <v>0</v>
      </c>
      <c r="K293" s="239"/>
      <c r="L293" s="240"/>
      <c r="M293" s="241" t="s">
        <v>1</v>
      </c>
      <c r="N293" s="242" t="s">
        <v>42</v>
      </c>
      <c r="O293" s="70"/>
      <c r="P293" s="201">
        <f>O293*H293</f>
        <v>0</v>
      </c>
      <c r="Q293" s="201">
        <v>1.2999999999999999E-3</v>
      </c>
      <c r="R293" s="201">
        <f>Q293*H293</f>
        <v>5.7329999999999999E-2</v>
      </c>
      <c r="S293" s="201">
        <v>0</v>
      </c>
      <c r="T293" s="20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03" t="s">
        <v>322</v>
      </c>
      <c r="AT293" s="203" t="s">
        <v>319</v>
      </c>
      <c r="AU293" s="203" t="s">
        <v>87</v>
      </c>
      <c r="AY293" s="16" t="s">
        <v>185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6" t="s">
        <v>85</v>
      </c>
      <c r="BK293" s="204">
        <f>ROUND(I293*H293,2)</f>
        <v>0</v>
      </c>
      <c r="BL293" s="16" t="s">
        <v>261</v>
      </c>
      <c r="BM293" s="203" t="s">
        <v>1215</v>
      </c>
    </row>
    <row r="294" spans="1:65" s="2" customFormat="1" ht="33" customHeight="1">
      <c r="A294" s="33"/>
      <c r="B294" s="34"/>
      <c r="C294" s="232" t="s">
        <v>570</v>
      </c>
      <c r="D294" s="232" t="s">
        <v>319</v>
      </c>
      <c r="E294" s="233" t="s">
        <v>1217</v>
      </c>
      <c r="F294" s="234" t="s">
        <v>1218</v>
      </c>
      <c r="G294" s="235" t="s">
        <v>198</v>
      </c>
      <c r="H294" s="236">
        <v>44.1</v>
      </c>
      <c r="I294" s="237"/>
      <c r="J294" s="238">
        <f>ROUND(I294*H294,2)</f>
        <v>0</v>
      </c>
      <c r="K294" s="239"/>
      <c r="L294" s="240"/>
      <c r="M294" s="241" t="s">
        <v>1</v>
      </c>
      <c r="N294" s="242" t="s">
        <v>42</v>
      </c>
      <c r="O294" s="70"/>
      <c r="P294" s="201">
        <f>O294*H294</f>
        <v>0</v>
      </c>
      <c r="Q294" s="201">
        <v>1.2999999999999999E-3</v>
      </c>
      <c r="R294" s="201">
        <f>Q294*H294</f>
        <v>5.7329999999999999E-2</v>
      </c>
      <c r="S294" s="201">
        <v>0</v>
      </c>
      <c r="T294" s="20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03" t="s">
        <v>322</v>
      </c>
      <c r="AT294" s="203" t="s">
        <v>319</v>
      </c>
      <c r="AU294" s="203" t="s">
        <v>87</v>
      </c>
      <c r="AY294" s="16" t="s">
        <v>185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16" t="s">
        <v>85</v>
      </c>
      <c r="BK294" s="204">
        <f>ROUND(I294*H294,2)</f>
        <v>0</v>
      </c>
      <c r="BL294" s="16" t="s">
        <v>261</v>
      </c>
      <c r="BM294" s="203" t="s">
        <v>1219</v>
      </c>
    </row>
    <row r="295" spans="1:65" s="2" customFormat="1" ht="21.75" customHeight="1">
      <c r="A295" s="33"/>
      <c r="B295" s="34"/>
      <c r="C295" s="191" t="s">
        <v>574</v>
      </c>
      <c r="D295" s="191" t="s">
        <v>188</v>
      </c>
      <c r="E295" s="192" t="s">
        <v>1221</v>
      </c>
      <c r="F295" s="193" t="s">
        <v>1222</v>
      </c>
      <c r="G295" s="194" t="s">
        <v>198</v>
      </c>
      <c r="H295" s="195">
        <v>18.899999999999999</v>
      </c>
      <c r="I295" s="196"/>
      <c r="J295" s="197">
        <f>ROUND(I295*H295,2)</f>
        <v>0</v>
      </c>
      <c r="K295" s="198"/>
      <c r="L295" s="38"/>
      <c r="M295" s="199" t="s">
        <v>1</v>
      </c>
      <c r="N295" s="200" t="s">
        <v>42</v>
      </c>
      <c r="O295" s="70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03" t="s">
        <v>261</v>
      </c>
      <c r="AT295" s="203" t="s">
        <v>188</v>
      </c>
      <c r="AU295" s="203" t="s">
        <v>87</v>
      </c>
      <c r="AY295" s="16" t="s">
        <v>185</v>
      </c>
      <c r="BE295" s="204">
        <f>IF(N295="základní",J295,0)</f>
        <v>0</v>
      </c>
      <c r="BF295" s="204">
        <f>IF(N295="snížená",J295,0)</f>
        <v>0</v>
      </c>
      <c r="BG295" s="204">
        <f>IF(N295="zákl. přenesená",J295,0)</f>
        <v>0</v>
      </c>
      <c r="BH295" s="204">
        <f>IF(N295="sníž. přenesená",J295,0)</f>
        <v>0</v>
      </c>
      <c r="BI295" s="204">
        <f>IF(N295="nulová",J295,0)</f>
        <v>0</v>
      </c>
      <c r="BJ295" s="16" t="s">
        <v>85</v>
      </c>
      <c r="BK295" s="204">
        <f>ROUND(I295*H295,2)</f>
        <v>0</v>
      </c>
      <c r="BL295" s="16" t="s">
        <v>261</v>
      </c>
      <c r="BM295" s="203" t="s">
        <v>1376</v>
      </c>
    </row>
    <row r="296" spans="1:65" s="2" customFormat="1" ht="21.75" customHeight="1">
      <c r="A296" s="33"/>
      <c r="B296" s="34"/>
      <c r="C296" s="191" t="s">
        <v>580</v>
      </c>
      <c r="D296" s="191" t="s">
        <v>188</v>
      </c>
      <c r="E296" s="192" t="s">
        <v>1377</v>
      </c>
      <c r="F296" s="193" t="s">
        <v>1378</v>
      </c>
      <c r="G296" s="194" t="s">
        <v>434</v>
      </c>
      <c r="H296" s="243"/>
      <c r="I296" s="196"/>
      <c r="J296" s="197">
        <f>ROUND(I296*H296,2)</f>
        <v>0</v>
      </c>
      <c r="K296" s="198"/>
      <c r="L296" s="38"/>
      <c r="M296" s="199" t="s">
        <v>1</v>
      </c>
      <c r="N296" s="200" t="s">
        <v>42</v>
      </c>
      <c r="O296" s="70"/>
      <c r="P296" s="201">
        <f>O296*H296</f>
        <v>0</v>
      </c>
      <c r="Q296" s="201">
        <v>0</v>
      </c>
      <c r="R296" s="201">
        <f>Q296*H296</f>
        <v>0</v>
      </c>
      <c r="S296" s="201">
        <v>0</v>
      </c>
      <c r="T296" s="20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03" t="s">
        <v>261</v>
      </c>
      <c r="AT296" s="203" t="s">
        <v>188</v>
      </c>
      <c r="AU296" s="203" t="s">
        <v>87</v>
      </c>
      <c r="AY296" s="16" t="s">
        <v>185</v>
      </c>
      <c r="BE296" s="204">
        <f>IF(N296="základní",J296,0)</f>
        <v>0</v>
      </c>
      <c r="BF296" s="204">
        <f>IF(N296="snížená",J296,0)</f>
        <v>0</v>
      </c>
      <c r="BG296" s="204">
        <f>IF(N296="zákl. přenesená",J296,0)</f>
        <v>0</v>
      </c>
      <c r="BH296" s="204">
        <f>IF(N296="sníž. přenesená",J296,0)</f>
        <v>0</v>
      </c>
      <c r="BI296" s="204">
        <f>IF(N296="nulová",J296,0)</f>
        <v>0</v>
      </c>
      <c r="BJ296" s="16" t="s">
        <v>85</v>
      </c>
      <c r="BK296" s="204">
        <f>ROUND(I296*H296,2)</f>
        <v>0</v>
      </c>
      <c r="BL296" s="16" t="s">
        <v>261</v>
      </c>
      <c r="BM296" s="203" t="s">
        <v>1379</v>
      </c>
    </row>
    <row r="297" spans="1:65" s="2" customFormat="1" ht="21.75" customHeight="1">
      <c r="A297" s="33"/>
      <c r="B297" s="34"/>
      <c r="C297" s="191" t="s">
        <v>586</v>
      </c>
      <c r="D297" s="191" t="s">
        <v>188</v>
      </c>
      <c r="E297" s="192" t="s">
        <v>1229</v>
      </c>
      <c r="F297" s="193" t="s">
        <v>1230</v>
      </c>
      <c r="G297" s="194" t="s">
        <v>434</v>
      </c>
      <c r="H297" s="243"/>
      <c r="I297" s="196"/>
      <c r="J297" s="197">
        <f>ROUND(I297*H297,2)</f>
        <v>0</v>
      </c>
      <c r="K297" s="198"/>
      <c r="L297" s="38"/>
      <c r="M297" s="199" t="s">
        <v>1</v>
      </c>
      <c r="N297" s="200" t="s">
        <v>42</v>
      </c>
      <c r="O297" s="70"/>
      <c r="P297" s="201">
        <f>O297*H297</f>
        <v>0</v>
      </c>
      <c r="Q297" s="201">
        <v>0</v>
      </c>
      <c r="R297" s="201">
        <f>Q297*H297</f>
        <v>0</v>
      </c>
      <c r="S297" s="201">
        <v>0</v>
      </c>
      <c r="T297" s="20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03" t="s">
        <v>261</v>
      </c>
      <c r="AT297" s="203" t="s">
        <v>188</v>
      </c>
      <c r="AU297" s="203" t="s">
        <v>87</v>
      </c>
      <c r="AY297" s="16" t="s">
        <v>185</v>
      </c>
      <c r="BE297" s="204">
        <f>IF(N297="základní",J297,0)</f>
        <v>0</v>
      </c>
      <c r="BF297" s="204">
        <f>IF(N297="snížená",J297,0)</f>
        <v>0</v>
      </c>
      <c r="BG297" s="204">
        <f>IF(N297="zákl. přenesená",J297,0)</f>
        <v>0</v>
      </c>
      <c r="BH297" s="204">
        <f>IF(N297="sníž. přenesená",J297,0)</f>
        <v>0</v>
      </c>
      <c r="BI297" s="204">
        <f>IF(N297="nulová",J297,0)</f>
        <v>0</v>
      </c>
      <c r="BJ297" s="16" t="s">
        <v>85</v>
      </c>
      <c r="BK297" s="204">
        <f>ROUND(I297*H297,2)</f>
        <v>0</v>
      </c>
      <c r="BL297" s="16" t="s">
        <v>261</v>
      </c>
      <c r="BM297" s="203" t="s">
        <v>1231</v>
      </c>
    </row>
    <row r="298" spans="1:65" s="12" customFormat="1" ht="22.9" customHeight="1">
      <c r="B298" s="175"/>
      <c r="C298" s="176"/>
      <c r="D298" s="177" t="s">
        <v>76</v>
      </c>
      <c r="E298" s="189" t="s">
        <v>2016</v>
      </c>
      <c r="F298" s="189" t="s">
        <v>2017</v>
      </c>
      <c r="G298" s="176"/>
      <c r="H298" s="176"/>
      <c r="I298" s="179"/>
      <c r="J298" s="190">
        <f>BK298</f>
        <v>0</v>
      </c>
      <c r="K298" s="176"/>
      <c r="L298" s="181"/>
      <c r="M298" s="182"/>
      <c r="N298" s="183"/>
      <c r="O298" s="183"/>
      <c r="P298" s="184">
        <f>SUM(P299:P303)</f>
        <v>0</v>
      </c>
      <c r="Q298" s="183"/>
      <c r="R298" s="184">
        <f>SUM(R299:R303)</f>
        <v>8.8000000000000003E-4</v>
      </c>
      <c r="S298" s="183"/>
      <c r="T298" s="185">
        <f>SUM(T299:T303)</f>
        <v>0</v>
      </c>
      <c r="AR298" s="186" t="s">
        <v>87</v>
      </c>
      <c r="AT298" s="187" t="s">
        <v>76</v>
      </c>
      <c r="AU298" s="187" t="s">
        <v>85</v>
      </c>
      <c r="AY298" s="186" t="s">
        <v>185</v>
      </c>
      <c r="BK298" s="188">
        <f>SUM(BK299:BK303)</f>
        <v>0</v>
      </c>
    </row>
    <row r="299" spans="1:65" s="2" customFormat="1" ht="21.75" customHeight="1">
      <c r="A299" s="33"/>
      <c r="B299" s="34"/>
      <c r="C299" s="191" t="s">
        <v>590</v>
      </c>
      <c r="D299" s="191" t="s">
        <v>188</v>
      </c>
      <c r="E299" s="192" t="s">
        <v>2018</v>
      </c>
      <c r="F299" s="193" t="s">
        <v>2019</v>
      </c>
      <c r="G299" s="194" t="s">
        <v>301</v>
      </c>
      <c r="H299" s="195">
        <v>1</v>
      </c>
      <c r="I299" s="196"/>
      <c r="J299" s="197">
        <f>ROUND(I299*H299,2)</f>
        <v>0</v>
      </c>
      <c r="K299" s="198"/>
      <c r="L299" s="38"/>
      <c r="M299" s="199" t="s">
        <v>1</v>
      </c>
      <c r="N299" s="200" t="s">
        <v>42</v>
      </c>
      <c r="O299" s="70"/>
      <c r="P299" s="201">
        <f>O299*H299</f>
        <v>0</v>
      </c>
      <c r="Q299" s="201">
        <v>0</v>
      </c>
      <c r="R299" s="201">
        <f>Q299*H299</f>
        <v>0</v>
      </c>
      <c r="S299" s="201">
        <v>0</v>
      </c>
      <c r="T299" s="202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03" t="s">
        <v>261</v>
      </c>
      <c r="AT299" s="203" t="s">
        <v>188</v>
      </c>
      <c r="AU299" s="203" t="s">
        <v>87</v>
      </c>
      <c r="AY299" s="16" t="s">
        <v>185</v>
      </c>
      <c r="BE299" s="204">
        <f>IF(N299="základní",J299,0)</f>
        <v>0</v>
      </c>
      <c r="BF299" s="204">
        <f>IF(N299="snížená",J299,0)</f>
        <v>0</v>
      </c>
      <c r="BG299" s="204">
        <f>IF(N299="zákl. přenesená",J299,0)</f>
        <v>0</v>
      </c>
      <c r="BH299" s="204">
        <f>IF(N299="sníž. přenesená",J299,0)</f>
        <v>0</v>
      </c>
      <c r="BI299" s="204">
        <f>IF(N299="nulová",J299,0)</f>
        <v>0</v>
      </c>
      <c r="BJ299" s="16" t="s">
        <v>85</v>
      </c>
      <c r="BK299" s="204">
        <f>ROUND(I299*H299,2)</f>
        <v>0</v>
      </c>
      <c r="BL299" s="16" t="s">
        <v>261</v>
      </c>
      <c r="BM299" s="203" t="s">
        <v>2020</v>
      </c>
    </row>
    <row r="300" spans="1:65" s="13" customFormat="1">
      <c r="B300" s="205"/>
      <c r="C300" s="206"/>
      <c r="D300" s="207" t="s">
        <v>194</v>
      </c>
      <c r="E300" s="208" t="s">
        <v>1</v>
      </c>
      <c r="F300" s="209" t="s">
        <v>2021</v>
      </c>
      <c r="G300" s="206"/>
      <c r="H300" s="210">
        <v>1</v>
      </c>
      <c r="I300" s="211"/>
      <c r="J300" s="206"/>
      <c r="K300" s="206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194</v>
      </c>
      <c r="AU300" s="216" t="s">
        <v>87</v>
      </c>
      <c r="AV300" s="13" t="s">
        <v>87</v>
      </c>
      <c r="AW300" s="13" t="s">
        <v>34</v>
      </c>
      <c r="AX300" s="13" t="s">
        <v>85</v>
      </c>
      <c r="AY300" s="216" t="s">
        <v>185</v>
      </c>
    </row>
    <row r="301" spans="1:65" s="2" customFormat="1" ht="16.5" customHeight="1">
      <c r="A301" s="33"/>
      <c r="B301" s="34"/>
      <c r="C301" s="232" t="s">
        <v>596</v>
      </c>
      <c r="D301" s="232" t="s">
        <v>319</v>
      </c>
      <c r="E301" s="233" t="s">
        <v>2022</v>
      </c>
      <c r="F301" s="234" t="s">
        <v>2023</v>
      </c>
      <c r="G301" s="235" t="s">
        <v>301</v>
      </c>
      <c r="H301" s="236">
        <v>1</v>
      </c>
      <c r="I301" s="237"/>
      <c r="J301" s="238">
        <f>ROUND(I301*H301,2)</f>
        <v>0</v>
      </c>
      <c r="K301" s="239"/>
      <c r="L301" s="240"/>
      <c r="M301" s="241" t="s">
        <v>1</v>
      </c>
      <c r="N301" s="242" t="s">
        <v>42</v>
      </c>
      <c r="O301" s="70"/>
      <c r="P301" s="201">
        <f>O301*H301</f>
        <v>0</v>
      </c>
      <c r="Q301" s="201">
        <v>8.8000000000000003E-4</v>
      </c>
      <c r="R301" s="201">
        <f>Q301*H301</f>
        <v>8.8000000000000003E-4</v>
      </c>
      <c r="S301" s="201">
        <v>0</v>
      </c>
      <c r="T301" s="20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03" t="s">
        <v>322</v>
      </c>
      <c r="AT301" s="203" t="s">
        <v>319</v>
      </c>
      <c r="AU301" s="203" t="s">
        <v>87</v>
      </c>
      <c r="AY301" s="16" t="s">
        <v>185</v>
      </c>
      <c r="BE301" s="204">
        <f>IF(N301="základní",J301,0)</f>
        <v>0</v>
      </c>
      <c r="BF301" s="204">
        <f>IF(N301="snížená",J301,0)</f>
        <v>0</v>
      </c>
      <c r="BG301" s="204">
        <f>IF(N301="zákl. přenesená",J301,0)</f>
        <v>0</v>
      </c>
      <c r="BH301" s="204">
        <f>IF(N301="sníž. přenesená",J301,0)</f>
        <v>0</v>
      </c>
      <c r="BI301" s="204">
        <f>IF(N301="nulová",J301,0)</f>
        <v>0</v>
      </c>
      <c r="BJ301" s="16" t="s">
        <v>85</v>
      </c>
      <c r="BK301" s="204">
        <f>ROUND(I301*H301,2)</f>
        <v>0</v>
      </c>
      <c r="BL301" s="16" t="s">
        <v>261</v>
      </c>
      <c r="BM301" s="203" t="s">
        <v>2024</v>
      </c>
    </row>
    <row r="302" spans="1:65" s="2" customFormat="1" ht="21.75" customHeight="1">
      <c r="A302" s="33"/>
      <c r="B302" s="34"/>
      <c r="C302" s="191" t="s">
        <v>602</v>
      </c>
      <c r="D302" s="191" t="s">
        <v>188</v>
      </c>
      <c r="E302" s="192" t="s">
        <v>2025</v>
      </c>
      <c r="F302" s="193" t="s">
        <v>2026</v>
      </c>
      <c r="G302" s="194" t="s">
        <v>434</v>
      </c>
      <c r="H302" s="243"/>
      <c r="I302" s="196"/>
      <c r="J302" s="197">
        <f>ROUND(I302*H302,2)</f>
        <v>0</v>
      </c>
      <c r="K302" s="198"/>
      <c r="L302" s="38"/>
      <c r="M302" s="199" t="s">
        <v>1</v>
      </c>
      <c r="N302" s="200" t="s">
        <v>42</v>
      </c>
      <c r="O302" s="70"/>
      <c r="P302" s="201">
        <f>O302*H302</f>
        <v>0</v>
      </c>
      <c r="Q302" s="201">
        <v>0</v>
      </c>
      <c r="R302" s="201">
        <f>Q302*H302</f>
        <v>0</v>
      </c>
      <c r="S302" s="201">
        <v>0</v>
      </c>
      <c r="T302" s="20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03" t="s">
        <v>261</v>
      </c>
      <c r="AT302" s="203" t="s">
        <v>188</v>
      </c>
      <c r="AU302" s="203" t="s">
        <v>87</v>
      </c>
      <c r="AY302" s="16" t="s">
        <v>185</v>
      </c>
      <c r="BE302" s="204">
        <f>IF(N302="základní",J302,0)</f>
        <v>0</v>
      </c>
      <c r="BF302" s="204">
        <f>IF(N302="snížená",J302,0)</f>
        <v>0</v>
      </c>
      <c r="BG302" s="204">
        <f>IF(N302="zákl. přenesená",J302,0)</f>
        <v>0</v>
      </c>
      <c r="BH302" s="204">
        <f>IF(N302="sníž. přenesená",J302,0)</f>
        <v>0</v>
      </c>
      <c r="BI302" s="204">
        <f>IF(N302="nulová",J302,0)</f>
        <v>0</v>
      </c>
      <c r="BJ302" s="16" t="s">
        <v>85</v>
      </c>
      <c r="BK302" s="204">
        <f>ROUND(I302*H302,2)</f>
        <v>0</v>
      </c>
      <c r="BL302" s="16" t="s">
        <v>261</v>
      </c>
      <c r="BM302" s="203" t="s">
        <v>2027</v>
      </c>
    </row>
    <row r="303" spans="1:65" s="2" customFormat="1" ht="21.75" customHeight="1">
      <c r="A303" s="33"/>
      <c r="B303" s="34"/>
      <c r="C303" s="191" t="s">
        <v>608</v>
      </c>
      <c r="D303" s="191" t="s">
        <v>188</v>
      </c>
      <c r="E303" s="192" t="s">
        <v>2028</v>
      </c>
      <c r="F303" s="193" t="s">
        <v>2029</v>
      </c>
      <c r="G303" s="194" t="s">
        <v>434</v>
      </c>
      <c r="H303" s="243"/>
      <c r="I303" s="196"/>
      <c r="J303" s="197">
        <f>ROUND(I303*H303,2)</f>
        <v>0</v>
      </c>
      <c r="K303" s="198"/>
      <c r="L303" s="38"/>
      <c r="M303" s="244" t="s">
        <v>1</v>
      </c>
      <c r="N303" s="245" t="s">
        <v>42</v>
      </c>
      <c r="O303" s="246"/>
      <c r="P303" s="247">
        <f>O303*H303</f>
        <v>0</v>
      </c>
      <c r="Q303" s="247">
        <v>0</v>
      </c>
      <c r="R303" s="247">
        <f>Q303*H303</f>
        <v>0</v>
      </c>
      <c r="S303" s="247">
        <v>0</v>
      </c>
      <c r="T303" s="248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03" t="s">
        <v>261</v>
      </c>
      <c r="AT303" s="203" t="s">
        <v>188</v>
      </c>
      <c r="AU303" s="203" t="s">
        <v>87</v>
      </c>
      <c r="AY303" s="16" t="s">
        <v>185</v>
      </c>
      <c r="BE303" s="204">
        <f>IF(N303="základní",J303,0)</f>
        <v>0</v>
      </c>
      <c r="BF303" s="204">
        <f>IF(N303="snížená",J303,0)</f>
        <v>0</v>
      </c>
      <c r="BG303" s="204">
        <f>IF(N303="zákl. přenesená",J303,0)</f>
        <v>0</v>
      </c>
      <c r="BH303" s="204">
        <f>IF(N303="sníž. přenesená",J303,0)</f>
        <v>0</v>
      </c>
      <c r="BI303" s="204">
        <f>IF(N303="nulová",J303,0)</f>
        <v>0</v>
      </c>
      <c r="BJ303" s="16" t="s">
        <v>85</v>
      </c>
      <c r="BK303" s="204">
        <f>ROUND(I303*H303,2)</f>
        <v>0</v>
      </c>
      <c r="BL303" s="16" t="s">
        <v>261</v>
      </c>
      <c r="BM303" s="203" t="s">
        <v>2030</v>
      </c>
    </row>
    <row r="304" spans="1:65" s="2" customFormat="1" ht="6.95" customHeight="1">
      <c r="A304" s="33"/>
      <c r="B304" s="53"/>
      <c r="C304" s="54"/>
      <c r="D304" s="54"/>
      <c r="E304" s="54"/>
      <c r="F304" s="54"/>
      <c r="G304" s="54"/>
      <c r="H304" s="54"/>
      <c r="I304" s="54"/>
      <c r="J304" s="54"/>
      <c r="K304" s="54"/>
      <c r="L304" s="38"/>
      <c r="M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</row>
  </sheetData>
  <sheetProtection algorithmName="SHA-512" hashValue="T+kbLGOk6LfwhY7BeSJoHaNHbAOMeP/jxARi/KRwyNdqFGe+qrvbOTX9pLqWcshVabNGHat5rIL+rM/LEwOBeA==" saltValue="gdRbLEVv4T9ZsGb0q7DKeg==" spinCount="100000" sheet="1" objects="1" scenarios="1" formatColumns="0" formatRows="0" autoFilter="0"/>
  <autoFilter ref="C135:K303"/>
  <mergeCells count="12">
    <mergeCell ref="E128:H128"/>
    <mergeCell ref="L2:V2"/>
    <mergeCell ref="E85:H85"/>
    <mergeCell ref="E87:H87"/>
    <mergeCell ref="E89:H89"/>
    <mergeCell ref="E124:H124"/>
    <mergeCell ref="E126:H12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124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1" customFormat="1" ht="12" customHeight="1">
      <c r="B8" s="19"/>
      <c r="D8" s="118" t="s">
        <v>148</v>
      </c>
      <c r="L8" s="19"/>
    </row>
    <row r="9" spans="1:46" s="2" customFormat="1" ht="16.5" customHeight="1">
      <c r="A9" s="33"/>
      <c r="B9" s="38"/>
      <c r="C9" s="33"/>
      <c r="D9" s="33"/>
      <c r="E9" s="300" t="s">
        <v>1900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755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30" customHeight="1">
      <c r="A11" s="33"/>
      <c r="B11" s="38"/>
      <c r="C11" s="33"/>
      <c r="D11" s="33"/>
      <c r="E11" s="302" t="s">
        <v>2031</v>
      </c>
      <c r="F11" s="303"/>
      <c r="G11" s="303"/>
      <c r="H11" s="30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150</v>
      </c>
      <c r="G14" s="33"/>
      <c r="H14" s="33"/>
      <c r="I14" s="118" t="s">
        <v>22</v>
      </c>
      <c r="J14" s="119" t="str">
        <f>'Rekapitulace zakázky'!AN8</f>
        <v>24. 3. 2021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4" t="str">
        <f>'Rekapitulace zakázky'!E14</f>
        <v>Vyplň údaj</v>
      </c>
      <c r="F20" s="305"/>
      <c r="G20" s="305"/>
      <c r="H20" s="305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/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6" t="s">
        <v>1</v>
      </c>
      <c r="F29" s="306"/>
      <c r="G29" s="306"/>
      <c r="H29" s="30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ROUND((SUM(BE126:BE172)),  2)</f>
        <v>0</v>
      </c>
      <c r="G35" s="33"/>
      <c r="H35" s="33"/>
      <c r="I35" s="129">
        <v>0.21</v>
      </c>
      <c r="J35" s="128">
        <f>ROUND(((SUM(BE126:BE172))*I35),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ROUND((SUM(BF126:BF172)),  2)</f>
        <v>0</v>
      </c>
      <c r="G36" s="33"/>
      <c r="H36" s="33"/>
      <c r="I36" s="129">
        <v>0.15</v>
      </c>
      <c r="J36" s="128">
        <f>ROUND(((SUM(BF126:BF172))*I36),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ROUND((SUM(BG126:BG172)),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ROUND((SUM(BH126:BH172)),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ROUND((SUM(BI126:BI172)),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148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8" t="s">
        <v>1900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755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30" customHeight="1">
      <c r="A89" s="33"/>
      <c r="B89" s="34"/>
      <c r="C89" s="35"/>
      <c r="D89" s="35"/>
      <c r="E89" s="294" t="str">
        <f>E11</f>
        <v>5.3 - Výměna poškozených rozvodů kanalizace kanceláři 213a,b,d</v>
      </c>
      <c r="F89" s="297"/>
      <c r="G89" s="297"/>
      <c r="H89" s="29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ŽST Praha Holešovice</v>
      </c>
      <c r="G91" s="35"/>
      <c r="H91" s="35"/>
      <c r="I91" s="28" t="s">
        <v>22</v>
      </c>
      <c r="J91" s="65" t="str">
        <f>IF(J14="","",J14)</f>
        <v>24. 3. 2021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>
        <f>E26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152</v>
      </c>
      <c r="D96" s="149"/>
      <c r="E96" s="149"/>
      <c r="F96" s="149"/>
      <c r="G96" s="149"/>
      <c r="H96" s="149"/>
      <c r="I96" s="149"/>
      <c r="J96" s="150" t="s">
        <v>153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154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155</v>
      </c>
    </row>
    <row r="99" spans="1:47" s="9" customFormat="1" ht="24.95" customHeight="1">
      <c r="B99" s="152"/>
      <c r="C99" s="153"/>
      <c r="D99" s="154" t="s">
        <v>2032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161</v>
      </c>
      <c r="E100" s="155"/>
      <c r="F100" s="155"/>
      <c r="G100" s="155"/>
      <c r="H100" s="155"/>
      <c r="I100" s="155"/>
      <c r="J100" s="156">
        <f>J135</f>
        <v>0</v>
      </c>
      <c r="K100" s="153"/>
      <c r="L100" s="157"/>
    </row>
    <row r="101" spans="1:47" s="10" customFormat="1" ht="19.899999999999999" customHeight="1">
      <c r="B101" s="158"/>
      <c r="C101" s="103"/>
      <c r="D101" s="159" t="s">
        <v>163</v>
      </c>
      <c r="E101" s="160"/>
      <c r="F101" s="160"/>
      <c r="G101" s="160"/>
      <c r="H101" s="160"/>
      <c r="I101" s="160"/>
      <c r="J101" s="161">
        <f>J136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165</v>
      </c>
      <c r="E102" s="160"/>
      <c r="F102" s="160"/>
      <c r="G102" s="160"/>
      <c r="H102" s="160"/>
      <c r="I102" s="160"/>
      <c r="J102" s="161">
        <f>J147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167</v>
      </c>
      <c r="E103" s="160"/>
      <c r="F103" s="160"/>
      <c r="G103" s="160"/>
      <c r="H103" s="160"/>
      <c r="I103" s="160"/>
      <c r="J103" s="161">
        <f>J162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169</v>
      </c>
      <c r="E104" s="160"/>
      <c r="F104" s="160"/>
      <c r="G104" s="160"/>
      <c r="H104" s="160"/>
      <c r="I104" s="160"/>
      <c r="J104" s="161">
        <f>J166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170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98" t="str">
        <f>E7</f>
        <v>Praha Holešovice ON - oprava</v>
      </c>
      <c r="F114" s="299"/>
      <c r="G114" s="299"/>
      <c r="H114" s="299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" customFormat="1" ht="12" customHeight="1">
      <c r="B115" s="20"/>
      <c r="C115" s="28" t="s">
        <v>148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5" s="2" customFormat="1" ht="16.5" customHeight="1">
      <c r="A116" s="33"/>
      <c r="B116" s="34"/>
      <c r="C116" s="35"/>
      <c r="D116" s="35"/>
      <c r="E116" s="298" t="s">
        <v>1900</v>
      </c>
      <c r="F116" s="297"/>
      <c r="G116" s="297"/>
      <c r="H116" s="297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755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30" customHeight="1">
      <c r="A118" s="33"/>
      <c r="B118" s="34"/>
      <c r="C118" s="35"/>
      <c r="D118" s="35"/>
      <c r="E118" s="294" t="str">
        <f>E11</f>
        <v>5.3 - Výměna poškozených rozvodů kanalizace kanceláři 213a,b,d</v>
      </c>
      <c r="F118" s="297"/>
      <c r="G118" s="297"/>
      <c r="H118" s="297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2" customHeight="1">
      <c r="A120" s="33"/>
      <c r="B120" s="34"/>
      <c r="C120" s="28" t="s">
        <v>20</v>
      </c>
      <c r="D120" s="35"/>
      <c r="E120" s="35"/>
      <c r="F120" s="26" t="str">
        <f>F14</f>
        <v>ŽST Praha Holešovice</v>
      </c>
      <c r="G120" s="35"/>
      <c r="H120" s="35"/>
      <c r="I120" s="28" t="s">
        <v>22</v>
      </c>
      <c r="J120" s="65" t="str">
        <f>IF(J14="","",J14)</f>
        <v>24. 3. 2021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24</v>
      </c>
      <c r="D122" s="35"/>
      <c r="E122" s="35"/>
      <c r="F122" s="26" t="str">
        <f>E17</f>
        <v>Správa železnic, státní organizace</v>
      </c>
      <c r="G122" s="35"/>
      <c r="H122" s="35"/>
      <c r="I122" s="28" t="s">
        <v>32</v>
      </c>
      <c r="J122" s="31" t="str">
        <f>E23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5.2" customHeight="1">
      <c r="A123" s="33"/>
      <c r="B123" s="34"/>
      <c r="C123" s="28" t="s">
        <v>30</v>
      </c>
      <c r="D123" s="35"/>
      <c r="E123" s="35"/>
      <c r="F123" s="26" t="str">
        <f>IF(E20="","",E20)</f>
        <v>Vyplň údaj</v>
      </c>
      <c r="G123" s="35"/>
      <c r="H123" s="35"/>
      <c r="I123" s="28" t="s">
        <v>35</v>
      </c>
      <c r="J123" s="31">
        <f>E26</f>
        <v>0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5" s="11" customFormat="1" ht="29.25" customHeight="1">
      <c r="A125" s="163"/>
      <c r="B125" s="164"/>
      <c r="C125" s="165" t="s">
        <v>171</v>
      </c>
      <c r="D125" s="166" t="s">
        <v>62</v>
      </c>
      <c r="E125" s="166" t="s">
        <v>58</v>
      </c>
      <c r="F125" s="166" t="s">
        <v>59</v>
      </c>
      <c r="G125" s="166" t="s">
        <v>172</v>
      </c>
      <c r="H125" s="166" t="s">
        <v>173</v>
      </c>
      <c r="I125" s="166" t="s">
        <v>174</v>
      </c>
      <c r="J125" s="167" t="s">
        <v>153</v>
      </c>
      <c r="K125" s="168" t="s">
        <v>175</v>
      </c>
      <c r="L125" s="169"/>
      <c r="M125" s="74" t="s">
        <v>1</v>
      </c>
      <c r="N125" s="75" t="s">
        <v>41</v>
      </c>
      <c r="O125" s="75" t="s">
        <v>176</v>
      </c>
      <c r="P125" s="75" t="s">
        <v>177</v>
      </c>
      <c r="Q125" s="75" t="s">
        <v>178</v>
      </c>
      <c r="R125" s="75" t="s">
        <v>179</v>
      </c>
      <c r="S125" s="75" t="s">
        <v>180</v>
      </c>
      <c r="T125" s="76" t="s">
        <v>181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5" s="2" customFormat="1" ht="22.9" customHeight="1">
      <c r="A126" s="33"/>
      <c r="B126" s="34"/>
      <c r="C126" s="81" t="s">
        <v>182</v>
      </c>
      <c r="D126" s="35"/>
      <c r="E126" s="35"/>
      <c r="F126" s="35"/>
      <c r="G126" s="35"/>
      <c r="H126" s="35"/>
      <c r="I126" s="35"/>
      <c r="J126" s="170">
        <f>BK126</f>
        <v>0</v>
      </c>
      <c r="K126" s="35"/>
      <c r="L126" s="38"/>
      <c r="M126" s="77"/>
      <c r="N126" s="171"/>
      <c r="O126" s="78"/>
      <c r="P126" s="172">
        <f>P127+P135</f>
        <v>0</v>
      </c>
      <c r="Q126" s="78"/>
      <c r="R126" s="172">
        <f>R127+R135</f>
        <v>0.37287499999999996</v>
      </c>
      <c r="S126" s="78"/>
      <c r="T126" s="173">
        <f>T127+T135</f>
        <v>0.54739499999999996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76</v>
      </c>
      <c r="AU126" s="16" t="s">
        <v>155</v>
      </c>
      <c r="BK126" s="174">
        <f>BK127+BK135</f>
        <v>0</v>
      </c>
    </row>
    <row r="127" spans="1:65" s="12" customFormat="1" ht="25.9" customHeight="1">
      <c r="B127" s="175"/>
      <c r="C127" s="176"/>
      <c r="D127" s="177" t="s">
        <v>76</v>
      </c>
      <c r="E127" s="178" t="s">
        <v>232</v>
      </c>
      <c r="F127" s="178" t="s">
        <v>233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SUM(P128:P134)</f>
        <v>0</v>
      </c>
      <c r="Q127" s="183"/>
      <c r="R127" s="184">
        <f>SUM(R128:R134)</f>
        <v>0</v>
      </c>
      <c r="S127" s="183"/>
      <c r="T127" s="185">
        <f>SUM(T128:T134)</f>
        <v>0</v>
      </c>
      <c r="AR127" s="186" t="s">
        <v>85</v>
      </c>
      <c r="AT127" s="187" t="s">
        <v>76</v>
      </c>
      <c r="AU127" s="187" t="s">
        <v>77</v>
      </c>
      <c r="AY127" s="186" t="s">
        <v>185</v>
      </c>
      <c r="BK127" s="188">
        <f>SUM(BK128:BK134)</f>
        <v>0</v>
      </c>
    </row>
    <row r="128" spans="1:65" s="2" customFormat="1" ht="21.75" customHeight="1">
      <c r="A128" s="33"/>
      <c r="B128" s="34"/>
      <c r="C128" s="191" t="s">
        <v>85</v>
      </c>
      <c r="D128" s="191" t="s">
        <v>188</v>
      </c>
      <c r="E128" s="192" t="s">
        <v>235</v>
      </c>
      <c r="F128" s="193" t="s">
        <v>236</v>
      </c>
      <c r="G128" s="194" t="s">
        <v>237</v>
      </c>
      <c r="H128" s="195">
        <v>0.54700000000000004</v>
      </c>
      <c r="I128" s="196"/>
      <c r="J128" s="197">
        <f>ROUND(I128*H128,2)</f>
        <v>0</v>
      </c>
      <c r="K128" s="198"/>
      <c r="L128" s="38"/>
      <c r="M128" s="199" t="s">
        <v>1</v>
      </c>
      <c r="N128" s="200" t="s">
        <v>42</v>
      </c>
      <c r="O128" s="70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3" t="s">
        <v>192</v>
      </c>
      <c r="AT128" s="203" t="s">
        <v>188</v>
      </c>
      <c r="AU128" s="203" t="s">
        <v>85</v>
      </c>
      <c r="AY128" s="16" t="s">
        <v>185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6" t="s">
        <v>85</v>
      </c>
      <c r="BK128" s="204">
        <f>ROUND(I128*H128,2)</f>
        <v>0</v>
      </c>
      <c r="BL128" s="16" t="s">
        <v>192</v>
      </c>
      <c r="BM128" s="203" t="s">
        <v>238</v>
      </c>
    </row>
    <row r="129" spans="1:65" s="2" customFormat="1" ht="33" customHeight="1">
      <c r="A129" s="33"/>
      <c r="B129" s="34"/>
      <c r="C129" s="191" t="s">
        <v>87</v>
      </c>
      <c r="D129" s="191" t="s">
        <v>188</v>
      </c>
      <c r="E129" s="192" t="s">
        <v>240</v>
      </c>
      <c r="F129" s="193" t="s">
        <v>241</v>
      </c>
      <c r="G129" s="194" t="s">
        <v>237</v>
      </c>
      <c r="H129" s="195">
        <v>5.47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42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192</v>
      </c>
      <c r="AT129" s="203" t="s">
        <v>188</v>
      </c>
      <c r="AU129" s="203" t="s">
        <v>85</v>
      </c>
      <c r="AY129" s="16" t="s">
        <v>185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85</v>
      </c>
      <c r="BK129" s="204">
        <f>ROUND(I129*H129,2)</f>
        <v>0</v>
      </c>
      <c r="BL129" s="16" t="s">
        <v>192</v>
      </c>
      <c r="BM129" s="203" t="s">
        <v>2033</v>
      </c>
    </row>
    <row r="130" spans="1:65" s="13" customFormat="1">
      <c r="B130" s="205"/>
      <c r="C130" s="206"/>
      <c r="D130" s="207" t="s">
        <v>194</v>
      </c>
      <c r="E130" s="206"/>
      <c r="F130" s="209" t="s">
        <v>2034</v>
      </c>
      <c r="G130" s="206"/>
      <c r="H130" s="210">
        <v>5.47</v>
      </c>
      <c r="I130" s="211"/>
      <c r="J130" s="206"/>
      <c r="K130" s="206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194</v>
      </c>
      <c r="AU130" s="216" t="s">
        <v>85</v>
      </c>
      <c r="AV130" s="13" t="s">
        <v>87</v>
      </c>
      <c r="AW130" s="13" t="s">
        <v>4</v>
      </c>
      <c r="AX130" s="13" t="s">
        <v>85</v>
      </c>
      <c r="AY130" s="216" t="s">
        <v>185</v>
      </c>
    </row>
    <row r="131" spans="1:65" s="2" customFormat="1" ht="21.75" customHeight="1">
      <c r="A131" s="33"/>
      <c r="B131" s="34"/>
      <c r="C131" s="191" t="s">
        <v>201</v>
      </c>
      <c r="D131" s="191" t="s">
        <v>188</v>
      </c>
      <c r="E131" s="192" t="s">
        <v>245</v>
      </c>
      <c r="F131" s="193" t="s">
        <v>246</v>
      </c>
      <c r="G131" s="194" t="s">
        <v>237</v>
      </c>
      <c r="H131" s="195">
        <v>0.54700000000000004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42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192</v>
      </c>
      <c r="AT131" s="203" t="s">
        <v>188</v>
      </c>
      <c r="AU131" s="203" t="s">
        <v>85</v>
      </c>
      <c r="AY131" s="16" t="s">
        <v>185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85</v>
      </c>
      <c r="BK131" s="204">
        <f>ROUND(I131*H131,2)</f>
        <v>0</v>
      </c>
      <c r="BL131" s="16" t="s">
        <v>192</v>
      </c>
      <c r="BM131" s="203" t="s">
        <v>247</v>
      </c>
    </row>
    <row r="132" spans="1:65" s="2" customFormat="1" ht="21.75" customHeight="1">
      <c r="A132" s="33"/>
      <c r="B132" s="34"/>
      <c r="C132" s="191" t="s">
        <v>192</v>
      </c>
      <c r="D132" s="191" t="s">
        <v>188</v>
      </c>
      <c r="E132" s="192" t="s">
        <v>249</v>
      </c>
      <c r="F132" s="193" t="s">
        <v>250</v>
      </c>
      <c r="G132" s="194" t="s">
        <v>237</v>
      </c>
      <c r="H132" s="195">
        <v>10.393000000000001</v>
      </c>
      <c r="I132" s="196"/>
      <c r="J132" s="197">
        <f>ROUND(I132*H132,2)</f>
        <v>0</v>
      </c>
      <c r="K132" s="198"/>
      <c r="L132" s="38"/>
      <c r="M132" s="199" t="s">
        <v>1</v>
      </c>
      <c r="N132" s="200" t="s">
        <v>42</v>
      </c>
      <c r="O132" s="70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192</v>
      </c>
      <c r="AT132" s="203" t="s">
        <v>188</v>
      </c>
      <c r="AU132" s="203" t="s">
        <v>85</v>
      </c>
      <c r="AY132" s="16" t="s">
        <v>185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6" t="s">
        <v>85</v>
      </c>
      <c r="BK132" s="204">
        <f>ROUND(I132*H132,2)</f>
        <v>0</v>
      </c>
      <c r="BL132" s="16" t="s">
        <v>192</v>
      </c>
      <c r="BM132" s="203" t="s">
        <v>251</v>
      </c>
    </row>
    <row r="133" spans="1:65" s="13" customFormat="1">
      <c r="B133" s="205"/>
      <c r="C133" s="206"/>
      <c r="D133" s="207" t="s">
        <v>194</v>
      </c>
      <c r="E133" s="206"/>
      <c r="F133" s="209" t="s">
        <v>2035</v>
      </c>
      <c r="G133" s="206"/>
      <c r="H133" s="210">
        <v>10.393000000000001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194</v>
      </c>
      <c r="AU133" s="216" t="s">
        <v>85</v>
      </c>
      <c r="AV133" s="13" t="s">
        <v>87</v>
      </c>
      <c r="AW133" s="13" t="s">
        <v>4</v>
      </c>
      <c r="AX133" s="13" t="s">
        <v>85</v>
      </c>
      <c r="AY133" s="216" t="s">
        <v>185</v>
      </c>
    </row>
    <row r="134" spans="1:65" s="2" customFormat="1" ht="33" customHeight="1">
      <c r="A134" s="33"/>
      <c r="B134" s="34"/>
      <c r="C134" s="191" t="s">
        <v>211</v>
      </c>
      <c r="D134" s="191" t="s">
        <v>188</v>
      </c>
      <c r="E134" s="192" t="s">
        <v>254</v>
      </c>
      <c r="F134" s="193" t="s">
        <v>255</v>
      </c>
      <c r="G134" s="194" t="s">
        <v>237</v>
      </c>
      <c r="H134" s="195">
        <v>0.54700000000000004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42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192</v>
      </c>
      <c r="AT134" s="203" t="s">
        <v>188</v>
      </c>
      <c r="AU134" s="203" t="s">
        <v>85</v>
      </c>
      <c r="AY134" s="16" t="s">
        <v>185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85</v>
      </c>
      <c r="BK134" s="204">
        <f>ROUND(I134*H134,2)</f>
        <v>0</v>
      </c>
      <c r="BL134" s="16" t="s">
        <v>192</v>
      </c>
      <c r="BM134" s="203" t="s">
        <v>256</v>
      </c>
    </row>
    <row r="135" spans="1:65" s="12" customFormat="1" ht="25.9" customHeight="1">
      <c r="B135" s="175"/>
      <c r="C135" s="176"/>
      <c r="D135" s="177" t="s">
        <v>76</v>
      </c>
      <c r="E135" s="178" t="s">
        <v>281</v>
      </c>
      <c r="F135" s="178" t="s">
        <v>282</v>
      </c>
      <c r="G135" s="176"/>
      <c r="H135" s="176"/>
      <c r="I135" s="179"/>
      <c r="J135" s="180">
        <f>BK135</f>
        <v>0</v>
      </c>
      <c r="K135" s="176"/>
      <c r="L135" s="181"/>
      <c r="M135" s="182"/>
      <c r="N135" s="183"/>
      <c r="O135" s="183"/>
      <c r="P135" s="184">
        <f>P136+P147+P162+P166</f>
        <v>0</v>
      </c>
      <c r="Q135" s="183"/>
      <c r="R135" s="184">
        <f>R136+R147+R162+R166</f>
        <v>0.37287499999999996</v>
      </c>
      <c r="S135" s="183"/>
      <c r="T135" s="185">
        <f>T136+T147+T162+T166</f>
        <v>0.54739499999999996</v>
      </c>
      <c r="AR135" s="186" t="s">
        <v>87</v>
      </c>
      <c r="AT135" s="187" t="s">
        <v>76</v>
      </c>
      <c r="AU135" s="187" t="s">
        <v>77</v>
      </c>
      <c r="AY135" s="186" t="s">
        <v>185</v>
      </c>
      <c r="BK135" s="188">
        <f>BK136+BK147+BK162+BK166</f>
        <v>0</v>
      </c>
    </row>
    <row r="136" spans="1:65" s="12" customFormat="1" ht="22.9" customHeight="1">
      <c r="B136" s="175"/>
      <c r="C136" s="176"/>
      <c r="D136" s="177" t="s">
        <v>76</v>
      </c>
      <c r="E136" s="189" t="s">
        <v>440</v>
      </c>
      <c r="F136" s="189" t="s">
        <v>441</v>
      </c>
      <c r="G136" s="176"/>
      <c r="H136" s="176"/>
      <c r="I136" s="179"/>
      <c r="J136" s="190">
        <f>BK136</f>
        <v>0</v>
      </c>
      <c r="K136" s="176"/>
      <c r="L136" s="181"/>
      <c r="M136" s="182"/>
      <c r="N136" s="183"/>
      <c r="O136" s="183"/>
      <c r="P136" s="184">
        <f>SUM(P137:P146)</f>
        <v>0</v>
      </c>
      <c r="Q136" s="183"/>
      <c r="R136" s="184">
        <f>SUM(R137:R146)</f>
        <v>0.20674000000000001</v>
      </c>
      <c r="S136" s="183"/>
      <c r="T136" s="185">
        <f>SUM(T137:T146)</f>
        <v>0.30813999999999997</v>
      </c>
      <c r="AR136" s="186" t="s">
        <v>87</v>
      </c>
      <c r="AT136" s="187" t="s">
        <v>76</v>
      </c>
      <c r="AU136" s="187" t="s">
        <v>85</v>
      </c>
      <c r="AY136" s="186" t="s">
        <v>185</v>
      </c>
      <c r="BK136" s="188">
        <f>SUM(BK137:BK146)</f>
        <v>0</v>
      </c>
    </row>
    <row r="137" spans="1:65" s="2" customFormat="1" ht="16.5" customHeight="1">
      <c r="A137" s="33"/>
      <c r="B137" s="34"/>
      <c r="C137" s="191" t="s">
        <v>186</v>
      </c>
      <c r="D137" s="191" t="s">
        <v>188</v>
      </c>
      <c r="E137" s="192" t="s">
        <v>452</v>
      </c>
      <c r="F137" s="193" t="s">
        <v>453</v>
      </c>
      <c r="G137" s="194" t="s">
        <v>191</v>
      </c>
      <c r="H137" s="195">
        <v>10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42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3.065E-2</v>
      </c>
      <c r="T137" s="202">
        <f>S137*H137</f>
        <v>0.30649999999999999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261</v>
      </c>
      <c r="AT137" s="203" t="s">
        <v>188</v>
      </c>
      <c r="AU137" s="203" t="s">
        <v>87</v>
      </c>
      <c r="AY137" s="16" t="s">
        <v>185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85</v>
      </c>
      <c r="BK137" s="204">
        <f>ROUND(I137*H137,2)</f>
        <v>0</v>
      </c>
      <c r="BL137" s="16" t="s">
        <v>261</v>
      </c>
      <c r="BM137" s="203" t="s">
        <v>454</v>
      </c>
    </row>
    <row r="138" spans="1:65" s="13" customFormat="1">
      <c r="B138" s="205"/>
      <c r="C138" s="206"/>
      <c r="D138" s="207" t="s">
        <v>194</v>
      </c>
      <c r="E138" s="208" t="s">
        <v>1</v>
      </c>
      <c r="F138" s="209" t="s">
        <v>2036</v>
      </c>
      <c r="G138" s="206"/>
      <c r="H138" s="210">
        <v>10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194</v>
      </c>
      <c r="AU138" s="216" t="s">
        <v>87</v>
      </c>
      <c r="AV138" s="13" t="s">
        <v>87</v>
      </c>
      <c r="AW138" s="13" t="s">
        <v>34</v>
      </c>
      <c r="AX138" s="13" t="s">
        <v>85</v>
      </c>
      <c r="AY138" s="216" t="s">
        <v>185</v>
      </c>
    </row>
    <row r="139" spans="1:65" s="2" customFormat="1" ht="44.25" customHeight="1">
      <c r="A139" s="33"/>
      <c r="B139" s="34"/>
      <c r="C139" s="191" t="s">
        <v>220</v>
      </c>
      <c r="D139" s="191" t="s">
        <v>188</v>
      </c>
      <c r="E139" s="192" t="s">
        <v>2037</v>
      </c>
      <c r="F139" s="193" t="s">
        <v>2038</v>
      </c>
      <c r="G139" s="194" t="s">
        <v>191</v>
      </c>
      <c r="H139" s="195">
        <v>10</v>
      </c>
      <c r="I139" s="196"/>
      <c r="J139" s="197">
        <f t="shared" ref="J139:J146" si="0">ROUND(I139*H139,2)</f>
        <v>0</v>
      </c>
      <c r="K139" s="198"/>
      <c r="L139" s="38"/>
      <c r="M139" s="199" t="s">
        <v>1</v>
      </c>
      <c r="N139" s="200" t="s">
        <v>42</v>
      </c>
      <c r="O139" s="70"/>
      <c r="P139" s="201">
        <f t="shared" ref="P139:P146" si="1">O139*H139</f>
        <v>0</v>
      </c>
      <c r="Q139" s="201">
        <v>1.975E-2</v>
      </c>
      <c r="R139" s="201">
        <f t="shared" ref="R139:R146" si="2">Q139*H139</f>
        <v>0.19750000000000001</v>
      </c>
      <c r="S139" s="201">
        <v>0</v>
      </c>
      <c r="T139" s="202">
        <f t="shared" ref="T139:T146" si="3"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261</v>
      </c>
      <c r="AT139" s="203" t="s">
        <v>188</v>
      </c>
      <c r="AU139" s="203" t="s">
        <v>87</v>
      </c>
      <c r="AY139" s="16" t="s">
        <v>185</v>
      </c>
      <c r="BE139" s="204">
        <f t="shared" ref="BE139:BE146" si="4">IF(N139="základní",J139,0)</f>
        <v>0</v>
      </c>
      <c r="BF139" s="204">
        <f t="shared" ref="BF139:BF146" si="5">IF(N139="snížená",J139,0)</f>
        <v>0</v>
      </c>
      <c r="BG139" s="204">
        <f t="shared" ref="BG139:BG146" si="6">IF(N139="zákl. přenesená",J139,0)</f>
        <v>0</v>
      </c>
      <c r="BH139" s="204">
        <f t="shared" ref="BH139:BH146" si="7">IF(N139="sníž. přenesená",J139,0)</f>
        <v>0</v>
      </c>
      <c r="BI139" s="204">
        <f t="shared" ref="BI139:BI146" si="8">IF(N139="nulová",J139,0)</f>
        <v>0</v>
      </c>
      <c r="BJ139" s="16" t="s">
        <v>85</v>
      </c>
      <c r="BK139" s="204">
        <f t="shared" ref="BK139:BK146" si="9">ROUND(I139*H139,2)</f>
        <v>0</v>
      </c>
      <c r="BL139" s="16" t="s">
        <v>261</v>
      </c>
      <c r="BM139" s="203" t="s">
        <v>2039</v>
      </c>
    </row>
    <row r="140" spans="1:65" s="2" customFormat="1" ht="21.75" customHeight="1">
      <c r="A140" s="33"/>
      <c r="B140" s="34"/>
      <c r="C140" s="191" t="s">
        <v>224</v>
      </c>
      <c r="D140" s="191" t="s">
        <v>188</v>
      </c>
      <c r="E140" s="192" t="s">
        <v>2040</v>
      </c>
      <c r="F140" s="193" t="s">
        <v>2041</v>
      </c>
      <c r="G140" s="194" t="s">
        <v>301</v>
      </c>
      <c r="H140" s="195">
        <v>2</v>
      </c>
      <c r="I140" s="196"/>
      <c r="J140" s="197">
        <f t="shared" si="0"/>
        <v>0</v>
      </c>
      <c r="K140" s="198"/>
      <c r="L140" s="38"/>
      <c r="M140" s="199" t="s">
        <v>1</v>
      </c>
      <c r="N140" s="200" t="s">
        <v>42</v>
      </c>
      <c r="O140" s="70"/>
      <c r="P140" s="201">
        <f t="shared" si="1"/>
        <v>0</v>
      </c>
      <c r="Q140" s="201">
        <v>5.2999999999999998E-4</v>
      </c>
      <c r="R140" s="201">
        <f t="shared" si="2"/>
        <v>1.06E-3</v>
      </c>
      <c r="S140" s="201">
        <v>0</v>
      </c>
      <c r="T140" s="20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261</v>
      </c>
      <c r="AT140" s="203" t="s">
        <v>188</v>
      </c>
      <c r="AU140" s="203" t="s">
        <v>87</v>
      </c>
      <c r="AY140" s="16" t="s">
        <v>185</v>
      </c>
      <c r="BE140" s="204">
        <f t="shared" si="4"/>
        <v>0</v>
      </c>
      <c r="BF140" s="204">
        <f t="shared" si="5"/>
        <v>0</v>
      </c>
      <c r="BG140" s="204">
        <f t="shared" si="6"/>
        <v>0</v>
      </c>
      <c r="BH140" s="204">
        <f t="shared" si="7"/>
        <v>0</v>
      </c>
      <c r="BI140" s="204">
        <f t="shared" si="8"/>
        <v>0</v>
      </c>
      <c r="BJ140" s="16" t="s">
        <v>85</v>
      </c>
      <c r="BK140" s="204">
        <f t="shared" si="9"/>
        <v>0</v>
      </c>
      <c r="BL140" s="16" t="s">
        <v>261</v>
      </c>
      <c r="BM140" s="203" t="s">
        <v>2042</v>
      </c>
    </row>
    <row r="141" spans="1:65" s="2" customFormat="1" ht="16.5" customHeight="1">
      <c r="A141" s="33"/>
      <c r="B141" s="34"/>
      <c r="C141" s="191" t="s">
        <v>209</v>
      </c>
      <c r="D141" s="191" t="s">
        <v>188</v>
      </c>
      <c r="E141" s="192" t="s">
        <v>466</v>
      </c>
      <c r="F141" s="193" t="s">
        <v>467</v>
      </c>
      <c r="G141" s="194" t="s">
        <v>301</v>
      </c>
      <c r="H141" s="195">
        <v>2</v>
      </c>
      <c r="I141" s="196"/>
      <c r="J141" s="197">
        <f t="shared" si="0"/>
        <v>0</v>
      </c>
      <c r="K141" s="198"/>
      <c r="L141" s="38"/>
      <c r="M141" s="199" t="s">
        <v>1</v>
      </c>
      <c r="N141" s="200" t="s">
        <v>42</v>
      </c>
      <c r="O141" s="70"/>
      <c r="P141" s="201">
        <f t="shared" si="1"/>
        <v>0</v>
      </c>
      <c r="Q141" s="201">
        <v>1.2199999999999999E-3</v>
      </c>
      <c r="R141" s="201">
        <f t="shared" si="2"/>
        <v>2.4399999999999999E-3</v>
      </c>
      <c r="S141" s="201">
        <v>8.1999999999999998E-4</v>
      </c>
      <c r="T141" s="202">
        <f t="shared" si="3"/>
        <v>1.64E-3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261</v>
      </c>
      <c r="AT141" s="203" t="s">
        <v>188</v>
      </c>
      <c r="AU141" s="203" t="s">
        <v>87</v>
      </c>
      <c r="AY141" s="16" t="s">
        <v>185</v>
      </c>
      <c r="BE141" s="204">
        <f t="shared" si="4"/>
        <v>0</v>
      </c>
      <c r="BF141" s="204">
        <f t="shared" si="5"/>
        <v>0</v>
      </c>
      <c r="BG141" s="204">
        <f t="shared" si="6"/>
        <v>0</v>
      </c>
      <c r="BH141" s="204">
        <f t="shared" si="7"/>
        <v>0</v>
      </c>
      <c r="BI141" s="204">
        <f t="shared" si="8"/>
        <v>0</v>
      </c>
      <c r="BJ141" s="16" t="s">
        <v>85</v>
      </c>
      <c r="BK141" s="204">
        <f t="shared" si="9"/>
        <v>0</v>
      </c>
      <c r="BL141" s="16" t="s">
        <v>261</v>
      </c>
      <c r="BM141" s="203" t="s">
        <v>468</v>
      </c>
    </row>
    <row r="142" spans="1:65" s="2" customFormat="1" ht="16.5" customHeight="1">
      <c r="A142" s="33"/>
      <c r="B142" s="34"/>
      <c r="C142" s="191" t="s">
        <v>234</v>
      </c>
      <c r="D142" s="191" t="s">
        <v>188</v>
      </c>
      <c r="E142" s="192" t="s">
        <v>2043</v>
      </c>
      <c r="F142" s="193" t="s">
        <v>2044</v>
      </c>
      <c r="G142" s="194" t="s">
        <v>301</v>
      </c>
      <c r="H142" s="195">
        <v>2</v>
      </c>
      <c r="I142" s="196"/>
      <c r="J142" s="197">
        <f t="shared" si="0"/>
        <v>0</v>
      </c>
      <c r="K142" s="198"/>
      <c r="L142" s="38"/>
      <c r="M142" s="199" t="s">
        <v>1</v>
      </c>
      <c r="N142" s="200" t="s">
        <v>42</v>
      </c>
      <c r="O142" s="70"/>
      <c r="P142" s="201">
        <f t="shared" si="1"/>
        <v>0</v>
      </c>
      <c r="Q142" s="201">
        <v>2.8700000000000002E-3</v>
      </c>
      <c r="R142" s="201">
        <f t="shared" si="2"/>
        <v>5.7400000000000003E-3</v>
      </c>
      <c r="S142" s="201">
        <v>0</v>
      </c>
      <c r="T142" s="20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261</v>
      </c>
      <c r="AT142" s="203" t="s">
        <v>188</v>
      </c>
      <c r="AU142" s="203" t="s">
        <v>87</v>
      </c>
      <c r="AY142" s="16" t="s">
        <v>185</v>
      </c>
      <c r="BE142" s="204">
        <f t="shared" si="4"/>
        <v>0</v>
      </c>
      <c r="BF142" s="204">
        <f t="shared" si="5"/>
        <v>0</v>
      </c>
      <c r="BG142" s="204">
        <f t="shared" si="6"/>
        <v>0</v>
      </c>
      <c r="BH142" s="204">
        <f t="shared" si="7"/>
        <v>0</v>
      </c>
      <c r="BI142" s="204">
        <f t="shared" si="8"/>
        <v>0</v>
      </c>
      <c r="BJ142" s="16" t="s">
        <v>85</v>
      </c>
      <c r="BK142" s="204">
        <f t="shared" si="9"/>
        <v>0</v>
      </c>
      <c r="BL142" s="16" t="s">
        <v>261</v>
      </c>
      <c r="BM142" s="203" t="s">
        <v>2045</v>
      </c>
    </row>
    <row r="143" spans="1:65" s="2" customFormat="1" ht="21.75" customHeight="1">
      <c r="A143" s="33"/>
      <c r="B143" s="34"/>
      <c r="C143" s="191" t="s">
        <v>239</v>
      </c>
      <c r="D143" s="191" t="s">
        <v>188</v>
      </c>
      <c r="E143" s="192" t="s">
        <v>475</v>
      </c>
      <c r="F143" s="193" t="s">
        <v>476</v>
      </c>
      <c r="G143" s="194" t="s">
        <v>301</v>
      </c>
      <c r="H143" s="195">
        <v>2</v>
      </c>
      <c r="I143" s="196"/>
      <c r="J143" s="197">
        <f t="shared" si="0"/>
        <v>0</v>
      </c>
      <c r="K143" s="198"/>
      <c r="L143" s="38"/>
      <c r="M143" s="199" t="s">
        <v>1</v>
      </c>
      <c r="N143" s="200" t="s">
        <v>42</v>
      </c>
      <c r="O143" s="70"/>
      <c r="P143" s="201">
        <f t="shared" si="1"/>
        <v>0</v>
      </c>
      <c r="Q143" s="201">
        <v>0</v>
      </c>
      <c r="R143" s="201">
        <f t="shared" si="2"/>
        <v>0</v>
      </c>
      <c r="S143" s="201">
        <v>0</v>
      </c>
      <c r="T143" s="20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261</v>
      </c>
      <c r="AT143" s="203" t="s">
        <v>188</v>
      </c>
      <c r="AU143" s="203" t="s">
        <v>87</v>
      </c>
      <c r="AY143" s="16" t="s">
        <v>185</v>
      </c>
      <c r="BE143" s="204">
        <f t="shared" si="4"/>
        <v>0</v>
      </c>
      <c r="BF143" s="204">
        <f t="shared" si="5"/>
        <v>0</v>
      </c>
      <c r="BG143" s="204">
        <f t="shared" si="6"/>
        <v>0</v>
      </c>
      <c r="BH143" s="204">
        <f t="shared" si="7"/>
        <v>0</v>
      </c>
      <c r="BI143" s="204">
        <f t="shared" si="8"/>
        <v>0</v>
      </c>
      <c r="BJ143" s="16" t="s">
        <v>85</v>
      </c>
      <c r="BK143" s="204">
        <f t="shared" si="9"/>
        <v>0</v>
      </c>
      <c r="BL143" s="16" t="s">
        <v>261</v>
      </c>
      <c r="BM143" s="203" t="s">
        <v>477</v>
      </c>
    </row>
    <row r="144" spans="1:65" s="2" customFormat="1" ht="21.75" customHeight="1">
      <c r="A144" s="33"/>
      <c r="B144" s="34"/>
      <c r="C144" s="191" t="s">
        <v>244</v>
      </c>
      <c r="D144" s="191" t="s">
        <v>188</v>
      </c>
      <c r="E144" s="192" t="s">
        <v>483</v>
      </c>
      <c r="F144" s="193" t="s">
        <v>484</v>
      </c>
      <c r="G144" s="194" t="s">
        <v>191</v>
      </c>
      <c r="H144" s="195">
        <v>10</v>
      </c>
      <c r="I144" s="196"/>
      <c r="J144" s="197">
        <f t="shared" si="0"/>
        <v>0</v>
      </c>
      <c r="K144" s="198"/>
      <c r="L144" s="38"/>
      <c r="M144" s="199" t="s">
        <v>1</v>
      </c>
      <c r="N144" s="200" t="s">
        <v>42</v>
      </c>
      <c r="O144" s="70"/>
      <c r="P144" s="201">
        <f t="shared" si="1"/>
        <v>0</v>
      </c>
      <c r="Q144" s="201">
        <v>0</v>
      </c>
      <c r="R144" s="201">
        <f t="shared" si="2"/>
        <v>0</v>
      </c>
      <c r="S144" s="201">
        <v>0</v>
      </c>
      <c r="T144" s="20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261</v>
      </c>
      <c r="AT144" s="203" t="s">
        <v>188</v>
      </c>
      <c r="AU144" s="203" t="s">
        <v>87</v>
      </c>
      <c r="AY144" s="16" t="s">
        <v>185</v>
      </c>
      <c r="BE144" s="204">
        <f t="shared" si="4"/>
        <v>0</v>
      </c>
      <c r="BF144" s="204">
        <f t="shared" si="5"/>
        <v>0</v>
      </c>
      <c r="BG144" s="204">
        <f t="shared" si="6"/>
        <v>0</v>
      </c>
      <c r="BH144" s="204">
        <f t="shared" si="7"/>
        <v>0</v>
      </c>
      <c r="BI144" s="204">
        <f t="shared" si="8"/>
        <v>0</v>
      </c>
      <c r="BJ144" s="16" t="s">
        <v>85</v>
      </c>
      <c r="BK144" s="204">
        <f t="shared" si="9"/>
        <v>0</v>
      </c>
      <c r="BL144" s="16" t="s">
        <v>261</v>
      </c>
      <c r="BM144" s="203" t="s">
        <v>485</v>
      </c>
    </row>
    <row r="145" spans="1:65" s="2" customFormat="1" ht="21.75" customHeight="1">
      <c r="A145" s="33"/>
      <c r="B145" s="34"/>
      <c r="C145" s="191" t="s">
        <v>248</v>
      </c>
      <c r="D145" s="191" t="s">
        <v>188</v>
      </c>
      <c r="E145" s="192" t="s">
        <v>1485</v>
      </c>
      <c r="F145" s="193" t="s">
        <v>1486</v>
      </c>
      <c r="G145" s="194" t="s">
        <v>434</v>
      </c>
      <c r="H145" s="243"/>
      <c r="I145" s="196"/>
      <c r="J145" s="197">
        <f t="shared" si="0"/>
        <v>0</v>
      </c>
      <c r="K145" s="198"/>
      <c r="L145" s="38"/>
      <c r="M145" s="199" t="s">
        <v>1</v>
      </c>
      <c r="N145" s="200" t="s">
        <v>42</v>
      </c>
      <c r="O145" s="70"/>
      <c r="P145" s="201">
        <f t="shared" si="1"/>
        <v>0</v>
      </c>
      <c r="Q145" s="201">
        <v>0</v>
      </c>
      <c r="R145" s="201">
        <f t="shared" si="2"/>
        <v>0</v>
      </c>
      <c r="S145" s="201">
        <v>0</v>
      </c>
      <c r="T145" s="202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261</v>
      </c>
      <c r="AT145" s="203" t="s">
        <v>188</v>
      </c>
      <c r="AU145" s="203" t="s">
        <v>87</v>
      </c>
      <c r="AY145" s="16" t="s">
        <v>185</v>
      </c>
      <c r="BE145" s="204">
        <f t="shared" si="4"/>
        <v>0</v>
      </c>
      <c r="BF145" s="204">
        <f t="shared" si="5"/>
        <v>0</v>
      </c>
      <c r="BG145" s="204">
        <f t="shared" si="6"/>
        <v>0</v>
      </c>
      <c r="BH145" s="204">
        <f t="shared" si="7"/>
        <v>0</v>
      </c>
      <c r="BI145" s="204">
        <f t="shared" si="8"/>
        <v>0</v>
      </c>
      <c r="BJ145" s="16" t="s">
        <v>85</v>
      </c>
      <c r="BK145" s="204">
        <f t="shared" si="9"/>
        <v>0</v>
      </c>
      <c r="BL145" s="16" t="s">
        <v>261</v>
      </c>
      <c r="BM145" s="203" t="s">
        <v>2046</v>
      </c>
    </row>
    <row r="146" spans="1:65" s="2" customFormat="1" ht="21.75" customHeight="1">
      <c r="A146" s="33"/>
      <c r="B146" s="34"/>
      <c r="C146" s="191" t="s">
        <v>253</v>
      </c>
      <c r="D146" s="191" t="s">
        <v>188</v>
      </c>
      <c r="E146" s="192" t="s">
        <v>495</v>
      </c>
      <c r="F146" s="193" t="s">
        <v>496</v>
      </c>
      <c r="G146" s="194" t="s">
        <v>434</v>
      </c>
      <c r="H146" s="243"/>
      <c r="I146" s="196"/>
      <c r="J146" s="197">
        <f t="shared" si="0"/>
        <v>0</v>
      </c>
      <c r="K146" s="198"/>
      <c r="L146" s="38"/>
      <c r="M146" s="199" t="s">
        <v>1</v>
      </c>
      <c r="N146" s="200" t="s">
        <v>42</v>
      </c>
      <c r="O146" s="70"/>
      <c r="P146" s="201">
        <f t="shared" si="1"/>
        <v>0</v>
      </c>
      <c r="Q146" s="201">
        <v>0</v>
      </c>
      <c r="R146" s="201">
        <f t="shared" si="2"/>
        <v>0</v>
      </c>
      <c r="S146" s="201">
        <v>0</v>
      </c>
      <c r="T146" s="20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261</v>
      </c>
      <c r="AT146" s="203" t="s">
        <v>188</v>
      </c>
      <c r="AU146" s="203" t="s">
        <v>87</v>
      </c>
      <c r="AY146" s="16" t="s">
        <v>185</v>
      </c>
      <c r="BE146" s="204">
        <f t="shared" si="4"/>
        <v>0</v>
      </c>
      <c r="BF146" s="204">
        <f t="shared" si="5"/>
        <v>0</v>
      </c>
      <c r="BG146" s="204">
        <f t="shared" si="6"/>
        <v>0</v>
      </c>
      <c r="BH146" s="204">
        <f t="shared" si="7"/>
        <v>0</v>
      </c>
      <c r="BI146" s="204">
        <f t="shared" si="8"/>
        <v>0</v>
      </c>
      <c r="BJ146" s="16" t="s">
        <v>85</v>
      </c>
      <c r="BK146" s="204">
        <f t="shared" si="9"/>
        <v>0</v>
      </c>
      <c r="BL146" s="16" t="s">
        <v>261</v>
      </c>
      <c r="BM146" s="203" t="s">
        <v>2047</v>
      </c>
    </row>
    <row r="147" spans="1:65" s="12" customFormat="1" ht="22.9" customHeight="1">
      <c r="B147" s="175"/>
      <c r="C147" s="176"/>
      <c r="D147" s="177" t="s">
        <v>76</v>
      </c>
      <c r="E147" s="189" t="s">
        <v>525</v>
      </c>
      <c r="F147" s="189" t="s">
        <v>526</v>
      </c>
      <c r="G147" s="176"/>
      <c r="H147" s="176"/>
      <c r="I147" s="179"/>
      <c r="J147" s="190">
        <f>BK147</f>
        <v>0</v>
      </c>
      <c r="K147" s="176"/>
      <c r="L147" s="181"/>
      <c r="M147" s="182"/>
      <c r="N147" s="183"/>
      <c r="O147" s="183"/>
      <c r="P147" s="184">
        <f>SUM(P148:P161)</f>
        <v>0</v>
      </c>
      <c r="Q147" s="183"/>
      <c r="R147" s="184">
        <f>SUM(R148:R161)</f>
        <v>0.16203499999999998</v>
      </c>
      <c r="S147" s="183"/>
      <c r="T147" s="185">
        <f>SUM(T148:T161)</f>
        <v>0.23425500000000005</v>
      </c>
      <c r="AR147" s="186" t="s">
        <v>87</v>
      </c>
      <c r="AT147" s="187" t="s">
        <v>76</v>
      </c>
      <c r="AU147" s="187" t="s">
        <v>85</v>
      </c>
      <c r="AY147" s="186" t="s">
        <v>185</v>
      </c>
      <c r="BK147" s="188">
        <f>SUM(BK148:BK161)</f>
        <v>0</v>
      </c>
    </row>
    <row r="148" spans="1:65" s="2" customFormat="1" ht="21.75" customHeight="1">
      <c r="A148" s="33"/>
      <c r="B148" s="34"/>
      <c r="C148" s="191" t="s">
        <v>8</v>
      </c>
      <c r="D148" s="191" t="s">
        <v>188</v>
      </c>
      <c r="E148" s="192" t="s">
        <v>1639</v>
      </c>
      <c r="F148" s="193" t="s">
        <v>1640</v>
      </c>
      <c r="G148" s="194" t="s">
        <v>198</v>
      </c>
      <c r="H148" s="195">
        <v>4.62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42</v>
      </c>
      <c r="O148" s="70"/>
      <c r="P148" s="201">
        <f>O148*H148</f>
        <v>0</v>
      </c>
      <c r="Q148" s="201">
        <v>0</v>
      </c>
      <c r="R148" s="201">
        <f>Q148*H148</f>
        <v>0</v>
      </c>
      <c r="S148" s="201">
        <v>1.7250000000000001E-2</v>
      </c>
      <c r="T148" s="202">
        <f>S148*H148</f>
        <v>7.9695000000000002E-2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261</v>
      </c>
      <c r="AT148" s="203" t="s">
        <v>188</v>
      </c>
      <c r="AU148" s="203" t="s">
        <v>87</v>
      </c>
      <c r="AY148" s="16" t="s">
        <v>185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85</v>
      </c>
      <c r="BK148" s="204">
        <f>ROUND(I148*H148,2)</f>
        <v>0</v>
      </c>
      <c r="BL148" s="16" t="s">
        <v>261</v>
      </c>
      <c r="BM148" s="203" t="s">
        <v>2048</v>
      </c>
    </row>
    <row r="149" spans="1:65" s="13" customFormat="1">
      <c r="B149" s="205"/>
      <c r="C149" s="206"/>
      <c r="D149" s="207" t="s">
        <v>194</v>
      </c>
      <c r="E149" s="208" t="s">
        <v>1</v>
      </c>
      <c r="F149" s="209" t="s">
        <v>2049</v>
      </c>
      <c r="G149" s="206"/>
      <c r="H149" s="210">
        <v>4.62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194</v>
      </c>
      <c r="AU149" s="216" t="s">
        <v>87</v>
      </c>
      <c r="AV149" s="13" t="s">
        <v>87</v>
      </c>
      <c r="AW149" s="13" t="s">
        <v>34</v>
      </c>
      <c r="AX149" s="13" t="s">
        <v>85</v>
      </c>
      <c r="AY149" s="216" t="s">
        <v>185</v>
      </c>
    </row>
    <row r="150" spans="1:65" s="2" customFormat="1" ht="16.5" customHeight="1">
      <c r="A150" s="33"/>
      <c r="B150" s="34"/>
      <c r="C150" s="191" t="s">
        <v>261</v>
      </c>
      <c r="D150" s="191" t="s">
        <v>188</v>
      </c>
      <c r="E150" s="192" t="s">
        <v>528</v>
      </c>
      <c r="F150" s="193" t="s">
        <v>529</v>
      </c>
      <c r="G150" s="194" t="s">
        <v>191</v>
      </c>
      <c r="H150" s="195">
        <v>3.3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42</v>
      </c>
      <c r="O150" s="70"/>
      <c r="P150" s="201">
        <f>O150*H150</f>
        <v>0</v>
      </c>
      <c r="Q150" s="201">
        <v>9.1E-4</v>
      </c>
      <c r="R150" s="201">
        <f>Q150*H150</f>
        <v>3.003E-3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261</v>
      </c>
      <c r="AT150" s="203" t="s">
        <v>188</v>
      </c>
      <c r="AU150" s="203" t="s">
        <v>87</v>
      </c>
      <c r="AY150" s="16" t="s">
        <v>185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85</v>
      </c>
      <c r="BK150" s="204">
        <f>ROUND(I150*H150,2)</f>
        <v>0</v>
      </c>
      <c r="BL150" s="16" t="s">
        <v>261</v>
      </c>
      <c r="BM150" s="203" t="s">
        <v>2050</v>
      </c>
    </row>
    <row r="151" spans="1:65" s="2" customFormat="1" ht="16.5" customHeight="1">
      <c r="A151" s="33"/>
      <c r="B151" s="34"/>
      <c r="C151" s="191" t="s">
        <v>265</v>
      </c>
      <c r="D151" s="191" t="s">
        <v>188</v>
      </c>
      <c r="E151" s="192" t="s">
        <v>533</v>
      </c>
      <c r="F151" s="193" t="s">
        <v>534</v>
      </c>
      <c r="G151" s="194" t="s">
        <v>198</v>
      </c>
      <c r="H151" s="195">
        <v>4.62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42</v>
      </c>
      <c r="O151" s="70"/>
      <c r="P151" s="201">
        <f>O151*H151</f>
        <v>0</v>
      </c>
      <c r="Q151" s="201">
        <v>1E-4</v>
      </c>
      <c r="R151" s="201">
        <f>Q151*H151</f>
        <v>4.6200000000000001E-4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261</v>
      </c>
      <c r="AT151" s="203" t="s">
        <v>188</v>
      </c>
      <c r="AU151" s="203" t="s">
        <v>87</v>
      </c>
      <c r="AY151" s="16" t="s">
        <v>185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85</v>
      </c>
      <c r="BK151" s="204">
        <f>ROUND(I151*H151,2)</f>
        <v>0</v>
      </c>
      <c r="BL151" s="16" t="s">
        <v>261</v>
      </c>
      <c r="BM151" s="203" t="s">
        <v>2051</v>
      </c>
    </row>
    <row r="152" spans="1:65" s="2" customFormat="1" ht="21.75" customHeight="1">
      <c r="A152" s="33"/>
      <c r="B152" s="34"/>
      <c r="C152" s="191" t="s">
        <v>273</v>
      </c>
      <c r="D152" s="191" t="s">
        <v>188</v>
      </c>
      <c r="E152" s="192" t="s">
        <v>537</v>
      </c>
      <c r="F152" s="193" t="s">
        <v>538</v>
      </c>
      <c r="G152" s="194" t="s">
        <v>198</v>
      </c>
      <c r="H152" s="195">
        <v>4.62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42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261</v>
      </c>
      <c r="AT152" s="203" t="s">
        <v>188</v>
      </c>
      <c r="AU152" s="203" t="s">
        <v>87</v>
      </c>
      <c r="AY152" s="16" t="s">
        <v>185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85</v>
      </c>
      <c r="BK152" s="204">
        <f>ROUND(I152*H152,2)</f>
        <v>0</v>
      </c>
      <c r="BL152" s="16" t="s">
        <v>261</v>
      </c>
      <c r="BM152" s="203" t="s">
        <v>2052</v>
      </c>
    </row>
    <row r="153" spans="1:65" s="2" customFormat="1" ht="21.75" customHeight="1">
      <c r="A153" s="33"/>
      <c r="B153" s="34"/>
      <c r="C153" s="191" t="s">
        <v>277</v>
      </c>
      <c r="D153" s="191" t="s">
        <v>188</v>
      </c>
      <c r="E153" s="192" t="s">
        <v>2053</v>
      </c>
      <c r="F153" s="193" t="s">
        <v>2054</v>
      </c>
      <c r="G153" s="194" t="s">
        <v>198</v>
      </c>
      <c r="H153" s="195">
        <v>8.9600000000000009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42</v>
      </c>
      <c r="O153" s="70"/>
      <c r="P153" s="201">
        <f>O153*H153</f>
        <v>0</v>
      </c>
      <c r="Q153" s="201">
        <v>0</v>
      </c>
      <c r="R153" s="201">
        <f>Q153*H153</f>
        <v>0</v>
      </c>
      <c r="S153" s="201">
        <v>1.7250000000000001E-2</v>
      </c>
      <c r="T153" s="202">
        <f>S153*H153</f>
        <v>0.15456000000000003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261</v>
      </c>
      <c r="AT153" s="203" t="s">
        <v>188</v>
      </c>
      <c r="AU153" s="203" t="s">
        <v>87</v>
      </c>
      <c r="AY153" s="16" t="s">
        <v>185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85</v>
      </c>
      <c r="BK153" s="204">
        <f>ROUND(I153*H153,2)</f>
        <v>0</v>
      </c>
      <c r="BL153" s="16" t="s">
        <v>261</v>
      </c>
      <c r="BM153" s="203" t="s">
        <v>2055</v>
      </c>
    </row>
    <row r="154" spans="1:65" s="13" customFormat="1">
      <c r="B154" s="205"/>
      <c r="C154" s="206"/>
      <c r="D154" s="207" t="s">
        <v>194</v>
      </c>
      <c r="E154" s="208" t="s">
        <v>1</v>
      </c>
      <c r="F154" s="209" t="s">
        <v>2056</v>
      </c>
      <c r="G154" s="206"/>
      <c r="H154" s="210">
        <v>8.9600000000000009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194</v>
      </c>
      <c r="AU154" s="216" t="s">
        <v>87</v>
      </c>
      <c r="AV154" s="13" t="s">
        <v>87</v>
      </c>
      <c r="AW154" s="13" t="s">
        <v>34</v>
      </c>
      <c r="AX154" s="13" t="s">
        <v>85</v>
      </c>
      <c r="AY154" s="216" t="s">
        <v>185</v>
      </c>
    </row>
    <row r="155" spans="1:65" s="2" customFormat="1" ht="21.75" customHeight="1">
      <c r="A155" s="33"/>
      <c r="B155" s="34"/>
      <c r="C155" s="191" t="s">
        <v>285</v>
      </c>
      <c r="D155" s="191" t="s">
        <v>188</v>
      </c>
      <c r="E155" s="192" t="s">
        <v>2057</v>
      </c>
      <c r="F155" s="193" t="s">
        <v>2058</v>
      </c>
      <c r="G155" s="194" t="s">
        <v>198</v>
      </c>
      <c r="H155" s="195">
        <v>8.9600000000000009</v>
      </c>
      <c r="I155" s="196"/>
      <c r="J155" s="197">
        <f t="shared" ref="J155:J161" si="10">ROUND(I155*H155,2)</f>
        <v>0</v>
      </c>
      <c r="K155" s="198"/>
      <c r="L155" s="38"/>
      <c r="M155" s="199" t="s">
        <v>1</v>
      </c>
      <c r="N155" s="200" t="s">
        <v>42</v>
      </c>
      <c r="O155" s="70"/>
      <c r="P155" s="201">
        <f t="shared" ref="P155:P161" si="11">O155*H155</f>
        <v>0</v>
      </c>
      <c r="Q155" s="201">
        <v>1.2200000000000001E-2</v>
      </c>
      <c r="R155" s="201">
        <f t="shared" ref="R155:R161" si="12">Q155*H155</f>
        <v>0.10931200000000002</v>
      </c>
      <c r="S155" s="201">
        <v>0</v>
      </c>
      <c r="T155" s="202">
        <f t="shared" ref="T155:T161" si="13"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261</v>
      </c>
      <c r="AT155" s="203" t="s">
        <v>188</v>
      </c>
      <c r="AU155" s="203" t="s">
        <v>87</v>
      </c>
      <c r="AY155" s="16" t="s">
        <v>185</v>
      </c>
      <c r="BE155" s="204">
        <f t="shared" ref="BE155:BE161" si="14">IF(N155="základní",J155,0)</f>
        <v>0</v>
      </c>
      <c r="BF155" s="204">
        <f t="shared" ref="BF155:BF161" si="15">IF(N155="snížená",J155,0)</f>
        <v>0</v>
      </c>
      <c r="BG155" s="204">
        <f t="shared" ref="BG155:BG161" si="16">IF(N155="zákl. přenesená",J155,0)</f>
        <v>0</v>
      </c>
      <c r="BH155" s="204">
        <f t="shared" ref="BH155:BH161" si="17">IF(N155="sníž. přenesená",J155,0)</f>
        <v>0</v>
      </c>
      <c r="BI155" s="204">
        <f t="shared" ref="BI155:BI161" si="18">IF(N155="nulová",J155,0)</f>
        <v>0</v>
      </c>
      <c r="BJ155" s="16" t="s">
        <v>85</v>
      </c>
      <c r="BK155" s="204">
        <f t="shared" ref="BK155:BK161" si="19">ROUND(I155*H155,2)</f>
        <v>0</v>
      </c>
      <c r="BL155" s="16" t="s">
        <v>261</v>
      </c>
      <c r="BM155" s="203" t="s">
        <v>2059</v>
      </c>
    </row>
    <row r="156" spans="1:65" s="2" customFormat="1" ht="16.5" customHeight="1">
      <c r="A156" s="33"/>
      <c r="B156" s="34"/>
      <c r="C156" s="191" t="s">
        <v>7</v>
      </c>
      <c r="D156" s="191" t="s">
        <v>188</v>
      </c>
      <c r="E156" s="192" t="s">
        <v>1025</v>
      </c>
      <c r="F156" s="193" t="s">
        <v>1026</v>
      </c>
      <c r="G156" s="194" t="s">
        <v>198</v>
      </c>
      <c r="H156" s="195">
        <v>8.9600000000000009</v>
      </c>
      <c r="I156" s="196"/>
      <c r="J156" s="197">
        <f t="shared" si="10"/>
        <v>0</v>
      </c>
      <c r="K156" s="198"/>
      <c r="L156" s="38"/>
      <c r="M156" s="199" t="s">
        <v>1</v>
      </c>
      <c r="N156" s="200" t="s">
        <v>42</v>
      </c>
      <c r="O156" s="70"/>
      <c r="P156" s="201">
        <f t="shared" si="11"/>
        <v>0</v>
      </c>
      <c r="Q156" s="201">
        <v>1E-4</v>
      </c>
      <c r="R156" s="201">
        <f t="shared" si="12"/>
        <v>8.9600000000000009E-4</v>
      </c>
      <c r="S156" s="201">
        <v>0</v>
      </c>
      <c r="T156" s="202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261</v>
      </c>
      <c r="AT156" s="203" t="s">
        <v>188</v>
      </c>
      <c r="AU156" s="203" t="s">
        <v>87</v>
      </c>
      <c r="AY156" s="16" t="s">
        <v>185</v>
      </c>
      <c r="BE156" s="204">
        <f t="shared" si="14"/>
        <v>0</v>
      </c>
      <c r="BF156" s="204">
        <f t="shared" si="15"/>
        <v>0</v>
      </c>
      <c r="BG156" s="204">
        <f t="shared" si="16"/>
        <v>0</v>
      </c>
      <c r="BH156" s="204">
        <f t="shared" si="17"/>
        <v>0</v>
      </c>
      <c r="BI156" s="204">
        <f t="shared" si="18"/>
        <v>0</v>
      </c>
      <c r="BJ156" s="16" t="s">
        <v>85</v>
      </c>
      <c r="BK156" s="204">
        <f t="shared" si="19"/>
        <v>0</v>
      </c>
      <c r="BL156" s="16" t="s">
        <v>261</v>
      </c>
      <c r="BM156" s="203" t="s">
        <v>2060</v>
      </c>
    </row>
    <row r="157" spans="1:65" s="2" customFormat="1" ht="16.5" customHeight="1">
      <c r="A157" s="33"/>
      <c r="B157" s="34"/>
      <c r="C157" s="191" t="s">
        <v>293</v>
      </c>
      <c r="D157" s="191" t="s">
        <v>188</v>
      </c>
      <c r="E157" s="192" t="s">
        <v>1028</v>
      </c>
      <c r="F157" s="193" t="s">
        <v>1029</v>
      </c>
      <c r="G157" s="194" t="s">
        <v>191</v>
      </c>
      <c r="H157" s="195">
        <v>6.4</v>
      </c>
      <c r="I157" s="196"/>
      <c r="J157" s="197">
        <f t="shared" si="10"/>
        <v>0</v>
      </c>
      <c r="K157" s="198"/>
      <c r="L157" s="38"/>
      <c r="M157" s="199" t="s">
        <v>1</v>
      </c>
      <c r="N157" s="200" t="s">
        <v>42</v>
      </c>
      <c r="O157" s="70"/>
      <c r="P157" s="201">
        <f t="shared" si="11"/>
        <v>0</v>
      </c>
      <c r="Q157" s="201">
        <v>6.6299999999999996E-3</v>
      </c>
      <c r="R157" s="201">
        <f t="shared" si="12"/>
        <v>4.2431999999999997E-2</v>
      </c>
      <c r="S157" s="201">
        <v>0</v>
      </c>
      <c r="T157" s="202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261</v>
      </c>
      <c r="AT157" s="203" t="s">
        <v>188</v>
      </c>
      <c r="AU157" s="203" t="s">
        <v>87</v>
      </c>
      <c r="AY157" s="16" t="s">
        <v>185</v>
      </c>
      <c r="BE157" s="204">
        <f t="shared" si="14"/>
        <v>0</v>
      </c>
      <c r="BF157" s="204">
        <f t="shared" si="15"/>
        <v>0</v>
      </c>
      <c r="BG157" s="204">
        <f t="shared" si="16"/>
        <v>0</v>
      </c>
      <c r="BH157" s="204">
        <f t="shared" si="17"/>
        <v>0</v>
      </c>
      <c r="BI157" s="204">
        <f t="shared" si="18"/>
        <v>0</v>
      </c>
      <c r="BJ157" s="16" t="s">
        <v>85</v>
      </c>
      <c r="BK157" s="204">
        <f t="shared" si="19"/>
        <v>0</v>
      </c>
      <c r="BL157" s="16" t="s">
        <v>261</v>
      </c>
      <c r="BM157" s="203" t="s">
        <v>2061</v>
      </c>
    </row>
    <row r="158" spans="1:65" s="2" customFormat="1" ht="33" customHeight="1">
      <c r="A158" s="33"/>
      <c r="B158" s="34"/>
      <c r="C158" s="191" t="s">
        <v>298</v>
      </c>
      <c r="D158" s="191" t="s">
        <v>188</v>
      </c>
      <c r="E158" s="192" t="s">
        <v>545</v>
      </c>
      <c r="F158" s="193" t="s">
        <v>546</v>
      </c>
      <c r="G158" s="194" t="s">
        <v>301</v>
      </c>
      <c r="H158" s="195">
        <v>1</v>
      </c>
      <c r="I158" s="196"/>
      <c r="J158" s="197">
        <f t="shared" si="10"/>
        <v>0</v>
      </c>
      <c r="K158" s="198"/>
      <c r="L158" s="38"/>
      <c r="M158" s="199" t="s">
        <v>1</v>
      </c>
      <c r="N158" s="200" t="s">
        <v>42</v>
      </c>
      <c r="O158" s="70"/>
      <c r="P158" s="201">
        <f t="shared" si="11"/>
        <v>0</v>
      </c>
      <c r="Q158" s="201">
        <v>3.0000000000000001E-5</v>
      </c>
      <c r="R158" s="201">
        <f t="shared" si="12"/>
        <v>3.0000000000000001E-5</v>
      </c>
      <c r="S158" s="201">
        <v>0</v>
      </c>
      <c r="T158" s="202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261</v>
      </c>
      <c r="AT158" s="203" t="s">
        <v>188</v>
      </c>
      <c r="AU158" s="203" t="s">
        <v>87</v>
      </c>
      <c r="AY158" s="16" t="s">
        <v>185</v>
      </c>
      <c r="BE158" s="204">
        <f t="shared" si="14"/>
        <v>0</v>
      </c>
      <c r="BF158" s="204">
        <f t="shared" si="15"/>
        <v>0</v>
      </c>
      <c r="BG158" s="204">
        <f t="shared" si="16"/>
        <v>0</v>
      </c>
      <c r="BH158" s="204">
        <f t="shared" si="17"/>
        <v>0</v>
      </c>
      <c r="BI158" s="204">
        <f t="shared" si="18"/>
        <v>0</v>
      </c>
      <c r="BJ158" s="16" t="s">
        <v>85</v>
      </c>
      <c r="BK158" s="204">
        <f t="shared" si="19"/>
        <v>0</v>
      </c>
      <c r="BL158" s="16" t="s">
        <v>261</v>
      </c>
      <c r="BM158" s="203" t="s">
        <v>2062</v>
      </c>
    </row>
    <row r="159" spans="1:65" s="2" customFormat="1" ht="21.75" customHeight="1">
      <c r="A159" s="33"/>
      <c r="B159" s="34"/>
      <c r="C159" s="232" t="s">
        <v>304</v>
      </c>
      <c r="D159" s="232" t="s">
        <v>319</v>
      </c>
      <c r="E159" s="233" t="s">
        <v>549</v>
      </c>
      <c r="F159" s="234" t="s">
        <v>550</v>
      </c>
      <c r="G159" s="235" t="s">
        <v>301</v>
      </c>
      <c r="H159" s="236">
        <v>1</v>
      </c>
      <c r="I159" s="237"/>
      <c r="J159" s="238">
        <f t="shared" si="10"/>
        <v>0</v>
      </c>
      <c r="K159" s="239"/>
      <c r="L159" s="240"/>
      <c r="M159" s="241" t="s">
        <v>1</v>
      </c>
      <c r="N159" s="242" t="s">
        <v>42</v>
      </c>
      <c r="O159" s="70"/>
      <c r="P159" s="201">
        <f t="shared" si="11"/>
        <v>0</v>
      </c>
      <c r="Q159" s="201">
        <v>5.8999999999999999E-3</v>
      </c>
      <c r="R159" s="201">
        <f t="shared" si="12"/>
        <v>5.8999999999999999E-3</v>
      </c>
      <c r="S159" s="201">
        <v>0</v>
      </c>
      <c r="T159" s="202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322</v>
      </c>
      <c r="AT159" s="203" t="s">
        <v>319</v>
      </c>
      <c r="AU159" s="203" t="s">
        <v>87</v>
      </c>
      <c r="AY159" s="16" t="s">
        <v>185</v>
      </c>
      <c r="BE159" s="204">
        <f t="shared" si="14"/>
        <v>0</v>
      </c>
      <c r="BF159" s="204">
        <f t="shared" si="15"/>
        <v>0</v>
      </c>
      <c r="BG159" s="204">
        <f t="shared" si="16"/>
        <v>0</v>
      </c>
      <c r="BH159" s="204">
        <f t="shared" si="17"/>
        <v>0</v>
      </c>
      <c r="BI159" s="204">
        <f t="shared" si="18"/>
        <v>0</v>
      </c>
      <c r="BJ159" s="16" t="s">
        <v>85</v>
      </c>
      <c r="BK159" s="204">
        <f t="shared" si="19"/>
        <v>0</v>
      </c>
      <c r="BL159" s="16" t="s">
        <v>261</v>
      </c>
      <c r="BM159" s="203" t="s">
        <v>2063</v>
      </c>
    </row>
    <row r="160" spans="1:65" s="2" customFormat="1" ht="21.75" customHeight="1">
      <c r="A160" s="33"/>
      <c r="B160" s="34"/>
      <c r="C160" s="191" t="s">
        <v>310</v>
      </c>
      <c r="D160" s="191" t="s">
        <v>188</v>
      </c>
      <c r="E160" s="192" t="s">
        <v>1651</v>
      </c>
      <c r="F160" s="193" t="s">
        <v>1652</v>
      </c>
      <c r="G160" s="194" t="s">
        <v>434</v>
      </c>
      <c r="H160" s="243"/>
      <c r="I160" s="196"/>
      <c r="J160" s="197">
        <f t="shared" si="10"/>
        <v>0</v>
      </c>
      <c r="K160" s="198"/>
      <c r="L160" s="38"/>
      <c r="M160" s="199" t="s">
        <v>1</v>
      </c>
      <c r="N160" s="200" t="s">
        <v>42</v>
      </c>
      <c r="O160" s="70"/>
      <c r="P160" s="201">
        <f t="shared" si="11"/>
        <v>0</v>
      </c>
      <c r="Q160" s="201">
        <v>0</v>
      </c>
      <c r="R160" s="201">
        <f t="shared" si="12"/>
        <v>0</v>
      </c>
      <c r="S160" s="201">
        <v>0</v>
      </c>
      <c r="T160" s="202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261</v>
      </c>
      <c r="AT160" s="203" t="s">
        <v>188</v>
      </c>
      <c r="AU160" s="203" t="s">
        <v>87</v>
      </c>
      <c r="AY160" s="16" t="s">
        <v>185</v>
      </c>
      <c r="BE160" s="204">
        <f t="shared" si="14"/>
        <v>0</v>
      </c>
      <c r="BF160" s="204">
        <f t="shared" si="15"/>
        <v>0</v>
      </c>
      <c r="BG160" s="204">
        <f t="shared" si="16"/>
        <v>0</v>
      </c>
      <c r="BH160" s="204">
        <f t="shared" si="17"/>
        <v>0</v>
      </c>
      <c r="BI160" s="204">
        <f t="shared" si="18"/>
        <v>0</v>
      </c>
      <c r="BJ160" s="16" t="s">
        <v>85</v>
      </c>
      <c r="BK160" s="204">
        <f t="shared" si="19"/>
        <v>0</v>
      </c>
      <c r="BL160" s="16" t="s">
        <v>261</v>
      </c>
      <c r="BM160" s="203" t="s">
        <v>2064</v>
      </c>
    </row>
    <row r="161" spans="1:65" s="2" customFormat="1" ht="33" customHeight="1">
      <c r="A161" s="33"/>
      <c r="B161" s="34"/>
      <c r="C161" s="191" t="s">
        <v>318</v>
      </c>
      <c r="D161" s="191" t="s">
        <v>188</v>
      </c>
      <c r="E161" s="192" t="s">
        <v>557</v>
      </c>
      <c r="F161" s="193" t="s">
        <v>558</v>
      </c>
      <c r="G161" s="194" t="s">
        <v>434</v>
      </c>
      <c r="H161" s="243"/>
      <c r="I161" s="196"/>
      <c r="J161" s="197">
        <f t="shared" si="10"/>
        <v>0</v>
      </c>
      <c r="K161" s="198"/>
      <c r="L161" s="38"/>
      <c r="M161" s="199" t="s">
        <v>1</v>
      </c>
      <c r="N161" s="200" t="s">
        <v>42</v>
      </c>
      <c r="O161" s="70"/>
      <c r="P161" s="201">
        <f t="shared" si="11"/>
        <v>0</v>
      </c>
      <c r="Q161" s="201">
        <v>0</v>
      </c>
      <c r="R161" s="201">
        <f t="shared" si="12"/>
        <v>0</v>
      </c>
      <c r="S161" s="201">
        <v>0</v>
      </c>
      <c r="T161" s="202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261</v>
      </c>
      <c r="AT161" s="203" t="s">
        <v>188</v>
      </c>
      <c r="AU161" s="203" t="s">
        <v>87</v>
      </c>
      <c r="AY161" s="16" t="s">
        <v>185</v>
      </c>
      <c r="BE161" s="204">
        <f t="shared" si="14"/>
        <v>0</v>
      </c>
      <c r="BF161" s="204">
        <f t="shared" si="15"/>
        <v>0</v>
      </c>
      <c r="BG161" s="204">
        <f t="shared" si="16"/>
        <v>0</v>
      </c>
      <c r="BH161" s="204">
        <f t="shared" si="17"/>
        <v>0</v>
      </c>
      <c r="BI161" s="204">
        <f t="shared" si="18"/>
        <v>0</v>
      </c>
      <c r="BJ161" s="16" t="s">
        <v>85</v>
      </c>
      <c r="BK161" s="204">
        <f t="shared" si="19"/>
        <v>0</v>
      </c>
      <c r="BL161" s="16" t="s">
        <v>261</v>
      </c>
      <c r="BM161" s="203" t="s">
        <v>2065</v>
      </c>
    </row>
    <row r="162" spans="1:65" s="12" customFormat="1" ht="22.9" customHeight="1">
      <c r="B162" s="175"/>
      <c r="C162" s="176"/>
      <c r="D162" s="177" t="s">
        <v>76</v>
      </c>
      <c r="E162" s="189" t="s">
        <v>578</v>
      </c>
      <c r="F162" s="189" t="s">
        <v>579</v>
      </c>
      <c r="G162" s="176"/>
      <c r="H162" s="176"/>
      <c r="I162" s="179"/>
      <c r="J162" s="190">
        <f>BK162</f>
        <v>0</v>
      </c>
      <c r="K162" s="176"/>
      <c r="L162" s="181"/>
      <c r="M162" s="182"/>
      <c r="N162" s="183"/>
      <c r="O162" s="183"/>
      <c r="P162" s="184">
        <f>SUM(P163:P165)</f>
        <v>0</v>
      </c>
      <c r="Q162" s="183"/>
      <c r="R162" s="184">
        <f>SUM(R163:R165)</f>
        <v>0</v>
      </c>
      <c r="S162" s="183"/>
      <c r="T162" s="185">
        <f>SUM(T163:T165)</f>
        <v>5.0000000000000001E-3</v>
      </c>
      <c r="AR162" s="186" t="s">
        <v>87</v>
      </c>
      <c r="AT162" s="187" t="s">
        <v>76</v>
      </c>
      <c r="AU162" s="187" t="s">
        <v>85</v>
      </c>
      <c r="AY162" s="186" t="s">
        <v>185</v>
      </c>
      <c r="BK162" s="188">
        <f>SUM(BK163:BK165)</f>
        <v>0</v>
      </c>
    </row>
    <row r="163" spans="1:65" s="2" customFormat="1" ht="21.75" customHeight="1">
      <c r="A163" s="33"/>
      <c r="B163" s="34"/>
      <c r="C163" s="191" t="s">
        <v>325</v>
      </c>
      <c r="D163" s="191" t="s">
        <v>188</v>
      </c>
      <c r="E163" s="192" t="s">
        <v>581</v>
      </c>
      <c r="F163" s="193" t="s">
        <v>582</v>
      </c>
      <c r="G163" s="194" t="s">
        <v>583</v>
      </c>
      <c r="H163" s="195">
        <v>5</v>
      </c>
      <c r="I163" s="196"/>
      <c r="J163" s="197">
        <f>ROUND(I163*H163,2)</f>
        <v>0</v>
      </c>
      <c r="K163" s="198"/>
      <c r="L163" s="38"/>
      <c r="M163" s="199" t="s">
        <v>1</v>
      </c>
      <c r="N163" s="200" t="s">
        <v>42</v>
      </c>
      <c r="O163" s="70"/>
      <c r="P163" s="201">
        <f>O163*H163</f>
        <v>0</v>
      </c>
      <c r="Q163" s="201">
        <v>0</v>
      </c>
      <c r="R163" s="201">
        <f>Q163*H163</f>
        <v>0</v>
      </c>
      <c r="S163" s="201">
        <v>1E-3</v>
      </c>
      <c r="T163" s="202">
        <f>S163*H163</f>
        <v>5.0000000000000001E-3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261</v>
      </c>
      <c r="AT163" s="203" t="s">
        <v>188</v>
      </c>
      <c r="AU163" s="203" t="s">
        <v>87</v>
      </c>
      <c r="AY163" s="16" t="s">
        <v>185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85</v>
      </c>
      <c r="BK163" s="204">
        <f>ROUND(I163*H163,2)</f>
        <v>0</v>
      </c>
      <c r="BL163" s="16" t="s">
        <v>261</v>
      </c>
      <c r="BM163" s="203" t="s">
        <v>584</v>
      </c>
    </row>
    <row r="164" spans="1:65" s="2" customFormat="1" ht="21.75" customHeight="1">
      <c r="A164" s="33"/>
      <c r="B164" s="34"/>
      <c r="C164" s="191" t="s">
        <v>331</v>
      </c>
      <c r="D164" s="191" t="s">
        <v>188</v>
      </c>
      <c r="E164" s="192" t="s">
        <v>1360</v>
      </c>
      <c r="F164" s="193" t="s">
        <v>1361</v>
      </c>
      <c r="G164" s="194" t="s">
        <v>434</v>
      </c>
      <c r="H164" s="243"/>
      <c r="I164" s="196"/>
      <c r="J164" s="197">
        <f>ROUND(I164*H164,2)</f>
        <v>0</v>
      </c>
      <c r="K164" s="198"/>
      <c r="L164" s="38"/>
      <c r="M164" s="199" t="s">
        <v>1</v>
      </c>
      <c r="N164" s="200" t="s">
        <v>42</v>
      </c>
      <c r="O164" s="70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261</v>
      </c>
      <c r="AT164" s="203" t="s">
        <v>188</v>
      </c>
      <c r="AU164" s="203" t="s">
        <v>87</v>
      </c>
      <c r="AY164" s="16" t="s">
        <v>185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6" t="s">
        <v>85</v>
      </c>
      <c r="BK164" s="204">
        <f>ROUND(I164*H164,2)</f>
        <v>0</v>
      </c>
      <c r="BL164" s="16" t="s">
        <v>261</v>
      </c>
      <c r="BM164" s="203" t="s">
        <v>2066</v>
      </c>
    </row>
    <row r="165" spans="1:65" s="2" customFormat="1" ht="21.75" customHeight="1">
      <c r="A165" s="33"/>
      <c r="B165" s="34"/>
      <c r="C165" s="191" t="s">
        <v>336</v>
      </c>
      <c r="D165" s="191" t="s">
        <v>188</v>
      </c>
      <c r="E165" s="192" t="s">
        <v>591</v>
      </c>
      <c r="F165" s="193" t="s">
        <v>592</v>
      </c>
      <c r="G165" s="194" t="s">
        <v>434</v>
      </c>
      <c r="H165" s="243"/>
      <c r="I165" s="196"/>
      <c r="J165" s="197">
        <f>ROUND(I165*H165,2)</f>
        <v>0</v>
      </c>
      <c r="K165" s="198"/>
      <c r="L165" s="38"/>
      <c r="M165" s="199" t="s">
        <v>1</v>
      </c>
      <c r="N165" s="200" t="s">
        <v>42</v>
      </c>
      <c r="O165" s="70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261</v>
      </c>
      <c r="AT165" s="203" t="s">
        <v>188</v>
      </c>
      <c r="AU165" s="203" t="s">
        <v>87</v>
      </c>
      <c r="AY165" s="16" t="s">
        <v>185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85</v>
      </c>
      <c r="BK165" s="204">
        <f>ROUND(I165*H165,2)</f>
        <v>0</v>
      </c>
      <c r="BL165" s="16" t="s">
        <v>261</v>
      </c>
      <c r="BM165" s="203" t="s">
        <v>2067</v>
      </c>
    </row>
    <row r="166" spans="1:65" s="12" customFormat="1" ht="22.9" customHeight="1">
      <c r="B166" s="175"/>
      <c r="C166" s="176"/>
      <c r="D166" s="177" t="s">
        <v>76</v>
      </c>
      <c r="E166" s="189" t="s">
        <v>606</v>
      </c>
      <c r="F166" s="189" t="s">
        <v>607</v>
      </c>
      <c r="G166" s="176"/>
      <c r="H166" s="176"/>
      <c r="I166" s="179"/>
      <c r="J166" s="190">
        <f>BK166</f>
        <v>0</v>
      </c>
      <c r="K166" s="176"/>
      <c r="L166" s="181"/>
      <c r="M166" s="182"/>
      <c r="N166" s="183"/>
      <c r="O166" s="183"/>
      <c r="P166" s="184">
        <f>SUM(P167:P172)</f>
        <v>0</v>
      </c>
      <c r="Q166" s="183"/>
      <c r="R166" s="184">
        <f>SUM(R167:R172)</f>
        <v>4.0999999999999995E-3</v>
      </c>
      <c r="S166" s="183"/>
      <c r="T166" s="185">
        <f>SUM(T167:T172)</f>
        <v>0</v>
      </c>
      <c r="AR166" s="186" t="s">
        <v>87</v>
      </c>
      <c r="AT166" s="187" t="s">
        <v>76</v>
      </c>
      <c r="AU166" s="187" t="s">
        <v>85</v>
      </c>
      <c r="AY166" s="186" t="s">
        <v>185</v>
      </c>
      <c r="BK166" s="188">
        <f>SUM(BK167:BK172)</f>
        <v>0</v>
      </c>
    </row>
    <row r="167" spans="1:65" s="2" customFormat="1" ht="21.75" customHeight="1">
      <c r="A167" s="33"/>
      <c r="B167" s="34"/>
      <c r="C167" s="191" t="s">
        <v>340</v>
      </c>
      <c r="D167" s="191" t="s">
        <v>188</v>
      </c>
      <c r="E167" s="192" t="s">
        <v>609</v>
      </c>
      <c r="F167" s="193" t="s">
        <v>610</v>
      </c>
      <c r="G167" s="194" t="s">
        <v>198</v>
      </c>
      <c r="H167" s="195">
        <v>15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42</v>
      </c>
      <c r="O167" s="70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261</v>
      </c>
      <c r="AT167" s="203" t="s">
        <v>188</v>
      </c>
      <c r="AU167" s="203" t="s">
        <v>87</v>
      </c>
      <c r="AY167" s="16" t="s">
        <v>185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261</v>
      </c>
      <c r="BM167" s="203" t="s">
        <v>2068</v>
      </c>
    </row>
    <row r="168" spans="1:65" s="2" customFormat="1" ht="33" customHeight="1">
      <c r="A168" s="33"/>
      <c r="B168" s="34"/>
      <c r="C168" s="191" t="s">
        <v>345</v>
      </c>
      <c r="D168" s="191" t="s">
        <v>188</v>
      </c>
      <c r="E168" s="192" t="s">
        <v>613</v>
      </c>
      <c r="F168" s="193" t="s">
        <v>614</v>
      </c>
      <c r="G168" s="194" t="s">
        <v>191</v>
      </c>
      <c r="H168" s="195">
        <v>20</v>
      </c>
      <c r="I168" s="196"/>
      <c r="J168" s="197">
        <f>ROUND(I168*H168,2)</f>
        <v>0</v>
      </c>
      <c r="K168" s="198"/>
      <c r="L168" s="38"/>
      <c r="M168" s="199" t="s">
        <v>1</v>
      </c>
      <c r="N168" s="200" t="s">
        <v>42</v>
      </c>
      <c r="O168" s="70"/>
      <c r="P168" s="201">
        <f>O168*H168</f>
        <v>0</v>
      </c>
      <c r="Q168" s="201">
        <v>1.0000000000000001E-5</v>
      </c>
      <c r="R168" s="201">
        <f>Q168*H168</f>
        <v>2.0000000000000001E-4</v>
      </c>
      <c r="S168" s="201">
        <v>0</v>
      </c>
      <c r="T168" s="20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261</v>
      </c>
      <c r="AT168" s="203" t="s">
        <v>188</v>
      </c>
      <c r="AU168" s="203" t="s">
        <v>87</v>
      </c>
      <c r="AY168" s="16" t="s">
        <v>185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85</v>
      </c>
      <c r="BK168" s="204">
        <f>ROUND(I168*H168,2)</f>
        <v>0</v>
      </c>
      <c r="BL168" s="16" t="s">
        <v>261</v>
      </c>
      <c r="BM168" s="203" t="s">
        <v>2069</v>
      </c>
    </row>
    <row r="169" spans="1:65" s="2" customFormat="1" ht="21.75" customHeight="1">
      <c r="A169" s="33"/>
      <c r="B169" s="34"/>
      <c r="C169" s="191" t="s">
        <v>322</v>
      </c>
      <c r="D169" s="191" t="s">
        <v>188</v>
      </c>
      <c r="E169" s="192" t="s">
        <v>617</v>
      </c>
      <c r="F169" s="193" t="s">
        <v>618</v>
      </c>
      <c r="G169" s="194" t="s">
        <v>198</v>
      </c>
      <c r="H169" s="195">
        <v>30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42</v>
      </c>
      <c r="O169" s="70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261</v>
      </c>
      <c r="AT169" s="203" t="s">
        <v>188</v>
      </c>
      <c r="AU169" s="203" t="s">
        <v>87</v>
      </c>
      <c r="AY169" s="16" t="s">
        <v>185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85</v>
      </c>
      <c r="BK169" s="204">
        <f>ROUND(I169*H169,2)</f>
        <v>0</v>
      </c>
      <c r="BL169" s="16" t="s">
        <v>261</v>
      </c>
      <c r="BM169" s="203" t="s">
        <v>2070</v>
      </c>
    </row>
    <row r="170" spans="1:65" s="2" customFormat="1" ht="16.5" customHeight="1">
      <c r="A170" s="33"/>
      <c r="B170" s="34"/>
      <c r="C170" s="232" t="s">
        <v>353</v>
      </c>
      <c r="D170" s="232" t="s">
        <v>319</v>
      </c>
      <c r="E170" s="233" t="s">
        <v>621</v>
      </c>
      <c r="F170" s="234" t="s">
        <v>622</v>
      </c>
      <c r="G170" s="235" t="s">
        <v>198</v>
      </c>
      <c r="H170" s="236">
        <v>30</v>
      </c>
      <c r="I170" s="237"/>
      <c r="J170" s="238">
        <f>ROUND(I170*H170,2)</f>
        <v>0</v>
      </c>
      <c r="K170" s="239"/>
      <c r="L170" s="240"/>
      <c r="M170" s="241" t="s">
        <v>1</v>
      </c>
      <c r="N170" s="242" t="s">
        <v>42</v>
      </c>
      <c r="O170" s="70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322</v>
      </c>
      <c r="AT170" s="203" t="s">
        <v>319</v>
      </c>
      <c r="AU170" s="203" t="s">
        <v>87</v>
      </c>
      <c r="AY170" s="16" t="s">
        <v>185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6" t="s">
        <v>85</v>
      </c>
      <c r="BK170" s="204">
        <f>ROUND(I170*H170,2)</f>
        <v>0</v>
      </c>
      <c r="BL170" s="16" t="s">
        <v>261</v>
      </c>
      <c r="BM170" s="203" t="s">
        <v>2071</v>
      </c>
    </row>
    <row r="171" spans="1:65" s="13" customFormat="1">
      <c r="B171" s="205"/>
      <c r="C171" s="206"/>
      <c r="D171" s="207" t="s">
        <v>194</v>
      </c>
      <c r="E171" s="206"/>
      <c r="F171" s="209" t="s">
        <v>2072</v>
      </c>
      <c r="G171" s="206"/>
      <c r="H171" s="210">
        <v>30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194</v>
      </c>
      <c r="AU171" s="216" t="s">
        <v>87</v>
      </c>
      <c r="AV171" s="13" t="s">
        <v>87</v>
      </c>
      <c r="AW171" s="13" t="s">
        <v>4</v>
      </c>
      <c r="AX171" s="13" t="s">
        <v>85</v>
      </c>
      <c r="AY171" s="216" t="s">
        <v>185</v>
      </c>
    </row>
    <row r="172" spans="1:65" s="2" customFormat="1" ht="33" customHeight="1">
      <c r="A172" s="33"/>
      <c r="B172" s="34"/>
      <c r="C172" s="191" t="s">
        <v>361</v>
      </c>
      <c r="D172" s="191" t="s">
        <v>188</v>
      </c>
      <c r="E172" s="192" t="s">
        <v>626</v>
      </c>
      <c r="F172" s="193" t="s">
        <v>627</v>
      </c>
      <c r="G172" s="194" t="s">
        <v>198</v>
      </c>
      <c r="H172" s="195">
        <v>15</v>
      </c>
      <c r="I172" s="196"/>
      <c r="J172" s="197">
        <f>ROUND(I172*H172,2)</f>
        <v>0</v>
      </c>
      <c r="K172" s="198"/>
      <c r="L172" s="38"/>
      <c r="M172" s="244" t="s">
        <v>1</v>
      </c>
      <c r="N172" s="245" t="s">
        <v>42</v>
      </c>
      <c r="O172" s="246"/>
      <c r="P172" s="247">
        <f>O172*H172</f>
        <v>0</v>
      </c>
      <c r="Q172" s="247">
        <v>2.5999999999999998E-4</v>
      </c>
      <c r="R172" s="247">
        <f>Q172*H172</f>
        <v>3.8999999999999998E-3</v>
      </c>
      <c r="S172" s="247">
        <v>0</v>
      </c>
      <c r="T172" s="248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261</v>
      </c>
      <c r="AT172" s="203" t="s">
        <v>188</v>
      </c>
      <c r="AU172" s="203" t="s">
        <v>87</v>
      </c>
      <c r="AY172" s="16" t="s">
        <v>185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85</v>
      </c>
      <c r="BK172" s="204">
        <f>ROUND(I172*H172,2)</f>
        <v>0</v>
      </c>
      <c r="BL172" s="16" t="s">
        <v>261</v>
      </c>
      <c r="BM172" s="203" t="s">
        <v>2073</v>
      </c>
    </row>
    <row r="173" spans="1:65" s="2" customFormat="1" ht="6.95" customHeight="1">
      <c r="A173" s="33"/>
      <c r="B173" s="53"/>
      <c r="C173" s="54"/>
      <c r="D173" s="54"/>
      <c r="E173" s="54"/>
      <c r="F173" s="54"/>
      <c r="G173" s="54"/>
      <c r="H173" s="54"/>
      <c r="I173" s="54"/>
      <c r="J173" s="54"/>
      <c r="K173" s="54"/>
      <c r="L173" s="38"/>
      <c r="M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</row>
  </sheetData>
  <sheetProtection algorithmName="SHA-512" hashValue="QTJm+BMsy35cEAEYjZyrSPZ3NmEi5XNiW31yFL+VJfb/hYwSLXeUhwQGwKODQfmfbaVNakHaipUy9FA9XfLyKg==" saltValue="RNyQT52U51qgH4wf7TqVuQ==" spinCount="100000" sheet="1" objects="1" scenarios="1" formatColumns="0" formatRows="0" autoFilter="0"/>
  <autoFilter ref="C125:K172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5"/>
  <sheetViews>
    <sheetView showGridLines="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130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1" customFormat="1" ht="12" customHeight="1">
      <c r="B8" s="19"/>
      <c r="D8" s="118" t="s">
        <v>148</v>
      </c>
      <c r="L8" s="19"/>
    </row>
    <row r="9" spans="1:46" s="2" customFormat="1" ht="16.5" customHeight="1">
      <c r="A9" s="33"/>
      <c r="B9" s="38"/>
      <c r="C9" s="33"/>
      <c r="D9" s="33"/>
      <c r="E9" s="300" t="s">
        <v>2074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755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02" t="s">
        <v>2075</v>
      </c>
      <c r="F11" s="303"/>
      <c r="G11" s="303"/>
      <c r="H11" s="30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150</v>
      </c>
      <c r="G14" s="33"/>
      <c r="H14" s="33"/>
      <c r="I14" s="118" t="s">
        <v>22</v>
      </c>
      <c r="J14" s="119" t="str">
        <f>'Rekapitulace zakázky'!AN8</f>
        <v>24. 3. 2021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4" t="str">
        <f>'Rekapitulace zakázky'!E14</f>
        <v>Vyplň údaj</v>
      </c>
      <c r="F20" s="305"/>
      <c r="G20" s="305"/>
      <c r="H20" s="305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/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6" t="s">
        <v>1</v>
      </c>
      <c r="F29" s="306"/>
      <c r="G29" s="306"/>
      <c r="H29" s="30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ROUND(J134,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ROUND((SUM(BE134:BE294)),  2)</f>
        <v>0</v>
      </c>
      <c r="G35" s="33"/>
      <c r="H35" s="33"/>
      <c r="I35" s="129">
        <v>0.21</v>
      </c>
      <c r="J35" s="128">
        <f>ROUND(((SUM(BE134:BE294))*I35),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ROUND((SUM(BF134:BF294)),  2)</f>
        <v>0</v>
      </c>
      <c r="G36" s="33"/>
      <c r="H36" s="33"/>
      <c r="I36" s="129">
        <v>0.15</v>
      </c>
      <c r="J36" s="128">
        <f>ROUND(((SUM(BF134:BF294))*I36),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ROUND((SUM(BG134:BG294)),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ROUND((SUM(BH134:BH294)),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ROUND((SUM(BI134:BI294)),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148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8" t="s">
        <v>2074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755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94" t="str">
        <f>E11</f>
        <v>6.1 - Oprava přístupové chodby k parkovišti v 1NP</v>
      </c>
      <c r="F89" s="297"/>
      <c r="G89" s="297"/>
      <c r="H89" s="29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ŽST Praha Holešovice</v>
      </c>
      <c r="G91" s="35"/>
      <c r="H91" s="35"/>
      <c r="I91" s="28" t="s">
        <v>22</v>
      </c>
      <c r="J91" s="65" t="str">
        <f>IF(J14="","",J14)</f>
        <v>24. 3. 2021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>
        <f>E26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152</v>
      </c>
      <c r="D96" s="149"/>
      <c r="E96" s="149"/>
      <c r="F96" s="149"/>
      <c r="G96" s="149"/>
      <c r="H96" s="149"/>
      <c r="I96" s="149"/>
      <c r="J96" s="150" t="s">
        <v>153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154</v>
      </c>
      <c r="D98" s="35"/>
      <c r="E98" s="35"/>
      <c r="F98" s="35"/>
      <c r="G98" s="35"/>
      <c r="H98" s="35"/>
      <c r="I98" s="35"/>
      <c r="J98" s="83">
        <f>J134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155</v>
      </c>
    </row>
    <row r="99" spans="1:47" s="9" customFormat="1" ht="24.95" customHeight="1">
      <c r="B99" s="152"/>
      <c r="C99" s="153"/>
      <c r="D99" s="154" t="s">
        <v>156</v>
      </c>
      <c r="E99" s="155"/>
      <c r="F99" s="155"/>
      <c r="G99" s="155"/>
      <c r="H99" s="155"/>
      <c r="I99" s="155"/>
      <c r="J99" s="156">
        <f>J135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157</v>
      </c>
      <c r="E100" s="160"/>
      <c r="F100" s="160"/>
      <c r="G100" s="160"/>
      <c r="H100" s="160"/>
      <c r="I100" s="160"/>
      <c r="J100" s="161">
        <f>J138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759</v>
      </c>
      <c r="E101" s="160"/>
      <c r="F101" s="160"/>
      <c r="G101" s="160"/>
      <c r="H101" s="160"/>
      <c r="I101" s="160"/>
      <c r="J101" s="161">
        <f>J157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760</v>
      </c>
      <c r="E102" s="160"/>
      <c r="F102" s="160"/>
      <c r="G102" s="160"/>
      <c r="H102" s="160"/>
      <c r="I102" s="160"/>
      <c r="J102" s="161">
        <f>J166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160</v>
      </c>
      <c r="E103" s="160"/>
      <c r="F103" s="160"/>
      <c r="G103" s="160"/>
      <c r="H103" s="160"/>
      <c r="I103" s="160"/>
      <c r="J103" s="161">
        <f>J174</f>
        <v>0</v>
      </c>
      <c r="K103" s="103"/>
      <c r="L103" s="162"/>
    </row>
    <row r="104" spans="1:47" s="9" customFormat="1" ht="24.95" customHeight="1">
      <c r="B104" s="152"/>
      <c r="C104" s="153"/>
      <c r="D104" s="154" t="s">
        <v>161</v>
      </c>
      <c r="E104" s="155"/>
      <c r="F104" s="155"/>
      <c r="G104" s="155"/>
      <c r="H104" s="155"/>
      <c r="I104" s="155"/>
      <c r="J104" s="156">
        <f>J176</f>
        <v>0</v>
      </c>
      <c r="K104" s="153"/>
      <c r="L104" s="157"/>
    </row>
    <row r="105" spans="1:47" s="10" customFormat="1" ht="19.899999999999999" customHeight="1">
      <c r="B105" s="158"/>
      <c r="C105" s="103"/>
      <c r="D105" s="159" t="s">
        <v>1941</v>
      </c>
      <c r="E105" s="160"/>
      <c r="F105" s="160"/>
      <c r="G105" s="160"/>
      <c r="H105" s="160"/>
      <c r="I105" s="160"/>
      <c r="J105" s="161">
        <f>J177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164</v>
      </c>
      <c r="E106" s="160"/>
      <c r="F106" s="160"/>
      <c r="G106" s="160"/>
      <c r="H106" s="160"/>
      <c r="I106" s="160"/>
      <c r="J106" s="161">
        <f>J181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165</v>
      </c>
      <c r="E107" s="160"/>
      <c r="F107" s="160"/>
      <c r="G107" s="160"/>
      <c r="H107" s="160"/>
      <c r="I107" s="160"/>
      <c r="J107" s="161">
        <f>J237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763</v>
      </c>
      <c r="E108" s="160"/>
      <c r="F108" s="160"/>
      <c r="G108" s="160"/>
      <c r="H108" s="160"/>
      <c r="I108" s="160"/>
      <c r="J108" s="161">
        <f>J254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167</v>
      </c>
      <c r="E109" s="160"/>
      <c r="F109" s="160"/>
      <c r="G109" s="160"/>
      <c r="H109" s="160"/>
      <c r="I109" s="160"/>
      <c r="J109" s="161">
        <f>J264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1384</v>
      </c>
      <c r="E110" s="160"/>
      <c r="F110" s="160"/>
      <c r="G110" s="160"/>
      <c r="H110" s="160"/>
      <c r="I110" s="160"/>
      <c r="J110" s="161">
        <f>J267</f>
        <v>0</v>
      </c>
      <c r="K110" s="103"/>
      <c r="L110" s="162"/>
    </row>
    <row r="111" spans="1:47" s="10" customFormat="1" ht="19.899999999999999" customHeight="1">
      <c r="B111" s="158"/>
      <c r="C111" s="103"/>
      <c r="D111" s="159" t="s">
        <v>765</v>
      </c>
      <c r="E111" s="160"/>
      <c r="F111" s="160"/>
      <c r="G111" s="160"/>
      <c r="H111" s="160"/>
      <c r="I111" s="160"/>
      <c r="J111" s="161">
        <f>J287</f>
        <v>0</v>
      </c>
      <c r="K111" s="103"/>
      <c r="L111" s="162"/>
    </row>
    <row r="112" spans="1:47" s="10" customFormat="1" ht="19.899999999999999" customHeight="1">
      <c r="B112" s="158"/>
      <c r="C112" s="103"/>
      <c r="D112" s="159" t="s">
        <v>766</v>
      </c>
      <c r="E112" s="160"/>
      <c r="F112" s="160"/>
      <c r="G112" s="160"/>
      <c r="H112" s="160"/>
      <c r="I112" s="160"/>
      <c r="J112" s="161">
        <f>J291</f>
        <v>0</v>
      </c>
      <c r="K112" s="103"/>
      <c r="L112" s="162"/>
    </row>
    <row r="113" spans="1:31" s="2" customFormat="1" ht="21.7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6.95" customHeight="1">
      <c r="A114" s="33"/>
      <c r="B114" s="53"/>
      <c r="C114" s="54"/>
      <c r="D114" s="54"/>
      <c r="E114" s="54"/>
      <c r="F114" s="54"/>
      <c r="G114" s="54"/>
      <c r="H114" s="54"/>
      <c r="I114" s="54"/>
      <c r="J114" s="54"/>
      <c r="K114" s="54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8" spans="1:31" s="2" customFormat="1" ht="6.95" customHeight="1">
      <c r="A118" s="33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24.95" customHeight="1">
      <c r="A119" s="33"/>
      <c r="B119" s="34"/>
      <c r="C119" s="22" t="s">
        <v>170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16</v>
      </c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298" t="str">
        <f>E7</f>
        <v>Praha Holešovice ON - oprava</v>
      </c>
      <c r="F122" s="299"/>
      <c r="G122" s="299"/>
      <c r="H122" s="299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1" customFormat="1" ht="12" customHeight="1">
      <c r="B123" s="20"/>
      <c r="C123" s="28" t="s">
        <v>148</v>
      </c>
      <c r="D123" s="21"/>
      <c r="E123" s="21"/>
      <c r="F123" s="21"/>
      <c r="G123" s="21"/>
      <c r="H123" s="21"/>
      <c r="I123" s="21"/>
      <c r="J123" s="21"/>
      <c r="K123" s="21"/>
      <c r="L123" s="19"/>
    </row>
    <row r="124" spans="1:31" s="2" customFormat="1" ht="16.5" customHeight="1">
      <c r="A124" s="33"/>
      <c r="B124" s="34"/>
      <c r="C124" s="35"/>
      <c r="D124" s="35"/>
      <c r="E124" s="298" t="s">
        <v>2074</v>
      </c>
      <c r="F124" s="297"/>
      <c r="G124" s="297"/>
      <c r="H124" s="297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755</v>
      </c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6.5" customHeight="1">
      <c r="A126" s="33"/>
      <c r="B126" s="34"/>
      <c r="C126" s="35"/>
      <c r="D126" s="35"/>
      <c r="E126" s="294" t="str">
        <f>E11</f>
        <v>6.1 - Oprava přístupové chodby k parkovišti v 1NP</v>
      </c>
      <c r="F126" s="297"/>
      <c r="G126" s="297"/>
      <c r="H126" s="297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20</v>
      </c>
      <c r="D128" s="35"/>
      <c r="E128" s="35"/>
      <c r="F128" s="26" t="str">
        <f>F14</f>
        <v>ŽST Praha Holešovice</v>
      </c>
      <c r="G128" s="35"/>
      <c r="H128" s="35"/>
      <c r="I128" s="28" t="s">
        <v>22</v>
      </c>
      <c r="J128" s="65" t="str">
        <f>IF(J14="","",J14)</f>
        <v>24. 3. 2021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24</v>
      </c>
      <c r="D130" s="35"/>
      <c r="E130" s="35"/>
      <c r="F130" s="26" t="str">
        <f>E17</f>
        <v>Správa železnic, státní organizace</v>
      </c>
      <c r="G130" s="35"/>
      <c r="H130" s="35"/>
      <c r="I130" s="28" t="s">
        <v>32</v>
      </c>
      <c r="J130" s="31" t="str">
        <f>E23</f>
        <v xml:space="preserve"> </v>
      </c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30</v>
      </c>
      <c r="D131" s="35"/>
      <c r="E131" s="35"/>
      <c r="F131" s="26" t="str">
        <f>IF(E20="","",E20)</f>
        <v>Vyplň údaj</v>
      </c>
      <c r="G131" s="35"/>
      <c r="H131" s="35"/>
      <c r="I131" s="28" t="s">
        <v>35</v>
      </c>
      <c r="J131" s="31">
        <f>E26</f>
        <v>0</v>
      </c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0.35" customHeight="1">
      <c r="A132" s="33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11" customFormat="1" ht="29.25" customHeight="1">
      <c r="A133" s="163"/>
      <c r="B133" s="164"/>
      <c r="C133" s="165" t="s">
        <v>171</v>
      </c>
      <c r="D133" s="166" t="s">
        <v>62</v>
      </c>
      <c r="E133" s="166" t="s">
        <v>58</v>
      </c>
      <c r="F133" s="166" t="s">
        <v>59</v>
      </c>
      <c r="G133" s="166" t="s">
        <v>172</v>
      </c>
      <c r="H133" s="166" t="s">
        <v>173</v>
      </c>
      <c r="I133" s="166" t="s">
        <v>174</v>
      </c>
      <c r="J133" s="167" t="s">
        <v>153</v>
      </c>
      <c r="K133" s="168" t="s">
        <v>175</v>
      </c>
      <c r="L133" s="169"/>
      <c r="M133" s="74" t="s">
        <v>1</v>
      </c>
      <c r="N133" s="75" t="s">
        <v>41</v>
      </c>
      <c r="O133" s="75" t="s">
        <v>176</v>
      </c>
      <c r="P133" s="75" t="s">
        <v>177</v>
      </c>
      <c r="Q133" s="75" t="s">
        <v>178</v>
      </c>
      <c r="R133" s="75" t="s">
        <v>179</v>
      </c>
      <c r="S133" s="75" t="s">
        <v>180</v>
      </c>
      <c r="T133" s="76" t="s">
        <v>181</v>
      </c>
      <c r="U133" s="163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/>
    </row>
    <row r="134" spans="1:65" s="2" customFormat="1" ht="22.9" customHeight="1">
      <c r="A134" s="33"/>
      <c r="B134" s="34"/>
      <c r="C134" s="81" t="s">
        <v>182</v>
      </c>
      <c r="D134" s="35"/>
      <c r="E134" s="35"/>
      <c r="F134" s="35"/>
      <c r="G134" s="35"/>
      <c r="H134" s="35"/>
      <c r="I134" s="35"/>
      <c r="J134" s="170">
        <f>BK134</f>
        <v>0</v>
      </c>
      <c r="K134" s="35"/>
      <c r="L134" s="38"/>
      <c r="M134" s="77"/>
      <c r="N134" s="171"/>
      <c r="O134" s="78"/>
      <c r="P134" s="172">
        <f>P135+P176</f>
        <v>0</v>
      </c>
      <c r="Q134" s="78"/>
      <c r="R134" s="172">
        <f>R135+R176</f>
        <v>12.065260499999997</v>
      </c>
      <c r="S134" s="78"/>
      <c r="T134" s="173">
        <f>T135+T176</f>
        <v>1.974024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76</v>
      </c>
      <c r="AU134" s="16" t="s">
        <v>155</v>
      </c>
      <c r="BK134" s="174">
        <f>BK135+BK176</f>
        <v>0</v>
      </c>
    </row>
    <row r="135" spans="1:65" s="12" customFormat="1" ht="25.9" customHeight="1">
      <c r="B135" s="175"/>
      <c r="C135" s="176"/>
      <c r="D135" s="177" t="s">
        <v>76</v>
      </c>
      <c r="E135" s="178" t="s">
        <v>183</v>
      </c>
      <c r="F135" s="178" t="s">
        <v>184</v>
      </c>
      <c r="G135" s="176"/>
      <c r="H135" s="176"/>
      <c r="I135" s="179"/>
      <c r="J135" s="180">
        <f>BK135</f>
        <v>0</v>
      </c>
      <c r="K135" s="176"/>
      <c r="L135" s="181"/>
      <c r="M135" s="182"/>
      <c r="N135" s="183"/>
      <c r="O135" s="183"/>
      <c r="P135" s="184">
        <f>P136+P137+P138+P157+P166+P174</f>
        <v>0</v>
      </c>
      <c r="Q135" s="183"/>
      <c r="R135" s="184">
        <f>R136+R137+R138+R157+R166+R174</f>
        <v>7.5384269999999987</v>
      </c>
      <c r="S135" s="183"/>
      <c r="T135" s="185">
        <f>T136+T137+T138+T157+T166+T174</f>
        <v>1.4288000000000001</v>
      </c>
      <c r="AR135" s="186" t="s">
        <v>85</v>
      </c>
      <c r="AT135" s="187" t="s">
        <v>76</v>
      </c>
      <c r="AU135" s="187" t="s">
        <v>77</v>
      </c>
      <c r="AY135" s="186" t="s">
        <v>185</v>
      </c>
      <c r="BK135" s="188">
        <f>BK136+BK137+BK138+BK157+BK166+BK174</f>
        <v>0</v>
      </c>
    </row>
    <row r="136" spans="1:65" s="2" customFormat="1" ht="33" customHeight="1">
      <c r="A136" s="33"/>
      <c r="B136" s="34"/>
      <c r="C136" s="191" t="s">
        <v>85</v>
      </c>
      <c r="D136" s="191" t="s">
        <v>188</v>
      </c>
      <c r="E136" s="192" t="s">
        <v>791</v>
      </c>
      <c r="F136" s="193" t="s">
        <v>792</v>
      </c>
      <c r="G136" s="194" t="s">
        <v>227</v>
      </c>
      <c r="H136" s="195">
        <v>0.28799999999999998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42</v>
      </c>
      <c r="O136" s="70"/>
      <c r="P136" s="201">
        <f>O136*H136</f>
        <v>0</v>
      </c>
      <c r="Q136" s="201">
        <v>1.3271500000000001</v>
      </c>
      <c r="R136" s="201">
        <f>Q136*H136</f>
        <v>0.38221919999999998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192</v>
      </c>
      <c r="AT136" s="203" t="s">
        <v>188</v>
      </c>
      <c r="AU136" s="203" t="s">
        <v>85</v>
      </c>
      <c r="AY136" s="16" t="s">
        <v>185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85</v>
      </c>
      <c r="BK136" s="204">
        <f>ROUND(I136*H136,2)</f>
        <v>0</v>
      </c>
      <c r="BL136" s="16" t="s">
        <v>192</v>
      </c>
      <c r="BM136" s="203" t="s">
        <v>2076</v>
      </c>
    </row>
    <row r="137" spans="1:65" s="13" customFormat="1">
      <c r="B137" s="205"/>
      <c r="C137" s="206"/>
      <c r="D137" s="207" t="s">
        <v>194</v>
      </c>
      <c r="E137" s="208" t="s">
        <v>1</v>
      </c>
      <c r="F137" s="209" t="s">
        <v>2077</v>
      </c>
      <c r="G137" s="206"/>
      <c r="H137" s="210">
        <v>0.28799999999999998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194</v>
      </c>
      <c r="AU137" s="216" t="s">
        <v>85</v>
      </c>
      <c r="AV137" s="13" t="s">
        <v>87</v>
      </c>
      <c r="AW137" s="13" t="s">
        <v>34</v>
      </c>
      <c r="AX137" s="13" t="s">
        <v>85</v>
      </c>
      <c r="AY137" s="216" t="s">
        <v>185</v>
      </c>
    </row>
    <row r="138" spans="1:65" s="12" customFormat="1" ht="22.9" customHeight="1">
      <c r="B138" s="175"/>
      <c r="C138" s="176"/>
      <c r="D138" s="177" t="s">
        <v>76</v>
      </c>
      <c r="E138" s="189" t="s">
        <v>186</v>
      </c>
      <c r="F138" s="189" t="s">
        <v>187</v>
      </c>
      <c r="G138" s="176"/>
      <c r="H138" s="176"/>
      <c r="I138" s="179"/>
      <c r="J138" s="190">
        <f>BK138</f>
        <v>0</v>
      </c>
      <c r="K138" s="176"/>
      <c r="L138" s="181"/>
      <c r="M138" s="182"/>
      <c r="N138" s="183"/>
      <c r="O138" s="183"/>
      <c r="P138" s="184">
        <f>SUM(P139:P156)</f>
        <v>0</v>
      </c>
      <c r="Q138" s="183"/>
      <c r="R138" s="184">
        <f>SUM(R139:R156)</f>
        <v>7.1449527999999987</v>
      </c>
      <c r="S138" s="183"/>
      <c r="T138" s="185">
        <f>SUM(T139:T156)</f>
        <v>0</v>
      </c>
      <c r="AR138" s="186" t="s">
        <v>85</v>
      </c>
      <c r="AT138" s="187" t="s">
        <v>76</v>
      </c>
      <c r="AU138" s="187" t="s">
        <v>85</v>
      </c>
      <c r="AY138" s="186" t="s">
        <v>185</v>
      </c>
      <c r="BK138" s="188">
        <f>SUM(BK139:BK156)</f>
        <v>0</v>
      </c>
    </row>
    <row r="139" spans="1:65" s="2" customFormat="1" ht="21.75" customHeight="1">
      <c r="A139" s="33"/>
      <c r="B139" s="34"/>
      <c r="C139" s="191" t="s">
        <v>87</v>
      </c>
      <c r="D139" s="191" t="s">
        <v>188</v>
      </c>
      <c r="E139" s="192" t="s">
        <v>799</v>
      </c>
      <c r="F139" s="193" t="s">
        <v>800</v>
      </c>
      <c r="G139" s="194" t="s">
        <v>198</v>
      </c>
      <c r="H139" s="195">
        <v>0.96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42</v>
      </c>
      <c r="O139" s="70"/>
      <c r="P139" s="201">
        <f>O139*H139</f>
        <v>0</v>
      </c>
      <c r="Q139" s="201">
        <v>2.0000000000000001E-4</v>
      </c>
      <c r="R139" s="201">
        <f>Q139*H139</f>
        <v>1.92E-4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192</v>
      </c>
      <c r="AT139" s="203" t="s">
        <v>188</v>
      </c>
      <c r="AU139" s="203" t="s">
        <v>87</v>
      </c>
      <c r="AY139" s="16" t="s">
        <v>185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85</v>
      </c>
      <c r="BK139" s="204">
        <f>ROUND(I139*H139,2)</f>
        <v>0</v>
      </c>
      <c r="BL139" s="16" t="s">
        <v>192</v>
      </c>
      <c r="BM139" s="203" t="s">
        <v>2078</v>
      </c>
    </row>
    <row r="140" spans="1:65" s="13" customFormat="1">
      <c r="B140" s="205"/>
      <c r="C140" s="206"/>
      <c r="D140" s="207" t="s">
        <v>194</v>
      </c>
      <c r="E140" s="208" t="s">
        <v>1</v>
      </c>
      <c r="F140" s="209" t="s">
        <v>2079</v>
      </c>
      <c r="G140" s="206"/>
      <c r="H140" s="210">
        <v>0.96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194</v>
      </c>
      <c r="AU140" s="216" t="s">
        <v>87</v>
      </c>
      <c r="AV140" s="13" t="s">
        <v>87</v>
      </c>
      <c r="AW140" s="13" t="s">
        <v>34</v>
      </c>
      <c r="AX140" s="13" t="s">
        <v>85</v>
      </c>
      <c r="AY140" s="216" t="s">
        <v>185</v>
      </c>
    </row>
    <row r="141" spans="1:65" s="2" customFormat="1" ht="21.75" customHeight="1">
      <c r="A141" s="33"/>
      <c r="B141" s="34"/>
      <c r="C141" s="191" t="s">
        <v>201</v>
      </c>
      <c r="D141" s="191" t="s">
        <v>188</v>
      </c>
      <c r="E141" s="192" t="s">
        <v>2080</v>
      </c>
      <c r="F141" s="193" t="s">
        <v>2081</v>
      </c>
      <c r="G141" s="194" t="s">
        <v>301</v>
      </c>
      <c r="H141" s="195">
        <v>1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42</v>
      </c>
      <c r="O141" s="70"/>
      <c r="P141" s="201">
        <f>O141*H141</f>
        <v>0</v>
      </c>
      <c r="Q141" s="201">
        <v>4.1500000000000002E-2</v>
      </c>
      <c r="R141" s="201">
        <f>Q141*H141</f>
        <v>4.1500000000000002E-2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192</v>
      </c>
      <c r="AT141" s="203" t="s">
        <v>188</v>
      </c>
      <c r="AU141" s="203" t="s">
        <v>87</v>
      </c>
      <c r="AY141" s="16" t="s">
        <v>185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85</v>
      </c>
      <c r="BK141" s="204">
        <f>ROUND(I141*H141,2)</f>
        <v>0</v>
      </c>
      <c r="BL141" s="16" t="s">
        <v>192</v>
      </c>
      <c r="BM141" s="203" t="s">
        <v>2082</v>
      </c>
    </row>
    <row r="142" spans="1:65" s="2" customFormat="1" ht="21.75" customHeight="1">
      <c r="A142" s="33"/>
      <c r="B142" s="34"/>
      <c r="C142" s="191" t="s">
        <v>192</v>
      </c>
      <c r="D142" s="191" t="s">
        <v>188</v>
      </c>
      <c r="E142" s="192" t="s">
        <v>795</v>
      </c>
      <c r="F142" s="193" t="s">
        <v>796</v>
      </c>
      <c r="G142" s="194" t="s">
        <v>198</v>
      </c>
      <c r="H142" s="195">
        <v>8.58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42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192</v>
      </c>
      <c r="AT142" s="203" t="s">
        <v>188</v>
      </c>
      <c r="AU142" s="203" t="s">
        <v>87</v>
      </c>
      <c r="AY142" s="16" t="s">
        <v>185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85</v>
      </c>
      <c r="BK142" s="204">
        <f>ROUND(I142*H142,2)</f>
        <v>0</v>
      </c>
      <c r="BL142" s="16" t="s">
        <v>192</v>
      </c>
      <c r="BM142" s="203" t="s">
        <v>797</v>
      </c>
    </row>
    <row r="143" spans="1:65" s="13" customFormat="1">
      <c r="B143" s="205"/>
      <c r="C143" s="206"/>
      <c r="D143" s="207" t="s">
        <v>194</v>
      </c>
      <c r="E143" s="208" t="s">
        <v>1</v>
      </c>
      <c r="F143" s="209" t="s">
        <v>2083</v>
      </c>
      <c r="G143" s="206"/>
      <c r="H143" s="210">
        <v>8.58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194</v>
      </c>
      <c r="AU143" s="216" t="s">
        <v>87</v>
      </c>
      <c r="AV143" s="13" t="s">
        <v>87</v>
      </c>
      <c r="AW143" s="13" t="s">
        <v>34</v>
      </c>
      <c r="AX143" s="13" t="s">
        <v>85</v>
      </c>
      <c r="AY143" s="216" t="s">
        <v>185</v>
      </c>
    </row>
    <row r="144" spans="1:65" s="2" customFormat="1" ht="21.75" customHeight="1">
      <c r="A144" s="33"/>
      <c r="B144" s="34"/>
      <c r="C144" s="191" t="s">
        <v>211</v>
      </c>
      <c r="D144" s="191" t="s">
        <v>188</v>
      </c>
      <c r="E144" s="192" t="s">
        <v>2084</v>
      </c>
      <c r="F144" s="193" t="s">
        <v>2085</v>
      </c>
      <c r="G144" s="194" t="s">
        <v>198</v>
      </c>
      <c r="H144" s="195">
        <v>100.32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42</v>
      </c>
      <c r="O144" s="70"/>
      <c r="P144" s="201">
        <f>O144*H144</f>
        <v>0</v>
      </c>
      <c r="Q144" s="201">
        <v>2.3999999999999998E-3</v>
      </c>
      <c r="R144" s="201">
        <f>Q144*H144</f>
        <v>0.24076799999999995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192</v>
      </c>
      <c r="AT144" s="203" t="s">
        <v>188</v>
      </c>
      <c r="AU144" s="203" t="s">
        <v>87</v>
      </c>
      <c r="AY144" s="16" t="s">
        <v>185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85</v>
      </c>
      <c r="BK144" s="204">
        <f>ROUND(I144*H144,2)</f>
        <v>0</v>
      </c>
      <c r="BL144" s="16" t="s">
        <v>192</v>
      </c>
      <c r="BM144" s="203" t="s">
        <v>2086</v>
      </c>
    </row>
    <row r="145" spans="1:65" s="13" customFormat="1">
      <c r="B145" s="205"/>
      <c r="C145" s="206"/>
      <c r="D145" s="207" t="s">
        <v>194</v>
      </c>
      <c r="E145" s="208" t="s">
        <v>1</v>
      </c>
      <c r="F145" s="209" t="s">
        <v>2087</v>
      </c>
      <c r="G145" s="206"/>
      <c r="H145" s="210">
        <v>100.32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194</v>
      </c>
      <c r="AU145" s="216" t="s">
        <v>87</v>
      </c>
      <c r="AV145" s="13" t="s">
        <v>87</v>
      </c>
      <c r="AW145" s="13" t="s">
        <v>34</v>
      </c>
      <c r="AX145" s="13" t="s">
        <v>85</v>
      </c>
      <c r="AY145" s="216" t="s">
        <v>185</v>
      </c>
    </row>
    <row r="146" spans="1:65" s="2" customFormat="1" ht="21.75" customHeight="1">
      <c r="A146" s="33"/>
      <c r="B146" s="34"/>
      <c r="C146" s="191" t="s">
        <v>186</v>
      </c>
      <c r="D146" s="191" t="s">
        <v>188</v>
      </c>
      <c r="E146" s="192" t="s">
        <v>2088</v>
      </c>
      <c r="F146" s="193" t="s">
        <v>2089</v>
      </c>
      <c r="G146" s="194" t="s">
        <v>198</v>
      </c>
      <c r="H146" s="195">
        <v>100.32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42</v>
      </c>
      <c r="O146" s="70"/>
      <c r="P146" s="201">
        <f>O146*H146</f>
        <v>0</v>
      </c>
      <c r="Q146" s="201">
        <v>7.3499999999999998E-3</v>
      </c>
      <c r="R146" s="201">
        <f>Q146*H146</f>
        <v>0.7373519999999999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192</v>
      </c>
      <c r="AT146" s="203" t="s">
        <v>188</v>
      </c>
      <c r="AU146" s="203" t="s">
        <v>87</v>
      </c>
      <c r="AY146" s="16" t="s">
        <v>185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85</v>
      </c>
      <c r="BK146" s="204">
        <f>ROUND(I146*H146,2)</f>
        <v>0</v>
      </c>
      <c r="BL146" s="16" t="s">
        <v>192</v>
      </c>
      <c r="BM146" s="203" t="s">
        <v>2090</v>
      </c>
    </row>
    <row r="147" spans="1:65" s="2" customFormat="1" ht="21.75" customHeight="1">
      <c r="A147" s="33"/>
      <c r="B147" s="34"/>
      <c r="C147" s="191" t="s">
        <v>220</v>
      </c>
      <c r="D147" s="191" t="s">
        <v>188</v>
      </c>
      <c r="E147" s="192" t="s">
        <v>1412</v>
      </c>
      <c r="F147" s="193" t="s">
        <v>2091</v>
      </c>
      <c r="G147" s="194" t="s">
        <v>198</v>
      </c>
      <c r="H147" s="195">
        <v>100.32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42</v>
      </c>
      <c r="O147" s="70"/>
      <c r="P147" s="201">
        <f>O147*H147</f>
        <v>0</v>
      </c>
      <c r="Q147" s="201">
        <v>2.0480000000000002E-2</v>
      </c>
      <c r="R147" s="201">
        <f>Q147*H147</f>
        <v>2.0545536000000002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192</v>
      </c>
      <c r="AT147" s="203" t="s">
        <v>188</v>
      </c>
      <c r="AU147" s="203" t="s">
        <v>87</v>
      </c>
      <c r="AY147" s="16" t="s">
        <v>185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85</v>
      </c>
      <c r="BK147" s="204">
        <f>ROUND(I147*H147,2)</f>
        <v>0</v>
      </c>
      <c r="BL147" s="16" t="s">
        <v>192</v>
      </c>
      <c r="BM147" s="203" t="s">
        <v>2092</v>
      </c>
    </row>
    <row r="148" spans="1:65" s="2" customFormat="1" ht="21.75" customHeight="1">
      <c r="A148" s="33"/>
      <c r="B148" s="34"/>
      <c r="C148" s="191" t="s">
        <v>224</v>
      </c>
      <c r="D148" s="191" t="s">
        <v>188</v>
      </c>
      <c r="E148" s="192" t="s">
        <v>2093</v>
      </c>
      <c r="F148" s="193" t="s">
        <v>2094</v>
      </c>
      <c r="G148" s="194" t="s">
        <v>198</v>
      </c>
      <c r="H148" s="195">
        <v>401.28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42</v>
      </c>
      <c r="O148" s="70"/>
      <c r="P148" s="201">
        <f>O148*H148</f>
        <v>0</v>
      </c>
      <c r="Q148" s="201">
        <v>7.9000000000000008E-3</v>
      </c>
      <c r="R148" s="201">
        <f>Q148*H148</f>
        <v>3.170112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192</v>
      </c>
      <c r="AT148" s="203" t="s">
        <v>188</v>
      </c>
      <c r="AU148" s="203" t="s">
        <v>87</v>
      </c>
      <c r="AY148" s="16" t="s">
        <v>185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85</v>
      </c>
      <c r="BK148" s="204">
        <f>ROUND(I148*H148,2)</f>
        <v>0</v>
      </c>
      <c r="BL148" s="16" t="s">
        <v>192</v>
      </c>
      <c r="BM148" s="203" t="s">
        <v>2095</v>
      </c>
    </row>
    <row r="149" spans="1:65" s="13" customFormat="1">
      <c r="B149" s="205"/>
      <c r="C149" s="206"/>
      <c r="D149" s="207" t="s">
        <v>194</v>
      </c>
      <c r="E149" s="208" t="s">
        <v>1</v>
      </c>
      <c r="F149" s="209" t="s">
        <v>2096</v>
      </c>
      <c r="G149" s="206"/>
      <c r="H149" s="210">
        <v>401.28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194</v>
      </c>
      <c r="AU149" s="216" t="s">
        <v>87</v>
      </c>
      <c r="AV149" s="13" t="s">
        <v>87</v>
      </c>
      <c r="AW149" s="13" t="s">
        <v>34</v>
      </c>
      <c r="AX149" s="13" t="s">
        <v>85</v>
      </c>
      <c r="AY149" s="216" t="s">
        <v>185</v>
      </c>
    </row>
    <row r="150" spans="1:65" s="2" customFormat="1" ht="21.75" customHeight="1">
      <c r="A150" s="33"/>
      <c r="B150" s="34"/>
      <c r="C150" s="191" t="s">
        <v>209</v>
      </c>
      <c r="D150" s="191" t="s">
        <v>188</v>
      </c>
      <c r="E150" s="192" t="s">
        <v>808</v>
      </c>
      <c r="F150" s="193" t="s">
        <v>809</v>
      </c>
      <c r="G150" s="194" t="s">
        <v>198</v>
      </c>
      <c r="H150" s="195">
        <v>100.32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42</v>
      </c>
      <c r="O150" s="70"/>
      <c r="P150" s="201">
        <f>O150*H150</f>
        <v>0</v>
      </c>
      <c r="Q150" s="201">
        <v>4.6999999999999999E-4</v>
      </c>
      <c r="R150" s="201">
        <f>Q150*H150</f>
        <v>4.7150399999999995E-2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192</v>
      </c>
      <c r="AT150" s="203" t="s">
        <v>188</v>
      </c>
      <c r="AU150" s="203" t="s">
        <v>87</v>
      </c>
      <c r="AY150" s="16" t="s">
        <v>185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85</v>
      </c>
      <c r="BK150" s="204">
        <f>ROUND(I150*H150,2)</f>
        <v>0</v>
      </c>
      <c r="BL150" s="16" t="s">
        <v>192</v>
      </c>
      <c r="BM150" s="203" t="s">
        <v>810</v>
      </c>
    </row>
    <row r="151" spans="1:65" s="2" customFormat="1" ht="21.75" customHeight="1">
      <c r="A151" s="33"/>
      <c r="B151" s="34"/>
      <c r="C151" s="191" t="s">
        <v>234</v>
      </c>
      <c r="D151" s="191" t="s">
        <v>188</v>
      </c>
      <c r="E151" s="192" t="s">
        <v>811</v>
      </c>
      <c r="F151" s="193" t="s">
        <v>812</v>
      </c>
      <c r="G151" s="194" t="s">
        <v>198</v>
      </c>
      <c r="H151" s="195">
        <v>100.32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42</v>
      </c>
      <c r="O151" s="70"/>
      <c r="P151" s="201">
        <f>O151*H151</f>
        <v>0</v>
      </c>
      <c r="Q151" s="201">
        <v>4.8900000000000002E-3</v>
      </c>
      <c r="R151" s="201">
        <f>Q151*H151</f>
        <v>0.49056479999999997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192</v>
      </c>
      <c r="AT151" s="203" t="s">
        <v>188</v>
      </c>
      <c r="AU151" s="203" t="s">
        <v>87</v>
      </c>
      <c r="AY151" s="16" t="s">
        <v>185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85</v>
      </c>
      <c r="BK151" s="204">
        <f>ROUND(I151*H151,2)</f>
        <v>0</v>
      </c>
      <c r="BL151" s="16" t="s">
        <v>192</v>
      </c>
      <c r="BM151" s="203" t="s">
        <v>813</v>
      </c>
    </row>
    <row r="152" spans="1:65" s="2" customFormat="1" ht="21.75" customHeight="1">
      <c r="A152" s="33"/>
      <c r="B152" s="34"/>
      <c r="C152" s="191" t="s">
        <v>239</v>
      </c>
      <c r="D152" s="191" t="s">
        <v>188</v>
      </c>
      <c r="E152" s="192" t="s">
        <v>814</v>
      </c>
      <c r="F152" s="193" t="s">
        <v>815</v>
      </c>
      <c r="G152" s="194" t="s">
        <v>198</v>
      </c>
      <c r="H152" s="195">
        <v>100.32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42</v>
      </c>
      <c r="O152" s="70"/>
      <c r="P152" s="201">
        <f>O152*H152</f>
        <v>0</v>
      </c>
      <c r="Q152" s="201">
        <v>3.0000000000000001E-3</v>
      </c>
      <c r="R152" s="201">
        <f>Q152*H152</f>
        <v>0.30096000000000001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192</v>
      </c>
      <c r="AT152" s="203" t="s">
        <v>188</v>
      </c>
      <c r="AU152" s="203" t="s">
        <v>87</v>
      </c>
      <c r="AY152" s="16" t="s">
        <v>185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85</v>
      </c>
      <c r="BK152" s="204">
        <f>ROUND(I152*H152,2)</f>
        <v>0</v>
      </c>
      <c r="BL152" s="16" t="s">
        <v>192</v>
      </c>
      <c r="BM152" s="203" t="s">
        <v>816</v>
      </c>
    </row>
    <row r="153" spans="1:65" s="2" customFormat="1" ht="21.75" customHeight="1">
      <c r="A153" s="33"/>
      <c r="B153" s="34"/>
      <c r="C153" s="191" t="s">
        <v>244</v>
      </c>
      <c r="D153" s="191" t="s">
        <v>188</v>
      </c>
      <c r="E153" s="192" t="s">
        <v>189</v>
      </c>
      <c r="F153" s="193" t="s">
        <v>190</v>
      </c>
      <c r="G153" s="194" t="s">
        <v>191</v>
      </c>
      <c r="H153" s="195">
        <v>41.2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42</v>
      </c>
      <c r="O153" s="70"/>
      <c r="P153" s="201">
        <f>O153*H153</f>
        <v>0</v>
      </c>
      <c r="Q153" s="201">
        <v>1.5E-3</v>
      </c>
      <c r="R153" s="201">
        <f>Q153*H153</f>
        <v>6.1800000000000008E-2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192</v>
      </c>
      <c r="AT153" s="203" t="s">
        <v>188</v>
      </c>
      <c r="AU153" s="203" t="s">
        <v>87</v>
      </c>
      <c r="AY153" s="16" t="s">
        <v>185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85</v>
      </c>
      <c r="BK153" s="204">
        <f>ROUND(I153*H153,2)</f>
        <v>0</v>
      </c>
      <c r="BL153" s="16" t="s">
        <v>192</v>
      </c>
      <c r="BM153" s="203" t="s">
        <v>817</v>
      </c>
    </row>
    <row r="154" spans="1:65" s="13" customFormat="1">
      <c r="B154" s="205"/>
      <c r="C154" s="206"/>
      <c r="D154" s="207" t="s">
        <v>194</v>
      </c>
      <c r="E154" s="208" t="s">
        <v>1</v>
      </c>
      <c r="F154" s="209" t="s">
        <v>2097</v>
      </c>
      <c r="G154" s="206"/>
      <c r="H154" s="210">
        <v>18.399999999999999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194</v>
      </c>
      <c r="AU154" s="216" t="s">
        <v>87</v>
      </c>
      <c r="AV154" s="13" t="s">
        <v>87</v>
      </c>
      <c r="AW154" s="13" t="s">
        <v>34</v>
      </c>
      <c r="AX154" s="13" t="s">
        <v>77</v>
      </c>
      <c r="AY154" s="216" t="s">
        <v>185</v>
      </c>
    </row>
    <row r="155" spans="1:65" s="13" customFormat="1">
      <c r="B155" s="205"/>
      <c r="C155" s="206"/>
      <c r="D155" s="207" t="s">
        <v>194</v>
      </c>
      <c r="E155" s="208" t="s">
        <v>1</v>
      </c>
      <c r="F155" s="209" t="s">
        <v>2098</v>
      </c>
      <c r="G155" s="206"/>
      <c r="H155" s="210">
        <v>22.8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194</v>
      </c>
      <c r="AU155" s="216" t="s">
        <v>87</v>
      </c>
      <c r="AV155" s="13" t="s">
        <v>87</v>
      </c>
      <c r="AW155" s="13" t="s">
        <v>34</v>
      </c>
      <c r="AX155" s="13" t="s">
        <v>77</v>
      </c>
      <c r="AY155" s="216" t="s">
        <v>185</v>
      </c>
    </row>
    <row r="156" spans="1:65" s="14" customFormat="1">
      <c r="B156" s="221"/>
      <c r="C156" s="222"/>
      <c r="D156" s="207" t="s">
        <v>194</v>
      </c>
      <c r="E156" s="223" t="s">
        <v>1</v>
      </c>
      <c r="F156" s="224" t="s">
        <v>317</v>
      </c>
      <c r="G156" s="222"/>
      <c r="H156" s="225">
        <v>41.2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194</v>
      </c>
      <c r="AU156" s="231" t="s">
        <v>87</v>
      </c>
      <c r="AV156" s="14" t="s">
        <v>192</v>
      </c>
      <c r="AW156" s="14" t="s">
        <v>34</v>
      </c>
      <c r="AX156" s="14" t="s">
        <v>85</v>
      </c>
      <c r="AY156" s="231" t="s">
        <v>185</v>
      </c>
    </row>
    <row r="157" spans="1:65" s="12" customFormat="1" ht="22.9" customHeight="1">
      <c r="B157" s="175"/>
      <c r="C157" s="176"/>
      <c r="D157" s="177" t="s">
        <v>76</v>
      </c>
      <c r="E157" s="189" t="s">
        <v>209</v>
      </c>
      <c r="F157" s="189" t="s">
        <v>819</v>
      </c>
      <c r="G157" s="176"/>
      <c r="H157" s="176"/>
      <c r="I157" s="179"/>
      <c r="J157" s="190">
        <f>BK157</f>
        <v>0</v>
      </c>
      <c r="K157" s="176"/>
      <c r="L157" s="181"/>
      <c r="M157" s="182"/>
      <c r="N157" s="183"/>
      <c r="O157" s="183"/>
      <c r="P157" s="184">
        <f>SUM(P158:P165)</f>
        <v>0</v>
      </c>
      <c r="Q157" s="183"/>
      <c r="R157" s="184">
        <f>SUM(R158:R165)</f>
        <v>1.1255000000000001E-2</v>
      </c>
      <c r="S157" s="183"/>
      <c r="T157" s="185">
        <f>SUM(T158:T165)</f>
        <v>1.4288000000000001</v>
      </c>
      <c r="AR157" s="186" t="s">
        <v>85</v>
      </c>
      <c r="AT157" s="187" t="s">
        <v>76</v>
      </c>
      <c r="AU157" s="187" t="s">
        <v>85</v>
      </c>
      <c r="AY157" s="186" t="s">
        <v>185</v>
      </c>
      <c r="BK157" s="188">
        <f>SUM(BK158:BK165)</f>
        <v>0</v>
      </c>
    </row>
    <row r="158" spans="1:65" s="2" customFormat="1" ht="33" customHeight="1">
      <c r="A158" s="33"/>
      <c r="B158" s="34"/>
      <c r="C158" s="191" t="s">
        <v>248</v>
      </c>
      <c r="D158" s="191" t="s">
        <v>188</v>
      </c>
      <c r="E158" s="192" t="s">
        <v>823</v>
      </c>
      <c r="F158" s="193" t="s">
        <v>824</v>
      </c>
      <c r="G158" s="194" t="s">
        <v>198</v>
      </c>
      <c r="H158" s="195">
        <v>45.02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42</v>
      </c>
      <c r="O158" s="70"/>
      <c r="P158" s="201">
        <f>O158*H158</f>
        <v>0</v>
      </c>
      <c r="Q158" s="201">
        <v>2.1000000000000001E-4</v>
      </c>
      <c r="R158" s="201">
        <f>Q158*H158</f>
        <v>9.4542000000000011E-3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192</v>
      </c>
      <c r="AT158" s="203" t="s">
        <v>188</v>
      </c>
      <c r="AU158" s="203" t="s">
        <v>87</v>
      </c>
      <c r="AY158" s="16" t="s">
        <v>185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85</v>
      </c>
      <c r="BK158" s="204">
        <f>ROUND(I158*H158,2)</f>
        <v>0</v>
      </c>
      <c r="BL158" s="16" t="s">
        <v>192</v>
      </c>
      <c r="BM158" s="203" t="s">
        <v>825</v>
      </c>
    </row>
    <row r="159" spans="1:65" s="13" customFormat="1">
      <c r="B159" s="205"/>
      <c r="C159" s="206"/>
      <c r="D159" s="207" t="s">
        <v>194</v>
      </c>
      <c r="E159" s="208" t="s">
        <v>1</v>
      </c>
      <c r="F159" s="209" t="s">
        <v>2099</v>
      </c>
      <c r="G159" s="206"/>
      <c r="H159" s="210">
        <v>45.02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194</v>
      </c>
      <c r="AU159" s="216" t="s">
        <v>87</v>
      </c>
      <c r="AV159" s="13" t="s">
        <v>87</v>
      </c>
      <c r="AW159" s="13" t="s">
        <v>34</v>
      </c>
      <c r="AX159" s="13" t="s">
        <v>85</v>
      </c>
      <c r="AY159" s="216" t="s">
        <v>185</v>
      </c>
    </row>
    <row r="160" spans="1:65" s="2" customFormat="1" ht="21.75" customHeight="1">
      <c r="A160" s="33"/>
      <c r="B160" s="34"/>
      <c r="C160" s="191" t="s">
        <v>253</v>
      </c>
      <c r="D160" s="191" t="s">
        <v>188</v>
      </c>
      <c r="E160" s="192" t="s">
        <v>827</v>
      </c>
      <c r="F160" s="193" t="s">
        <v>828</v>
      </c>
      <c r="G160" s="194" t="s">
        <v>198</v>
      </c>
      <c r="H160" s="195">
        <v>45.02</v>
      </c>
      <c r="I160" s="196"/>
      <c r="J160" s="197">
        <f>ROUND(I160*H160,2)</f>
        <v>0</v>
      </c>
      <c r="K160" s="198"/>
      <c r="L160" s="38"/>
      <c r="M160" s="199" t="s">
        <v>1</v>
      </c>
      <c r="N160" s="200" t="s">
        <v>42</v>
      </c>
      <c r="O160" s="70"/>
      <c r="P160" s="201">
        <f>O160*H160</f>
        <v>0</v>
      </c>
      <c r="Q160" s="201">
        <v>4.0000000000000003E-5</v>
      </c>
      <c r="R160" s="201">
        <f>Q160*H160</f>
        <v>1.8008000000000002E-3</v>
      </c>
      <c r="S160" s="201">
        <v>0</v>
      </c>
      <c r="T160" s="20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192</v>
      </c>
      <c r="AT160" s="203" t="s">
        <v>188</v>
      </c>
      <c r="AU160" s="203" t="s">
        <v>87</v>
      </c>
      <c r="AY160" s="16" t="s">
        <v>185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6" t="s">
        <v>85</v>
      </c>
      <c r="BK160" s="204">
        <f>ROUND(I160*H160,2)</f>
        <v>0</v>
      </c>
      <c r="BL160" s="16" t="s">
        <v>192</v>
      </c>
      <c r="BM160" s="203" t="s">
        <v>829</v>
      </c>
    </row>
    <row r="161" spans="1:65" s="2" customFormat="1" ht="21.75" customHeight="1">
      <c r="A161" s="33"/>
      <c r="B161" s="34"/>
      <c r="C161" s="191" t="s">
        <v>8</v>
      </c>
      <c r="D161" s="191" t="s">
        <v>188</v>
      </c>
      <c r="E161" s="192" t="s">
        <v>216</v>
      </c>
      <c r="F161" s="193" t="s">
        <v>217</v>
      </c>
      <c r="G161" s="194" t="s">
        <v>198</v>
      </c>
      <c r="H161" s="195">
        <v>3.78</v>
      </c>
      <c r="I161" s="196"/>
      <c r="J161" s="197">
        <f>ROUND(I161*H161,2)</f>
        <v>0</v>
      </c>
      <c r="K161" s="198"/>
      <c r="L161" s="38"/>
      <c r="M161" s="199" t="s">
        <v>1</v>
      </c>
      <c r="N161" s="200" t="s">
        <v>42</v>
      </c>
      <c r="O161" s="70"/>
      <c r="P161" s="201">
        <f>O161*H161</f>
        <v>0</v>
      </c>
      <c r="Q161" s="201">
        <v>0</v>
      </c>
      <c r="R161" s="201">
        <f>Q161*H161</f>
        <v>0</v>
      </c>
      <c r="S161" s="201">
        <v>0.26100000000000001</v>
      </c>
      <c r="T161" s="202">
        <f>S161*H161</f>
        <v>0.98658000000000001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192</v>
      </c>
      <c r="AT161" s="203" t="s">
        <v>188</v>
      </c>
      <c r="AU161" s="203" t="s">
        <v>87</v>
      </c>
      <c r="AY161" s="16" t="s">
        <v>185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6" t="s">
        <v>85</v>
      </c>
      <c r="BK161" s="204">
        <f>ROUND(I161*H161,2)</f>
        <v>0</v>
      </c>
      <c r="BL161" s="16" t="s">
        <v>192</v>
      </c>
      <c r="BM161" s="203" t="s">
        <v>2100</v>
      </c>
    </row>
    <row r="162" spans="1:65" s="13" customFormat="1">
      <c r="B162" s="205"/>
      <c r="C162" s="206"/>
      <c r="D162" s="207" t="s">
        <v>194</v>
      </c>
      <c r="E162" s="208" t="s">
        <v>1</v>
      </c>
      <c r="F162" s="209" t="s">
        <v>2101</v>
      </c>
      <c r="G162" s="206"/>
      <c r="H162" s="210">
        <v>3.78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194</v>
      </c>
      <c r="AU162" s="216" t="s">
        <v>87</v>
      </c>
      <c r="AV162" s="13" t="s">
        <v>87</v>
      </c>
      <c r="AW162" s="13" t="s">
        <v>34</v>
      </c>
      <c r="AX162" s="13" t="s">
        <v>85</v>
      </c>
      <c r="AY162" s="216" t="s">
        <v>185</v>
      </c>
    </row>
    <row r="163" spans="1:65" s="2" customFormat="1" ht="21.75" customHeight="1">
      <c r="A163" s="33"/>
      <c r="B163" s="34"/>
      <c r="C163" s="191" t="s">
        <v>261</v>
      </c>
      <c r="D163" s="191" t="s">
        <v>188</v>
      </c>
      <c r="E163" s="192" t="s">
        <v>2102</v>
      </c>
      <c r="F163" s="193" t="s">
        <v>2103</v>
      </c>
      <c r="G163" s="194" t="s">
        <v>198</v>
      </c>
      <c r="H163" s="195">
        <v>5.94</v>
      </c>
      <c r="I163" s="196"/>
      <c r="J163" s="197">
        <f>ROUND(I163*H163,2)</f>
        <v>0</v>
      </c>
      <c r="K163" s="198"/>
      <c r="L163" s="38"/>
      <c r="M163" s="199" t="s">
        <v>1</v>
      </c>
      <c r="N163" s="200" t="s">
        <v>42</v>
      </c>
      <c r="O163" s="70"/>
      <c r="P163" s="201">
        <f>O163*H163</f>
        <v>0</v>
      </c>
      <c r="Q163" s="201">
        <v>0</v>
      </c>
      <c r="R163" s="201">
        <f>Q163*H163</f>
        <v>0</v>
      </c>
      <c r="S163" s="201">
        <v>6.3E-2</v>
      </c>
      <c r="T163" s="202">
        <f>S163*H163</f>
        <v>0.37422000000000005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192</v>
      </c>
      <c r="AT163" s="203" t="s">
        <v>188</v>
      </c>
      <c r="AU163" s="203" t="s">
        <v>87</v>
      </c>
      <c r="AY163" s="16" t="s">
        <v>185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85</v>
      </c>
      <c r="BK163" s="204">
        <f>ROUND(I163*H163,2)</f>
        <v>0</v>
      </c>
      <c r="BL163" s="16" t="s">
        <v>192</v>
      </c>
      <c r="BM163" s="203" t="s">
        <v>2104</v>
      </c>
    </row>
    <row r="164" spans="1:65" s="13" customFormat="1">
      <c r="B164" s="205"/>
      <c r="C164" s="206"/>
      <c r="D164" s="207" t="s">
        <v>194</v>
      </c>
      <c r="E164" s="208" t="s">
        <v>1</v>
      </c>
      <c r="F164" s="209" t="s">
        <v>2105</v>
      </c>
      <c r="G164" s="206"/>
      <c r="H164" s="210">
        <v>5.94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194</v>
      </c>
      <c r="AU164" s="216" t="s">
        <v>87</v>
      </c>
      <c r="AV164" s="13" t="s">
        <v>87</v>
      </c>
      <c r="AW164" s="13" t="s">
        <v>34</v>
      </c>
      <c r="AX164" s="13" t="s">
        <v>85</v>
      </c>
      <c r="AY164" s="216" t="s">
        <v>185</v>
      </c>
    </row>
    <row r="165" spans="1:65" s="2" customFormat="1" ht="21.75" customHeight="1">
      <c r="A165" s="33"/>
      <c r="B165" s="34"/>
      <c r="C165" s="191" t="s">
        <v>265</v>
      </c>
      <c r="D165" s="191" t="s">
        <v>188</v>
      </c>
      <c r="E165" s="192" t="s">
        <v>840</v>
      </c>
      <c r="F165" s="193" t="s">
        <v>2106</v>
      </c>
      <c r="G165" s="194" t="s">
        <v>214</v>
      </c>
      <c r="H165" s="195">
        <v>1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42</v>
      </c>
      <c r="O165" s="70"/>
      <c r="P165" s="201">
        <f>O165*H165</f>
        <v>0</v>
      </c>
      <c r="Q165" s="201">
        <v>0</v>
      </c>
      <c r="R165" s="201">
        <f>Q165*H165</f>
        <v>0</v>
      </c>
      <c r="S165" s="201">
        <v>6.8000000000000005E-2</v>
      </c>
      <c r="T165" s="202">
        <f>S165*H165</f>
        <v>6.8000000000000005E-2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192</v>
      </c>
      <c r="AT165" s="203" t="s">
        <v>188</v>
      </c>
      <c r="AU165" s="203" t="s">
        <v>87</v>
      </c>
      <c r="AY165" s="16" t="s">
        <v>185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85</v>
      </c>
      <c r="BK165" s="204">
        <f>ROUND(I165*H165,2)</f>
        <v>0</v>
      </c>
      <c r="BL165" s="16" t="s">
        <v>192</v>
      </c>
      <c r="BM165" s="203" t="s">
        <v>842</v>
      </c>
    </row>
    <row r="166" spans="1:65" s="12" customFormat="1" ht="22.9" customHeight="1">
      <c r="B166" s="175"/>
      <c r="C166" s="176"/>
      <c r="D166" s="177" t="s">
        <v>76</v>
      </c>
      <c r="E166" s="189" t="s">
        <v>232</v>
      </c>
      <c r="F166" s="189" t="s">
        <v>843</v>
      </c>
      <c r="G166" s="176"/>
      <c r="H166" s="176"/>
      <c r="I166" s="179"/>
      <c r="J166" s="190">
        <f>BK166</f>
        <v>0</v>
      </c>
      <c r="K166" s="176"/>
      <c r="L166" s="181"/>
      <c r="M166" s="182"/>
      <c r="N166" s="183"/>
      <c r="O166" s="183"/>
      <c r="P166" s="184">
        <f>SUM(P167:P173)</f>
        <v>0</v>
      </c>
      <c r="Q166" s="183"/>
      <c r="R166" s="184">
        <f>SUM(R167:R173)</f>
        <v>0</v>
      </c>
      <c r="S166" s="183"/>
      <c r="T166" s="185">
        <f>SUM(T167:T173)</f>
        <v>0</v>
      </c>
      <c r="AR166" s="186" t="s">
        <v>85</v>
      </c>
      <c r="AT166" s="187" t="s">
        <v>76</v>
      </c>
      <c r="AU166" s="187" t="s">
        <v>85</v>
      </c>
      <c r="AY166" s="186" t="s">
        <v>185</v>
      </c>
      <c r="BK166" s="188">
        <f>SUM(BK167:BK173)</f>
        <v>0</v>
      </c>
    </row>
    <row r="167" spans="1:65" s="2" customFormat="1" ht="21.75" customHeight="1">
      <c r="A167" s="33"/>
      <c r="B167" s="34"/>
      <c r="C167" s="191" t="s">
        <v>273</v>
      </c>
      <c r="D167" s="191" t="s">
        <v>188</v>
      </c>
      <c r="E167" s="192" t="s">
        <v>844</v>
      </c>
      <c r="F167" s="193" t="s">
        <v>845</v>
      </c>
      <c r="G167" s="194" t="s">
        <v>237</v>
      </c>
      <c r="H167" s="195">
        <v>1.974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42</v>
      </c>
      <c r="O167" s="70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192</v>
      </c>
      <c r="AT167" s="203" t="s">
        <v>188</v>
      </c>
      <c r="AU167" s="203" t="s">
        <v>87</v>
      </c>
      <c r="AY167" s="16" t="s">
        <v>185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192</v>
      </c>
      <c r="BM167" s="203" t="s">
        <v>846</v>
      </c>
    </row>
    <row r="168" spans="1:65" s="2" customFormat="1" ht="33" customHeight="1">
      <c r="A168" s="33"/>
      <c r="B168" s="34"/>
      <c r="C168" s="191" t="s">
        <v>277</v>
      </c>
      <c r="D168" s="191" t="s">
        <v>188</v>
      </c>
      <c r="E168" s="192" t="s">
        <v>240</v>
      </c>
      <c r="F168" s="193" t="s">
        <v>241</v>
      </c>
      <c r="G168" s="194" t="s">
        <v>237</v>
      </c>
      <c r="H168" s="195">
        <v>19.739999999999998</v>
      </c>
      <c r="I168" s="196"/>
      <c r="J168" s="197">
        <f>ROUND(I168*H168,2)</f>
        <v>0</v>
      </c>
      <c r="K168" s="198"/>
      <c r="L168" s="38"/>
      <c r="M168" s="199" t="s">
        <v>1</v>
      </c>
      <c r="N168" s="200" t="s">
        <v>42</v>
      </c>
      <c r="O168" s="70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192</v>
      </c>
      <c r="AT168" s="203" t="s">
        <v>188</v>
      </c>
      <c r="AU168" s="203" t="s">
        <v>87</v>
      </c>
      <c r="AY168" s="16" t="s">
        <v>185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85</v>
      </c>
      <c r="BK168" s="204">
        <f>ROUND(I168*H168,2)</f>
        <v>0</v>
      </c>
      <c r="BL168" s="16" t="s">
        <v>192</v>
      </c>
      <c r="BM168" s="203" t="s">
        <v>847</v>
      </c>
    </row>
    <row r="169" spans="1:65" s="13" customFormat="1">
      <c r="B169" s="205"/>
      <c r="C169" s="206"/>
      <c r="D169" s="207" t="s">
        <v>194</v>
      </c>
      <c r="E169" s="206"/>
      <c r="F169" s="209" t="s">
        <v>2107</v>
      </c>
      <c r="G169" s="206"/>
      <c r="H169" s="210">
        <v>19.739999999999998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194</v>
      </c>
      <c r="AU169" s="216" t="s">
        <v>87</v>
      </c>
      <c r="AV169" s="13" t="s">
        <v>87</v>
      </c>
      <c r="AW169" s="13" t="s">
        <v>4</v>
      </c>
      <c r="AX169" s="13" t="s">
        <v>85</v>
      </c>
      <c r="AY169" s="216" t="s">
        <v>185</v>
      </c>
    </row>
    <row r="170" spans="1:65" s="2" customFormat="1" ht="21.75" customHeight="1">
      <c r="A170" s="33"/>
      <c r="B170" s="34"/>
      <c r="C170" s="191" t="s">
        <v>285</v>
      </c>
      <c r="D170" s="191" t="s">
        <v>188</v>
      </c>
      <c r="E170" s="192" t="s">
        <v>245</v>
      </c>
      <c r="F170" s="193" t="s">
        <v>849</v>
      </c>
      <c r="G170" s="194" t="s">
        <v>237</v>
      </c>
      <c r="H170" s="195">
        <v>1.974</v>
      </c>
      <c r="I170" s="196"/>
      <c r="J170" s="197">
        <f>ROUND(I170*H170,2)</f>
        <v>0</v>
      </c>
      <c r="K170" s="198"/>
      <c r="L170" s="38"/>
      <c r="M170" s="199" t="s">
        <v>1</v>
      </c>
      <c r="N170" s="200" t="s">
        <v>42</v>
      </c>
      <c r="O170" s="70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192</v>
      </c>
      <c r="AT170" s="203" t="s">
        <v>188</v>
      </c>
      <c r="AU170" s="203" t="s">
        <v>87</v>
      </c>
      <c r="AY170" s="16" t="s">
        <v>185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6" t="s">
        <v>85</v>
      </c>
      <c r="BK170" s="204">
        <f>ROUND(I170*H170,2)</f>
        <v>0</v>
      </c>
      <c r="BL170" s="16" t="s">
        <v>192</v>
      </c>
      <c r="BM170" s="203" t="s">
        <v>850</v>
      </c>
    </row>
    <row r="171" spans="1:65" s="2" customFormat="1" ht="21.75" customHeight="1">
      <c r="A171" s="33"/>
      <c r="B171" s="34"/>
      <c r="C171" s="191" t="s">
        <v>7</v>
      </c>
      <c r="D171" s="191" t="s">
        <v>188</v>
      </c>
      <c r="E171" s="192" t="s">
        <v>249</v>
      </c>
      <c r="F171" s="193" t="s">
        <v>250</v>
      </c>
      <c r="G171" s="194" t="s">
        <v>237</v>
      </c>
      <c r="H171" s="195">
        <v>37.506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42</v>
      </c>
      <c r="O171" s="70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192</v>
      </c>
      <c r="AT171" s="203" t="s">
        <v>188</v>
      </c>
      <c r="AU171" s="203" t="s">
        <v>87</v>
      </c>
      <c r="AY171" s="16" t="s">
        <v>185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85</v>
      </c>
      <c r="BK171" s="204">
        <f>ROUND(I171*H171,2)</f>
        <v>0</v>
      </c>
      <c r="BL171" s="16" t="s">
        <v>192</v>
      </c>
      <c r="BM171" s="203" t="s">
        <v>851</v>
      </c>
    </row>
    <row r="172" spans="1:65" s="13" customFormat="1">
      <c r="B172" s="205"/>
      <c r="C172" s="206"/>
      <c r="D172" s="207" t="s">
        <v>194</v>
      </c>
      <c r="E172" s="206"/>
      <c r="F172" s="209" t="s">
        <v>2108</v>
      </c>
      <c r="G172" s="206"/>
      <c r="H172" s="210">
        <v>37.506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194</v>
      </c>
      <c r="AU172" s="216" t="s">
        <v>87</v>
      </c>
      <c r="AV172" s="13" t="s">
        <v>87</v>
      </c>
      <c r="AW172" s="13" t="s">
        <v>4</v>
      </c>
      <c r="AX172" s="13" t="s">
        <v>85</v>
      </c>
      <c r="AY172" s="216" t="s">
        <v>185</v>
      </c>
    </row>
    <row r="173" spans="1:65" s="2" customFormat="1" ht="33" customHeight="1">
      <c r="A173" s="33"/>
      <c r="B173" s="34"/>
      <c r="C173" s="191" t="s">
        <v>293</v>
      </c>
      <c r="D173" s="191" t="s">
        <v>188</v>
      </c>
      <c r="E173" s="192" t="s">
        <v>254</v>
      </c>
      <c r="F173" s="193" t="s">
        <v>255</v>
      </c>
      <c r="G173" s="194" t="s">
        <v>237</v>
      </c>
      <c r="H173" s="195">
        <v>1.974</v>
      </c>
      <c r="I173" s="196"/>
      <c r="J173" s="197">
        <f>ROUND(I173*H173,2)</f>
        <v>0</v>
      </c>
      <c r="K173" s="198"/>
      <c r="L173" s="38"/>
      <c r="M173" s="199" t="s">
        <v>1</v>
      </c>
      <c r="N173" s="200" t="s">
        <v>42</v>
      </c>
      <c r="O173" s="70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3" t="s">
        <v>192</v>
      </c>
      <c r="AT173" s="203" t="s">
        <v>188</v>
      </c>
      <c r="AU173" s="203" t="s">
        <v>87</v>
      </c>
      <c r="AY173" s="16" t="s">
        <v>185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6" t="s">
        <v>85</v>
      </c>
      <c r="BK173" s="204">
        <f>ROUND(I173*H173,2)</f>
        <v>0</v>
      </c>
      <c r="BL173" s="16" t="s">
        <v>192</v>
      </c>
      <c r="BM173" s="203" t="s">
        <v>853</v>
      </c>
    </row>
    <row r="174" spans="1:65" s="12" customFormat="1" ht="22.9" customHeight="1">
      <c r="B174" s="175"/>
      <c r="C174" s="176"/>
      <c r="D174" s="177" t="s">
        <v>76</v>
      </c>
      <c r="E174" s="189" t="s">
        <v>271</v>
      </c>
      <c r="F174" s="189" t="s">
        <v>272</v>
      </c>
      <c r="G174" s="176"/>
      <c r="H174" s="176"/>
      <c r="I174" s="179"/>
      <c r="J174" s="190">
        <f>BK174</f>
        <v>0</v>
      </c>
      <c r="K174" s="176"/>
      <c r="L174" s="181"/>
      <c r="M174" s="182"/>
      <c r="N174" s="183"/>
      <c r="O174" s="183"/>
      <c r="P174" s="184">
        <f>P175</f>
        <v>0</v>
      </c>
      <c r="Q174" s="183"/>
      <c r="R174" s="184">
        <f>R175</f>
        <v>0</v>
      </c>
      <c r="S174" s="183"/>
      <c r="T174" s="185">
        <f>T175</f>
        <v>0</v>
      </c>
      <c r="AR174" s="186" t="s">
        <v>85</v>
      </c>
      <c r="AT174" s="187" t="s">
        <v>76</v>
      </c>
      <c r="AU174" s="187" t="s">
        <v>85</v>
      </c>
      <c r="AY174" s="186" t="s">
        <v>185</v>
      </c>
      <c r="BK174" s="188">
        <f>BK175</f>
        <v>0</v>
      </c>
    </row>
    <row r="175" spans="1:65" s="2" customFormat="1" ht="16.5" customHeight="1">
      <c r="A175" s="33"/>
      <c r="B175" s="34"/>
      <c r="C175" s="191" t="s">
        <v>298</v>
      </c>
      <c r="D175" s="191" t="s">
        <v>188</v>
      </c>
      <c r="E175" s="192" t="s">
        <v>2109</v>
      </c>
      <c r="F175" s="193" t="s">
        <v>2110</v>
      </c>
      <c r="G175" s="194" t="s">
        <v>237</v>
      </c>
      <c r="H175" s="195">
        <v>7.5380000000000003</v>
      </c>
      <c r="I175" s="196"/>
      <c r="J175" s="197">
        <f>ROUND(I175*H175,2)</f>
        <v>0</v>
      </c>
      <c r="K175" s="198"/>
      <c r="L175" s="38"/>
      <c r="M175" s="199" t="s">
        <v>1</v>
      </c>
      <c r="N175" s="200" t="s">
        <v>42</v>
      </c>
      <c r="O175" s="70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192</v>
      </c>
      <c r="AT175" s="203" t="s">
        <v>188</v>
      </c>
      <c r="AU175" s="203" t="s">
        <v>87</v>
      </c>
      <c r="AY175" s="16" t="s">
        <v>185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6" t="s">
        <v>85</v>
      </c>
      <c r="BK175" s="204">
        <f>ROUND(I175*H175,2)</f>
        <v>0</v>
      </c>
      <c r="BL175" s="16" t="s">
        <v>192</v>
      </c>
      <c r="BM175" s="203" t="s">
        <v>2111</v>
      </c>
    </row>
    <row r="176" spans="1:65" s="12" customFormat="1" ht="25.9" customHeight="1">
      <c r="B176" s="175"/>
      <c r="C176" s="176"/>
      <c r="D176" s="177" t="s">
        <v>76</v>
      </c>
      <c r="E176" s="178" t="s">
        <v>281</v>
      </c>
      <c r="F176" s="178" t="s">
        <v>282</v>
      </c>
      <c r="G176" s="176"/>
      <c r="H176" s="176"/>
      <c r="I176" s="179"/>
      <c r="J176" s="180">
        <f>BK176</f>
        <v>0</v>
      </c>
      <c r="K176" s="176"/>
      <c r="L176" s="181"/>
      <c r="M176" s="182"/>
      <c r="N176" s="183"/>
      <c r="O176" s="183"/>
      <c r="P176" s="184">
        <f>P177+P181+P237+P254+P264+P267+P287+P291</f>
        <v>0</v>
      </c>
      <c r="Q176" s="183"/>
      <c r="R176" s="184">
        <f>R177+R181+R237+R254+R264+R267+R287+R291</f>
        <v>4.5268334999999995</v>
      </c>
      <c r="S176" s="183"/>
      <c r="T176" s="185">
        <f>T177+T181+T237+T254+T264+T267+T287+T291</f>
        <v>0.54522400000000004</v>
      </c>
      <c r="AR176" s="186" t="s">
        <v>85</v>
      </c>
      <c r="AT176" s="187" t="s">
        <v>76</v>
      </c>
      <c r="AU176" s="187" t="s">
        <v>77</v>
      </c>
      <c r="AY176" s="186" t="s">
        <v>185</v>
      </c>
      <c r="BK176" s="188">
        <f>BK177+BK181+BK237+BK254+BK264+BK267+BK287+BK291</f>
        <v>0</v>
      </c>
    </row>
    <row r="177" spans="1:65" s="12" customFormat="1" ht="22.9" customHeight="1">
      <c r="B177" s="175"/>
      <c r="C177" s="176"/>
      <c r="D177" s="177" t="s">
        <v>76</v>
      </c>
      <c r="E177" s="189" t="s">
        <v>1956</v>
      </c>
      <c r="F177" s="189" t="s">
        <v>1957</v>
      </c>
      <c r="G177" s="176"/>
      <c r="H177" s="176"/>
      <c r="I177" s="179"/>
      <c r="J177" s="190">
        <f>BK177</f>
        <v>0</v>
      </c>
      <c r="K177" s="176"/>
      <c r="L177" s="181"/>
      <c r="M177" s="182"/>
      <c r="N177" s="183"/>
      <c r="O177" s="183"/>
      <c r="P177" s="184">
        <f>SUM(P178:P180)</f>
        <v>0</v>
      </c>
      <c r="Q177" s="183"/>
      <c r="R177" s="184">
        <f>SUM(R178:R180)</f>
        <v>2.776E-2</v>
      </c>
      <c r="S177" s="183"/>
      <c r="T177" s="185">
        <f>SUM(T178:T180)</f>
        <v>0</v>
      </c>
      <c r="AR177" s="186" t="s">
        <v>87</v>
      </c>
      <c r="AT177" s="187" t="s">
        <v>76</v>
      </c>
      <c r="AU177" s="187" t="s">
        <v>85</v>
      </c>
      <c r="AY177" s="186" t="s">
        <v>185</v>
      </c>
      <c r="BK177" s="188">
        <f>SUM(BK178:BK180)</f>
        <v>0</v>
      </c>
    </row>
    <row r="178" spans="1:65" s="2" customFormat="1" ht="21.75" customHeight="1">
      <c r="A178" s="33"/>
      <c r="B178" s="34"/>
      <c r="C178" s="191" t="s">
        <v>304</v>
      </c>
      <c r="D178" s="191" t="s">
        <v>188</v>
      </c>
      <c r="E178" s="192" t="s">
        <v>2112</v>
      </c>
      <c r="F178" s="193" t="s">
        <v>2113</v>
      </c>
      <c r="G178" s="194" t="s">
        <v>704</v>
      </c>
      <c r="H178" s="195">
        <v>4</v>
      </c>
      <c r="I178" s="196"/>
      <c r="J178" s="197">
        <f>ROUND(I178*H178,2)</f>
        <v>0</v>
      </c>
      <c r="K178" s="198"/>
      <c r="L178" s="38"/>
      <c r="M178" s="199" t="s">
        <v>1</v>
      </c>
      <c r="N178" s="200" t="s">
        <v>42</v>
      </c>
      <c r="O178" s="70"/>
      <c r="P178" s="201">
        <f>O178*H178</f>
        <v>0</v>
      </c>
      <c r="Q178" s="201">
        <v>2.3400000000000001E-3</v>
      </c>
      <c r="R178" s="201">
        <f>Q178*H178</f>
        <v>9.3600000000000003E-3</v>
      </c>
      <c r="S178" s="201">
        <v>0</v>
      </c>
      <c r="T178" s="20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261</v>
      </c>
      <c r="AT178" s="203" t="s">
        <v>188</v>
      </c>
      <c r="AU178" s="203" t="s">
        <v>87</v>
      </c>
      <c r="AY178" s="16" t="s">
        <v>185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85</v>
      </c>
      <c r="BK178" s="204">
        <f>ROUND(I178*H178,2)</f>
        <v>0</v>
      </c>
      <c r="BL178" s="16" t="s">
        <v>261</v>
      </c>
      <c r="BM178" s="203" t="s">
        <v>2114</v>
      </c>
    </row>
    <row r="179" spans="1:65" s="2" customFormat="1" ht="21.75" customHeight="1">
      <c r="A179" s="33"/>
      <c r="B179" s="34"/>
      <c r="C179" s="232" t="s">
        <v>310</v>
      </c>
      <c r="D179" s="232" t="s">
        <v>319</v>
      </c>
      <c r="E179" s="233" t="s">
        <v>2115</v>
      </c>
      <c r="F179" s="234" t="s">
        <v>2116</v>
      </c>
      <c r="G179" s="235" t="s">
        <v>301</v>
      </c>
      <c r="H179" s="236">
        <v>4</v>
      </c>
      <c r="I179" s="237"/>
      <c r="J179" s="238">
        <f>ROUND(I179*H179,2)</f>
        <v>0</v>
      </c>
      <c r="K179" s="239"/>
      <c r="L179" s="240"/>
      <c r="M179" s="241" t="s">
        <v>1</v>
      </c>
      <c r="N179" s="242" t="s">
        <v>42</v>
      </c>
      <c r="O179" s="70"/>
      <c r="P179" s="201">
        <f>O179*H179</f>
        <v>0</v>
      </c>
      <c r="Q179" s="201">
        <v>4.5999999999999999E-3</v>
      </c>
      <c r="R179" s="201">
        <f>Q179*H179</f>
        <v>1.84E-2</v>
      </c>
      <c r="S179" s="201">
        <v>0</v>
      </c>
      <c r="T179" s="20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322</v>
      </c>
      <c r="AT179" s="203" t="s">
        <v>319</v>
      </c>
      <c r="AU179" s="203" t="s">
        <v>87</v>
      </c>
      <c r="AY179" s="16" t="s">
        <v>185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6" t="s">
        <v>85</v>
      </c>
      <c r="BK179" s="204">
        <f>ROUND(I179*H179,2)</f>
        <v>0</v>
      </c>
      <c r="BL179" s="16" t="s">
        <v>261</v>
      </c>
      <c r="BM179" s="203" t="s">
        <v>2117</v>
      </c>
    </row>
    <row r="180" spans="1:65" s="2" customFormat="1" ht="21.75" customHeight="1">
      <c r="A180" s="33"/>
      <c r="B180" s="34"/>
      <c r="C180" s="191" t="s">
        <v>318</v>
      </c>
      <c r="D180" s="191" t="s">
        <v>188</v>
      </c>
      <c r="E180" s="192" t="s">
        <v>2118</v>
      </c>
      <c r="F180" s="193" t="s">
        <v>2119</v>
      </c>
      <c r="G180" s="194" t="s">
        <v>434</v>
      </c>
      <c r="H180" s="243"/>
      <c r="I180" s="196"/>
      <c r="J180" s="197">
        <f>ROUND(I180*H180,2)</f>
        <v>0</v>
      </c>
      <c r="K180" s="198"/>
      <c r="L180" s="38"/>
      <c r="M180" s="199" t="s">
        <v>1</v>
      </c>
      <c r="N180" s="200" t="s">
        <v>42</v>
      </c>
      <c r="O180" s="70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261</v>
      </c>
      <c r="AT180" s="203" t="s">
        <v>188</v>
      </c>
      <c r="AU180" s="203" t="s">
        <v>87</v>
      </c>
      <c r="AY180" s="16" t="s">
        <v>185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85</v>
      </c>
      <c r="BK180" s="204">
        <f>ROUND(I180*H180,2)</f>
        <v>0</v>
      </c>
      <c r="BL180" s="16" t="s">
        <v>261</v>
      </c>
      <c r="BM180" s="203" t="s">
        <v>2120</v>
      </c>
    </row>
    <row r="181" spans="1:65" s="12" customFormat="1" ht="22.9" customHeight="1">
      <c r="B181" s="175"/>
      <c r="C181" s="176"/>
      <c r="D181" s="177" t="s">
        <v>76</v>
      </c>
      <c r="E181" s="189" t="s">
        <v>498</v>
      </c>
      <c r="F181" s="189" t="s">
        <v>499</v>
      </c>
      <c r="G181" s="176"/>
      <c r="H181" s="176"/>
      <c r="I181" s="179"/>
      <c r="J181" s="190">
        <f>BK181</f>
        <v>0</v>
      </c>
      <c r="K181" s="176"/>
      <c r="L181" s="181"/>
      <c r="M181" s="182"/>
      <c r="N181" s="183"/>
      <c r="O181" s="183"/>
      <c r="P181" s="184">
        <f>SUM(P182:P236)</f>
        <v>0</v>
      </c>
      <c r="Q181" s="183"/>
      <c r="R181" s="184">
        <f>SUM(R182:R236)</f>
        <v>8.521999999999999E-2</v>
      </c>
      <c r="S181" s="183"/>
      <c r="T181" s="185">
        <f>SUM(T182:T236)</f>
        <v>3.1E-2</v>
      </c>
      <c r="AR181" s="186" t="s">
        <v>87</v>
      </c>
      <c r="AT181" s="187" t="s">
        <v>76</v>
      </c>
      <c r="AU181" s="187" t="s">
        <v>85</v>
      </c>
      <c r="AY181" s="186" t="s">
        <v>185</v>
      </c>
      <c r="BK181" s="188">
        <f>SUM(BK182:BK236)</f>
        <v>0</v>
      </c>
    </row>
    <row r="182" spans="1:65" s="2" customFormat="1" ht="44.25" customHeight="1">
      <c r="A182" s="33"/>
      <c r="B182" s="34"/>
      <c r="C182" s="191" t="s">
        <v>325</v>
      </c>
      <c r="D182" s="191" t="s">
        <v>188</v>
      </c>
      <c r="E182" s="192" t="s">
        <v>871</v>
      </c>
      <c r="F182" s="193" t="s">
        <v>2121</v>
      </c>
      <c r="G182" s="194" t="s">
        <v>704</v>
      </c>
      <c r="H182" s="195">
        <v>1</v>
      </c>
      <c r="I182" s="196"/>
      <c r="J182" s="197">
        <f>ROUND(I182*H182,2)</f>
        <v>0</v>
      </c>
      <c r="K182" s="198"/>
      <c r="L182" s="38"/>
      <c r="M182" s="199" t="s">
        <v>1</v>
      </c>
      <c r="N182" s="200" t="s">
        <v>42</v>
      </c>
      <c r="O182" s="70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261</v>
      </c>
      <c r="AT182" s="203" t="s">
        <v>188</v>
      </c>
      <c r="AU182" s="203" t="s">
        <v>87</v>
      </c>
      <c r="AY182" s="16" t="s">
        <v>185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6" t="s">
        <v>85</v>
      </c>
      <c r="BK182" s="204">
        <f>ROUND(I182*H182,2)</f>
        <v>0</v>
      </c>
      <c r="BL182" s="16" t="s">
        <v>261</v>
      </c>
      <c r="BM182" s="203" t="s">
        <v>873</v>
      </c>
    </row>
    <row r="183" spans="1:65" s="2" customFormat="1" ht="21.75" customHeight="1">
      <c r="A183" s="33"/>
      <c r="B183" s="34"/>
      <c r="C183" s="191" t="s">
        <v>331</v>
      </c>
      <c r="D183" s="191" t="s">
        <v>188</v>
      </c>
      <c r="E183" s="192" t="s">
        <v>882</v>
      </c>
      <c r="F183" s="193" t="s">
        <v>883</v>
      </c>
      <c r="G183" s="194" t="s">
        <v>191</v>
      </c>
      <c r="H183" s="195">
        <v>20</v>
      </c>
      <c r="I183" s="196"/>
      <c r="J183" s="197">
        <f>ROUND(I183*H183,2)</f>
        <v>0</v>
      </c>
      <c r="K183" s="198"/>
      <c r="L183" s="38"/>
      <c r="M183" s="199" t="s">
        <v>1</v>
      </c>
      <c r="N183" s="200" t="s">
        <v>42</v>
      </c>
      <c r="O183" s="70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261</v>
      </c>
      <c r="AT183" s="203" t="s">
        <v>188</v>
      </c>
      <c r="AU183" s="203" t="s">
        <v>87</v>
      </c>
      <c r="AY183" s="16" t="s">
        <v>185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85</v>
      </c>
      <c r="BK183" s="204">
        <f>ROUND(I183*H183,2)</f>
        <v>0</v>
      </c>
      <c r="BL183" s="16" t="s">
        <v>261</v>
      </c>
      <c r="BM183" s="203" t="s">
        <v>2122</v>
      </c>
    </row>
    <row r="184" spans="1:65" s="2" customFormat="1" ht="16.5" customHeight="1">
      <c r="A184" s="33"/>
      <c r="B184" s="34"/>
      <c r="C184" s="232" t="s">
        <v>336</v>
      </c>
      <c r="D184" s="232" t="s">
        <v>319</v>
      </c>
      <c r="E184" s="233" t="s">
        <v>885</v>
      </c>
      <c r="F184" s="234" t="s">
        <v>886</v>
      </c>
      <c r="G184" s="235" t="s">
        <v>191</v>
      </c>
      <c r="H184" s="236">
        <v>21</v>
      </c>
      <c r="I184" s="237"/>
      <c r="J184" s="238">
        <f>ROUND(I184*H184,2)</f>
        <v>0</v>
      </c>
      <c r="K184" s="239"/>
      <c r="L184" s="240"/>
      <c r="M184" s="241" t="s">
        <v>1</v>
      </c>
      <c r="N184" s="242" t="s">
        <v>42</v>
      </c>
      <c r="O184" s="70"/>
      <c r="P184" s="201">
        <f>O184*H184</f>
        <v>0</v>
      </c>
      <c r="Q184" s="201">
        <v>3.8999999999999999E-4</v>
      </c>
      <c r="R184" s="201">
        <f>Q184*H184</f>
        <v>8.1899999999999994E-3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322</v>
      </c>
      <c r="AT184" s="203" t="s">
        <v>319</v>
      </c>
      <c r="AU184" s="203" t="s">
        <v>87</v>
      </c>
      <c r="AY184" s="16" t="s">
        <v>185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85</v>
      </c>
      <c r="BK184" s="204">
        <f>ROUND(I184*H184,2)</f>
        <v>0</v>
      </c>
      <c r="BL184" s="16" t="s">
        <v>261</v>
      </c>
      <c r="BM184" s="203" t="s">
        <v>2123</v>
      </c>
    </row>
    <row r="185" spans="1:65" s="13" customFormat="1">
      <c r="B185" s="205"/>
      <c r="C185" s="206"/>
      <c r="D185" s="207" t="s">
        <v>194</v>
      </c>
      <c r="E185" s="206"/>
      <c r="F185" s="209" t="s">
        <v>2124</v>
      </c>
      <c r="G185" s="206"/>
      <c r="H185" s="210">
        <v>21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194</v>
      </c>
      <c r="AU185" s="216" t="s">
        <v>87</v>
      </c>
      <c r="AV185" s="13" t="s">
        <v>87</v>
      </c>
      <c r="AW185" s="13" t="s">
        <v>4</v>
      </c>
      <c r="AX185" s="13" t="s">
        <v>85</v>
      </c>
      <c r="AY185" s="216" t="s">
        <v>185</v>
      </c>
    </row>
    <row r="186" spans="1:65" s="2" customFormat="1" ht="21.75" customHeight="1">
      <c r="A186" s="33"/>
      <c r="B186" s="34"/>
      <c r="C186" s="191" t="s">
        <v>340</v>
      </c>
      <c r="D186" s="191" t="s">
        <v>188</v>
      </c>
      <c r="E186" s="192" t="s">
        <v>889</v>
      </c>
      <c r="F186" s="193" t="s">
        <v>890</v>
      </c>
      <c r="G186" s="194" t="s">
        <v>191</v>
      </c>
      <c r="H186" s="195">
        <v>5</v>
      </c>
      <c r="I186" s="196"/>
      <c r="J186" s="197">
        <f>ROUND(I186*H186,2)</f>
        <v>0</v>
      </c>
      <c r="K186" s="198"/>
      <c r="L186" s="38"/>
      <c r="M186" s="199" t="s">
        <v>1</v>
      </c>
      <c r="N186" s="200" t="s">
        <v>42</v>
      </c>
      <c r="O186" s="70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261</v>
      </c>
      <c r="AT186" s="203" t="s">
        <v>188</v>
      </c>
      <c r="AU186" s="203" t="s">
        <v>87</v>
      </c>
      <c r="AY186" s="16" t="s">
        <v>185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6" t="s">
        <v>85</v>
      </c>
      <c r="BK186" s="204">
        <f>ROUND(I186*H186,2)</f>
        <v>0</v>
      </c>
      <c r="BL186" s="16" t="s">
        <v>261</v>
      </c>
      <c r="BM186" s="203" t="s">
        <v>2125</v>
      </c>
    </row>
    <row r="187" spans="1:65" s="2" customFormat="1" ht="16.5" customHeight="1">
      <c r="A187" s="33"/>
      <c r="B187" s="34"/>
      <c r="C187" s="232" t="s">
        <v>345</v>
      </c>
      <c r="D187" s="232" t="s">
        <v>319</v>
      </c>
      <c r="E187" s="233" t="s">
        <v>892</v>
      </c>
      <c r="F187" s="234" t="s">
        <v>893</v>
      </c>
      <c r="G187" s="235" t="s">
        <v>191</v>
      </c>
      <c r="H187" s="236">
        <v>5.75</v>
      </c>
      <c r="I187" s="237"/>
      <c r="J187" s="238">
        <f>ROUND(I187*H187,2)</f>
        <v>0</v>
      </c>
      <c r="K187" s="239"/>
      <c r="L187" s="240"/>
      <c r="M187" s="241" t="s">
        <v>1</v>
      </c>
      <c r="N187" s="242" t="s">
        <v>42</v>
      </c>
      <c r="O187" s="70"/>
      <c r="P187" s="201">
        <f>O187*H187</f>
        <v>0</v>
      </c>
      <c r="Q187" s="201">
        <v>1.0000000000000001E-5</v>
      </c>
      <c r="R187" s="201">
        <f>Q187*H187</f>
        <v>5.7500000000000002E-5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322</v>
      </c>
      <c r="AT187" s="203" t="s">
        <v>319</v>
      </c>
      <c r="AU187" s="203" t="s">
        <v>87</v>
      </c>
      <c r="AY187" s="16" t="s">
        <v>185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85</v>
      </c>
      <c r="BK187" s="204">
        <f>ROUND(I187*H187,2)</f>
        <v>0</v>
      </c>
      <c r="BL187" s="16" t="s">
        <v>261</v>
      </c>
      <c r="BM187" s="203" t="s">
        <v>2126</v>
      </c>
    </row>
    <row r="188" spans="1:65" s="13" customFormat="1">
      <c r="B188" s="205"/>
      <c r="C188" s="206"/>
      <c r="D188" s="207" t="s">
        <v>194</v>
      </c>
      <c r="E188" s="206"/>
      <c r="F188" s="209" t="s">
        <v>2127</v>
      </c>
      <c r="G188" s="206"/>
      <c r="H188" s="210">
        <v>5.75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194</v>
      </c>
      <c r="AU188" s="216" t="s">
        <v>87</v>
      </c>
      <c r="AV188" s="13" t="s">
        <v>87</v>
      </c>
      <c r="AW188" s="13" t="s">
        <v>4</v>
      </c>
      <c r="AX188" s="13" t="s">
        <v>85</v>
      </c>
      <c r="AY188" s="216" t="s">
        <v>185</v>
      </c>
    </row>
    <row r="189" spans="1:65" s="2" customFormat="1" ht="21.75" customHeight="1">
      <c r="A189" s="33"/>
      <c r="B189" s="34"/>
      <c r="C189" s="191" t="s">
        <v>322</v>
      </c>
      <c r="D189" s="191" t="s">
        <v>188</v>
      </c>
      <c r="E189" s="192" t="s">
        <v>896</v>
      </c>
      <c r="F189" s="193" t="s">
        <v>897</v>
      </c>
      <c r="G189" s="194" t="s">
        <v>301</v>
      </c>
      <c r="H189" s="195">
        <v>7</v>
      </c>
      <c r="I189" s="196"/>
      <c r="J189" s="197">
        <f>ROUND(I189*H189,2)</f>
        <v>0</v>
      </c>
      <c r="K189" s="198"/>
      <c r="L189" s="38"/>
      <c r="M189" s="199" t="s">
        <v>1</v>
      </c>
      <c r="N189" s="200" t="s">
        <v>42</v>
      </c>
      <c r="O189" s="70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261</v>
      </c>
      <c r="AT189" s="203" t="s">
        <v>188</v>
      </c>
      <c r="AU189" s="203" t="s">
        <v>87</v>
      </c>
      <c r="AY189" s="16" t="s">
        <v>185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85</v>
      </c>
      <c r="BK189" s="204">
        <f>ROUND(I189*H189,2)</f>
        <v>0</v>
      </c>
      <c r="BL189" s="16" t="s">
        <v>261</v>
      </c>
      <c r="BM189" s="203" t="s">
        <v>2128</v>
      </c>
    </row>
    <row r="190" spans="1:65" s="13" customFormat="1">
      <c r="B190" s="205"/>
      <c r="C190" s="206"/>
      <c r="D190" s="207" t="s">
        <v>194</v>
      </c>
      <c r="E190" s="208" t="s">
        <v>1</v>
      </c>
      <c r="F190" s="209" t="s">
        <v>2129</v>
      </c>
      <c r="G190" s="206"/>
      <c r="H190" s="210">
        <v>2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194</v>
      </c>
      <c r="AU190" s="216" t="s">
        <v>87</v>
      </c>
      <c r="AV190" s="13" t="s">
        <v>87</v>
      </c>
      <c r="AW190" s="13" t="s">
        <v>34</v>
      </c>
      <c r="AX190" s="13" t="s">
        <v>77</v>
      </c>
      <c r="AY190" s="216" t="s">
        <v>185</v>
      </c>
    </row>
    <row r="191" spans="1:65" s="13" customFormat="1">
      <c r="B191" s="205"/>
      <c r="C191" s="206"/>
      <c r="D191" s="207" t="s">
        <v>194</v>
      </c>
      <c r="E191" s="208" t="s">
        <v>1</v>
      </c>
      <c r="F191" s="209" t="s">
        <v>2130</v>
      </c>
      <c r="G191" s="206"/>
      <c r="H191" s="210">
        <v>4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194</v>
      </c>
      <c r="AU191" s="216" t="s">
        <v>87</v>
      </c>
      <c r="AV191" s="13" t="s">
        <v>87</v>
      </c>
      <c r="AW191" s="13" t="s">
        <v>34</v>
      </c>
      <c r="AX191" s="13" t="s">
        <v>77</v>
      </c>
      <c r="AY191" s="216" t="s">
        <v>185</v>
      </c>
    </row>
    <row r="192" spans="1:65" s="13" customFormat="1">
      <c r="B192" s="205"/>
      <c r="C192" s="206"/>
      <c r="D192" s="207" t="s">
        <v>194</v>
      </c>
      <c r="E192" s="208" t="s">
        <v>1</v>
      </c>
      <c r="F192" s="209" t="s">
        <v>2131</v>
      </c>
      <c r="G192" s="206"/>
      <c r="H192" s="210">
        <v>1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194</v>
      </c>
      <c r="AU192" s="216" t="s">
        <v>87</v>
      </c>
      <c r="AV192" s="13" t="s">
        <v>87</v>
      </c>
      <c r="AW192" s="13" t="s">
        <v>34</v>
      </c>
      <c r="AX192" s="13" t="s">
        <v>77</v>
      </c>
      <c r="AY192" s="216" t="s">
        <v>185</v>
      </c>
    </row>
    <row r="193" spans="1:65" s="14" customFormat="1">
      <c r="B193" s="221"/>
      <c r="C193" s="222"/>
      <c r="D193" s="207" t="s">
        <v>194</v>
      </c>
      <c r="E193" s="223" t="s">
        <v>1</v>
      </c>
      <c r="F193" s="224" t="s">
        <v>317</v>
      </c>
      <c r="G193" s="222"/>
      <c r="H193" s="225">
        <v>7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194</v>
      </c>
      <c r="AU193" s="231" t="s">
        <v>87</v>
      </c>
      <c r="AV193" s="14" t="s">
        <v>192</v>
      </c>
      <c r="AW193" s="14" t="s">
        <v>34</v>
      </c>
      <c r="AX193" s="14" t="s">
        <v>85</v>
      </c>
      <c r="AY193" s="231" t="s">
        <v>185</v>
      </c>
    </row>
    <row r="194" spans="1:65" s="2" customFormat="1" ht="21.75" customHeight="1">
      <c r="A194" s="33"/>
      <c r="B194" s="34"/>
      <c r="C194" s="232" t="s">
        <v>353</v>
      </c>
      <c r="D194" s="232" t="s">
        <v>319</v>
      </c>
      <c r="E194" s="233" t="s">
        <v>902</v>
      </c>
      <c r="F194" s="234" t="s">
        <v>903</v>
      </c>
      <c r="G194" s="235" t="s">
        <v>301</v>
      </c>
      <c r="H194" s="236">
        <v>7</v>
      </c>
      <c r="I194" s="237"/>
      <c r="J194" s="238">
        <f>ROUND(I194*H194,2)</f>
        <v>0</v>
      </c>
      <c r="K194" s="239"/>
      <c r="L194" s="240"/>
      <c r="M194" s="241" t="s">
        <v>1</v>
      </c>
      <c r="N194" s="242" t="s">
        <v>42</v>
      </c>
      <c r="O194" s="70"/>
      <c r="P194" s="201">
        <f>O194*H194</f>
        <v>0</v>
      </c>
      <c r="Q194" s="201">
        <v>5.0000000000000002E-5</v>
      </c>
      <c r="R194" s="201">
        <f>Q194*H194</f>
        <v>3.5E-4</v>
      </c>
      <c r="S194" s="201">
        <v>0</v>
      </c>
      <c r="T194" s="20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322</v>
      </c>
      <c r="AT194" s="203" t="s">
        <v>319</v>
      </c>
      <c r="AU194" s="203" t="s">
        <v>87</v>
      </c>
      <c r="AY194" s="16" t="s">
        <v>185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6" t="s">
        <v>85</v>
      </c>
      <c r="BK194" s="204">
        <f>ROUND(I194*H194,2)</f>
        <v>0</v>
      </c>
      <c r="BL194" s="16" t="s">
        <v>261</v>
      </c>
      <c r="BM194" s="203" t="s">
        <v>2132</v>
      </c>
    </row>
    <row r="195" spans="1:65" s="2" customFormat="1" ht="21.75" customHeight="1">
      <c r="A195" s="33"/>
      <c r="B195" s="34"/>
      <c r="C195" s="191" t="s">
        <v>361</v>
      </c>
      <c r="D195" s="191" t="s">
        <v>188</v>
      </c>
      <c r="E195" s="192" t="s">
        <v>905</v>
      </c>
      <c r="F195" s="193" t="s">
        <v>906</v>
      </c>
      <c r="G195" s="194" t="s">
        <v>191</v>
      </c>
      <c r="H195" s="195">
        <v>155</v>
      </c>
      <c r="I195" s="196"/>
      <c r="J195" s="197">
        <f>ROUND(I195*H195,2)</f>
        <v>0</v>
      </c>
      <c r="K195" s="198"/>
      <c r="L195" s="38"/>
      <c r="M195" s="199" t="s">
        <v>1</v>
      </c>
      <c r="N195" s="200" t="s">
        <v>42</v>
      </c>
      <c r="O195" s="70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3" t="s">
        <v>261</v>
      </c>
      <c r="AT195" s="203" t="s">
        <v>188</v>
      </c>
      <c r="AU195" s="203" t="s">
        <v>87</v>
      </c>
      <c r="AY195" s="16" t="s">
        <v>185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6" t="s">
        <v>85</v>
      </c>
      <c r="BK195" s="204">
        <f>ROUND(I195*H195,2)</f>
        <v>0</v>
      </c>
      <c r="BL195" s="16" t="s">
        <v>261</v>
      </c>
      <c r="BM195" s="203" t="s">
        <v>2133</v>
      </c>
    </row>
    <row r="196" spans="1:65" s="13" customFormat="1">
      <c r="B196" s="205"/>
      <c r="C196" s="206"/>
      <c r="D196" s="207" t="s">
        <v>194</v>
      </c>
      <c r="E196" s="208" t="s">
        <v>1</v>
      </c>
      <c r="F196" s="209" t="s">
        <v>2134</v>
      </c>
      <c r="G196" s="206"/>
      <c r="H196" s="210">
        <v>50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194</v>
      </c>
      <c r="AU196" s="216" t="s">
        <v>87</v>
      </c>
      <c r="AV196" s="13" t="s">
        <v>87</v>
      </c>
      <c r="AW196" s="13" t="s">
        <v>34</v>
      </c>
      <c r="AX196" s="13" t="s">
        <v>77</v>
      </c>
      <c r="AY196" s="216" t="s">
        <v>185</v>
      </c>
    </row>
    <row r="197" spans="1:65" s="13" customFormat="1">
      <c r="B197" s="205"/>
      <c r="C197" s="206"/>
      <c r="D197" s="207" t="s">
        <v>194</v>
      </c>
      <c r="E197" s="208" t="s">
        <v>1</v>
      </c>
      <c r="F197" s="209" t="s">
        <v>2135</v>
      </c>
      <c r="G197" s="206"/>
      <c r="H197" s="210">
        <v>50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194</v>
      </c>
      <c r="AU197" s="216" t="s">
        <v>87</v>
      </c>
      <c r="AV197" s="13" t="s">
        <v>87</v>
      </c>
      <c r="AW197" s="13" t="s">
        <v>34</v>
      </c>
      <c r="AX197" s="13" t="s">
        <v>77</v>
      </c>
      <c r="AY197" s="216" t="s">
        <v>185</v>
      </c>
    </row>
    <row r="198" spans="1:65" s="13" customFormat="1">
      <c r="B198" s="205"/>
      <c r="C198" s="206"/>
      <c r="D198" s="207" t="s">
        <v>194</v>
      </c>
      <c r="E198" s="208" t="s">
        <v>1</v>
      </c>
      <c r="F198" s="209" t="s">
        <v>2136</v>
      </c>
      <c r="G198" s="206"/>
      <c r="H198" s="210">
        <v>40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194</v>
      </c>
      <c r="AU198" s="216" t="s">
        <v>87</v>
      </c>
      <c r="AV198" s="13" t="s">
        <v>87</v>
      </c>
      <c r="AW198" s="13" t="s">
        <v>34</v>
      </c>
      <c r="AX198" s="13" t="s">
        <v>77</v>
      </c>
      <c r="AY198" s="216" t="s">
        <v>185</v>
      </c>
    </row>
    <row r="199" spans="1:65" s="13" customFormat="1">
      <c r="B199" s="205"/>
      <c r="C199" s="206"/>
      <c r="D199" s="207" t="s">
        <v>194</v>
      </c>
      <c r="E199" s="208" t="s">
        <v>1</v>
      </c>
      <c r="F199" s="209" t="s">
        <v>2137</v>
      </c>
      <c r="G199" s="206"/>
      <c r="H199" s="210">
        <v>15</v>
      </c>
      <c r="I199" s="211"/>
      <c r="J199" s="206"/>
      <c r="K199" s="206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194</v>
      </c>
      <c r="AU199" s="216" t="s">
        <v>87</v>
      </c>
      <c r="AV199" s="13" t="s">
        <v>87</v>
      </c>
      <c r="AW199" s="13" t="s">
        <v>34</v>
      </c>
      <c r="AX199" s="13" t="s">
        <v>77</v>
      </c>
      <c r="AY199" s="216" t="s">
        <v>185</v>
      </c>
    </row>
    <row r="200" spans="1:65" s="14" customFormat="1">
      <c r="B200" s="221"/>
      <c r="C200" s="222"/>
      <c r="D200" s="207" t="s">
        <v>194</v>
      </c>
      <c r="E200" s="223" t="s">
        <v>1</v>
      </c>
      <c r="F200" s="224" t="s">
        <v>317</v>
      </c>
      <c r="G200" s="222"/>
      <c r="H200" s="225">
        <v>155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194</v>
      </c>
      <c r="AU200" s="231" t="s">
        <v>87</v>
      </c>
      <c r="AV200" s="14" t="s">
        <v>192</v>
      </c>
      <c r="AW200" s="14" t="s">
        <v>34</v>
      </c>
      <c r="AX200" s="14" t="s">
        <v>85</v>
      </c>
      <c r="AY200" s="231" t="s">
        <v>185</v>
      </c>
    </row>
    <row r="201" spans="1:65" s="2" customFormat="1" ht="21.75" customHeight="1">
      <c r="A201" s="33"/>
      <c r="B201" s="34"/>
      <c r="C201" s="232" t="s">
        <v>367</v>
      </c>
      <c r="D201" s="232" t="s">
        <v>319</v>
      </c>
      <c r="E201" s="233" t="s">
        <v>909</v>
      </c>
      <c r="F201" s="234" t="s">
        <v>910</v>
      </c>
      <c r="G201" s="235" t="s">
        <v>191</v>
      </c>
      <c r="H201" s="236">
        <v>178.25</v>
      </c>
      <c r="I201" s="237"/>
      <c r="J201" s="238">
        <f>ROUND(I201*H201,2)</f>
        <v>0</v>
      </c>
      <c r="K201" s="239"/>
      <c r="L201" s="240"/>
      <c r="M201" s="241" t="s">
        <v>1</v>
      </c>
      <c r="N201" s="242" t="s">
        <v>42</v>
      </c>
      <c r="O201" s="70"/>
      <c r="P201" s="201">
        <f>O201*H201</f>
        <v>0</v>
      </c>
      <c r="Q201" s="201">
        <v>1.2E-4</v>
      </c>
      <c r="R201" s="201">
        <f>Q201*H201</f>
        <v>2.1389999999999999E-2</v>
      </c>
      <c r="S201" s="201">
        <v>0</v>
      </c>
      <c r="T201" s="20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322</v>
      </c>
      <c r="AT201" s="203" t="s">
        <v>319</v>
      </c>
      <c r="AU201" s="203" t="s">
        <v>87</v>
      </c>
      <c r="AY201" s="16" t="s">
        <v>185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6" t="s">
        <v>85</v>
      </c>
      <c r="BK201" s="204">
        <f>ROUND(I201*H201,2)</f>
        <v>0</v>
      </c>
      <c r="BL201" s="16" t="s">
        <v>261</v>
      </c>
      <c r="BM201" s="203" t="s">
        <v>2138</v>
      </c>
    </row>
    <row r="202" spans="1:65" s="13" customFormat="1">
      <c r="B202" s="205"/>
      <c r="C202" s="206"/>
      <c r="D202" s="207" t="s">
        <v>194</v>
      </c>
      <c r="E202" s="206"/>
      <c r="F202" s="209" t="s">
        <v>2139</v>
      </c>
      <c r="G202" s="206"/>
      <c r="H202" s="210">
        <v>178.25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194</v>
      </c>
      <c r="AU202" s="216" t="s">
        <v>87</v>
      </c>
      <c r="AV202" s="13" t="s">
        <v>87</v>
      </c>
      <c r="AW202" s="13" t="s">
        <v>4</v>
      </c>
      <c r="AX202" s="13" t="s">
        <v>85</v>
      </c>
      <c r="AY202" s="216" t="s">
        <v>185</v>
      </c>
    </row>
    <row r="203" spans="1:65" s="2" customFormat="1" ht="33" customHeight="1">
      <c r="A203" s="33"/>
      <c r="B203" s="34"/>
      <c r="C203" s="191" t="s">
        <v>371</v>
      </c>
      <c r="D203" s="191" t="s">
        <v>188</v>
      </c>
      <c r="E203" s="192" t="s">
        <v>913</v>
      </c>
      <c r="F203" s="193" t="s">
        <v>914</v>
      </c>
      <c r="G203" s="194" t="s">
        <v>191</v>
      </c>
      <c r="H203" s="195">
        <v>175</v>
      </c>
      <c r="I203" s="196"/>
      <c r="J203" s="197">
        <f>ROUND(I203*H203,2)</f>
        <v>0</v>
      </c>
      <c r="K203" s="198"/>
      <c r="L203" s="38"/>
      <c r="M203" s="199" t="s">
        <v>1</v>
      </c>
      <c r="N203" s="200" t="s">
        <v>42</v>
      </c>
      <c r="O203" s="70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3" t="s">
        <v>261</v>
      </c>
      <c r="AT203" s="203" t="s">
        <v>188</v>
      </c>
      <c r="AU203" s="203" t="s">
        <v>87</v>
      </c>
      <c r="AY203" s="16" t="s">
        <v>185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6" t="s">
        <v>85</v>
      </c>
      <c r="BK203" s="204">
        <f>ROUND(I203*H203,2)</f>
        <v>0</v>
      </c>
      <c r="BL203" s="16" t="s">
        <v>261</v>
      </c>
      <c r="BM203" s="203" t="s">
        <v>2140</v>
      </c>
    </row>
    <row r="204" spans="1:65" s="13" customFormat="1">
      <c r="B204" s="205"/>
      <c r="C204" s="206"/>
      <c r="D204" s="207" t="s">
        <v>194</v>
      </c>
      <c r="E204" s="208" t="s">
        <v>1</v>
      </c>
      <c r="F204" s="209" t="s">
        <v>2141</v>
      </c>
      <c r="G204" s="206"/>
      <c r="H204" s="210">
        <v>15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194</v>
      </c>
      <c r="AU204" s="216" t="s">
        <v>87</v>
      </c>
      <c r="AV204" s="13" t="s">
        <v>87</v>
      </c>
      <c r="AW204" s="13" t="s">
        <v>34</v>
      </c>
      <c r="AX204" s="13" t="s">
        <v>77</v>
      </c>
      <c r="AY204" s="216" t="s">
        <v>185</v>
      </c>
    </row>
    <row r="205" spans="1:65" s="13" customFormat="1">
      <c r="B205" s="205"/>
      <c r="C205" s="206"/>
      <c r="D205" s="207" t="s">
        <v>194</v>
      </c>
      <c r="E205" s="208" t="s">
        <v>1</v>
      </c>
      <c r="F205" s="209" t="s">
        <v>2142</v>
      </c>
      <c r="G205" s="206"/>
      <c r="H205" s="210">
        <v>140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194</v>
      </c>
      <c r="AU205" s="216" t="s">
        <v>87</v>
      </c>
      <c r="AV205" s="13" t="s">
        <v>87</v>
      </c>
      <c r="AW205" s="13" t="s">
        <v>34</v>
      </c>
      <c r="AX205" s="13" t="s">
        <v>77</v>
      </c>
      <c r="AY205" s="216" t="s">
        <v>185</v>
      </c>
    </row>
    <row r="206" spans="1:65" s="13" customFormat="1">
      <c r="B206" s="205"/>
      <c r="C206" s="206"/>
      <c r="D206" s="207" t="s">
        <v>194</v>
      </c>
      <c r="E206" s="208" t="s">
        <v>1</v>
      </c>
      <c r="F206" s="209" t="s">
        <v>2143</v>
      </c>
      <c r="G206" s="206"/>
      <c r="H206" s="210">
        <v>20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194</v>
      </c>
      <c r="AU206" s="216" t="s">
        <v>87</v>
      </c>
      <c r="AV206" s="13" t="s">
        <v>87</v>
      </c>
      <c r="AW206" s="13" t="s">
        <v>34</v>
      </c>
      <c r="AX206" s="13" t="s">
        <v>77</v>
      </c>
      <c r="AY206" s="216" t="s">
        <v>185</v>
      </c>
    </row>
    <row r="207" spans="1:65" s="14" customFormat="1">
      <c r="B207" s="221"/>
      <c r="C207" s="222"/>
      <c r="D207" s="207" t="s">
        <v>194</v>
      </c>
      <c r="E207" s="223" t="s">
        <v>1</v>
      </c>
      <c r="F207" s="224" t="s">
        <v>317</v>
      </c>
      <c r="G207" s="222"/>
      <c r="H207" s="225">
        <v>175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194</v>
      </c>
      <c r="AU207" s="231" t="s">
        <v>87</v>
      </c>
      <c r="AV207" s="14" t="s">
        <v>192</v>
      </c>
      <c r="AW207" s="14" t="s">
        <v>34</v>
      </c>
      <c r="AX207" s="14" t="s">
        <v>85</v>
      </c>
      <c r="AY207" s="231" t="s">
        <v>185</v>
      </c>
    </row>
    <row r="208" spans="1:65" s="2" customFormat="1" ht="21.75" customHeight="1">
      <c r="A208" s="33"/>
      <c r="B208" s="34"/>
      <c r="C208" s="232" t="s">
        <v>375</v>
      </c>
      <c r="D208" s="232" t="s">
        <v>319</v>
      </c>
      <c r="E208" s="233" t="s">
        <v>917</v>
      </c>
      <c r="F208" s="234" t="s">
        <v>918</v>
      </c>
      <c r="G208" s="235" t="s">
        <v>191</v>
      </c>
      <c r="H208" s="236">
        <v>201.25</v>
      </c>
      <c r="I208" s="237"/>
      <c r="J208" s="238">
        <f>ROUND(I208*H208,2)</f>
        <v>0</v>
      </c>
      <c r="K208" s="239"/>
      <c r="L208" s="240"/>
      <c r="M208" s="241" t="s">
        <v>1</v>
      </c>
      <c r="N208" s="242" t="s">
        <v>42</v>
      </c>
      <c r="O208" s="70"/>
      <c r="P208" s="201">
        <f>O208*H208</f>
        <v>0</v>
      </c>
      <c r="Q208" s="201">
        <v>1.7000000000000001E-4</v>
      </c>
      <c r="R208" s="201">
        <f>Q208*H208</f>
        <v>3.42125E-2</v>
      </c>
      <c r="S208" s="201">
        <v>0</v>
      </c>
      <c r="T208" s="20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3" t="s">
        <v>322</v>
      </c>
      <c r="AT208" s="203" t="s">
        <v>319</v>
      </c>
      <c r="AU208" s="203" t="s">
        <v>87</v>
      </c>
      <c r="AY208" s="16" t="s">
        <v>185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6" t="s">
        <v>85</v>
      </c>
      <c r="BK208" s="204">
        <f>ROUND(I208*H208,2)</f>
        <v>0</v>
      </c>
      <c r="BL208" s="16" t="s">
        <v>261</v>
      </c>
      <c r="BM208" s="203" t="s">
        <v>2144</v>
      </c>
    </row>
    <row r="209" spans="1:65" s="13" customFormat="1">
      <c r="B209" s="205"/>
      <c r="C209" s="206"/>
      <c r="D209" s="207" t="s">
        <v>194</v>
      </c>
      <c r="E209" s="206"/>
      <c r="F209" s="209" t="s">
        <v>2145</v>
      </c>
      <c r="G209" s="206"/>
      <c r="H209" s="210">
        <v>201.25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194</v>
      </c>
      <c r="AU209" s="216" t="s">
        <v>87</v>
      </c>
      <c r="AV209" s="13" t="s">
        <v>87</v>
      </c>
      <c r="AW209" s="13" t="s">
        <v>4</v>
      </c>
      <c r="AX209" s="13" t="s">
        <v>85</v>
      </c>
      <c r="AY209" s="216" t="s">
        <v>185</v>
      </c>
    </row>
    <row r="210" spans="1:65" s="2" customFormat="1" ht="21.75" customHeight="1">
      <c r="A210" s="33"/>
      <c r="B210" s="34"/>
      <c r="C210" s="191" t="s">
        <v>379</v>
      </c>
      <c r="D210" s="191" t="s">
        <v>188</v>
      </c>
      <c r="E210" s="192" t="s">
        <v>921</v>
      </c>
      <c r="F210" s="193" t="s">
        <v>922</v>
      </c>
      <c r="G210" s="194" t="s">
        <v>191</v>
      </c>
      <c r="H210" s="195">
        <v>20</v>
      </c>
      <c r="I210" s="196"/>
      <c r="J210" s="197">
        <f>ROUND(I210*H210,2)</f>
        <v>0</v>
      </c>
      <c r="K210" s="198"/>
      <c r="L210" s="38"/>
      <c r="M210" s="199" t="s">
        <v>1</v>
      </c>
      <c r="N210" s="200" t="s">
        <v>42</v>
      </c>
      <c r="O210" s="70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3" t="s">
        <v>261</v>
      </c>
      <c r="AT210" s="203" t="s">
        <v>188</v>
      </c>
      <c r="AU210" s="203" t="s">
        <v>87</v>
      </c>
      <c r="AY210" s="16" t="s">
        <v>185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6" t="s">
        <v>85</v>
      </c>
      <c r="BK210" s="204">
        <f>ROUND(I210*H210,2)</f>
        <v>0</v>
      </c>
      <c r="BL210" s="16" t="s">
        <v>261</v>
      </c>
      <c r="BM210" s="203" t="s">
        <v>2146</v>
      </c>
    </row>
    <row r="211" spans="1:65" s="13" customFormat="1">
      <c r="B211" s="205"/>
      <c r="C211" s="206"/>
      <c r="D211" s="207" t="s">
        <v>194</v>
      </c>
      <c r="E211" s="208" t="s">
        <v>1</v>
      </c>
      <c r="F211" s="209" t="s">
        <v>2147</v>
      </c>
      <c r="G211" s="206"/>
      <c r="H211" s="210">
        <v>20</v>
      </c>
      <c r="I211" s="211"/>
      <c r="J211" s="206"/>
      <c r="K211" s="206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194</v>
      </c>
      <c r="AU211" s="216" t="s">
        <v>87</v>
      </c>
      <c r="AV211" s="13" t="s">
        <v>87</v>
      </c>
      <c r="AW211" s="13" t="s">
        <v>34</v>
      </c>
      <c r="AX211" s="13" t="s">
        <v>85</v>
      </c>
      <c r="AY211" s="216" t="s">
        <v>185</v>
      </c>
    </row>
    <row r="212" spans="1:65" s="2" customFormat="1" ht="21.75" customHeight="1">
      <c r="A212" s="33"/>
      <c r="B212" s="34"/>
      <c r="C212" s="232" t="s">
        <v>382</v>
      </c>
      <c r="D212" s="232" t="s">
        <v>319</v>
      </c>
      <c r="E212" s="233" t="s">
        <v>925</v>
      </c>
      <c r="F212" s="234" t="s">
        <v>926</v>
      </c>
      <c r="G212" s="235" t="s">
        <v>191</v>
      </c>
      <c r="H212" s="236">
        <v>23</v>
      </c>
      <c r="I212" s="237"/>
      <c r="J212" s="238">
        <f>ROUND(I212*H212,2)</f>
        <v>0</v>
      </c>
      <c r="K212" s="239"/>
      <c r="L212" s="240"/>
      <c r="M212" s="241" t="s">
        <v>1</v>
      </c>
      <c r="N212" s="242" t="s">
        <v>42</v>
      </c>
      <c r="O212" s="70"/>
      <c r="P212" s="201">
        <f>O212*H212</f>
        <v>0</v>
      </c>
      <c r="Q212" s="201">
        <v>6.4000000000000005E-4</v>
      </c>
      <c r="R212" s="201">
        <f>Q212*H212</f>
        <v>1.472E-2</v>
      </c>
      <c r="S212" s="201">
        <v>0</v>
      </c>
      <c r="T212" s="20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3" t="s">
        <v>322</v>
      </c>
      <c r="AT212" s="203" t="s">
        <v>319</v>
      </c>
      <c r="AU212" s="203" t="s">
        <v>87</v>
      </c>
      <c r="AY212" s="16" t="s">
        <v>185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6" t="s">
        <v>85</v>
      </c>
      <c r="BK212" s="204">
        <f>ROUND(I212*H212,2)</f>
        <v>0</v>
      </c>
      <c r="BL212" s="16" t="s">
        <v>261</v>
      </c>
      <c r="BM212" s="203" t="s">
        <v>2148</v>
      </c>
    </row>
    <row r="213" spans="1:65" s="13" customFormat="1">
      <c r="B213" s="205"/>
      <c r="C213" s="206"/>
      <c r="D213" s="207" t="s">
        <v>194</v>
      </c>
      <c r="E213" s="206"/>
      <c r="F213" s="209" t="s">
        <v>2149</v>
      </c>
      <c r="G213" s="206"/>
      <c r="H213" s="210">
        <v>23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194</v>
      </c>
      <c r="AU213" s="216" t="s">
        <v>87</v>
      </c>
      <c r="AV213" s="13" t="s">
        <v>87</v>
      </c>
      <c r="AW213" s="13" t="s">
        <v>4</v>
      </c>
      <c r="AX213" s="13" t="s">
        <v>85</v>
      </c>
      <c r="AY213" s="216" t="s">
        <v>185</v>
      </c>
    </row>
    <row r="214" spans="1:65" s="2" customFormat="1" ht="21.75" customHeight="1">
      <c r="A214" s="33"/>
      <c r="B214" s="34"/>
      <c r="C214" s="191" t="s">
        <v>389</v>
      </c>
      <c r="D214" s="191" t="s">
        <v>188</v>
      </c>
      <c r="E214" s="192" t="s">
        <v>929</v>
      </c>
      <c r="F214" s="193" t="s">
        <v>930</v>
      </c>
      <c r="G214" s="194" t="s">
        <v>301</v>
      </c>
      <c r="H214" s="195">
        <v>8</v>
      </c>
      <c r="I214" s="196"/>
      <c r="J214" s="197">
        <f t="shared" ref="J214:J224" si="0">ROUND(I214*H214,2)</f>
        <v>0</v>
      </c>
      <c r="K214" s="198"/>
      <c r="L214" s="38"/>
      <c r="M214" s="199" t="s">
        <v>1</v>
      </c>
      <c r="N214" s="200" t="s">
        <v>42</v>
      </c>
      <c r="O214" s="70"/>
      <c r="P214" s="201">
        <f t="shared" ref="P214:P224" si="1">O214*H214</f>
        <v>0</v>
      </c>
      <c r="Q214" s="201">
        <v>0</v>
      </c>
      <c r="R214" s="201">
        <f t="shared" ref="R214:R224" si="2">Q214*H214</f>
        <v>0</v>
      </c>
      <c r="S214" s="201">
        <v>0</v>
      </c>
      <c r="T214" s="202">
        <f t="shared" ref="T214:T224" si="3"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3" t="s">
        <v>261</v>
      </c>
      <c r="AT214" s="203" t="s">
        <v>188</v>
      </c>
      <c r="AU214" s="203" t="s">
        <v>87</v>
      </c>
      <c r="AY214" s="16" t="s">
        <v>185</v>
      </c>
      <c r="BE214" s="204">
        <f t="shared" ref="BE214:BE224" si="4">IF(N214="základní",J214,0)</f>
        <v>0</v>
      </c>
      <c r="BF214" s="204">
        <f t="shared" ref="BF214:BF224" si="5">IF(N214="snížená",J214,0)</f>
        <v>0</v>
      </c>
      <c r="BG214" s="204">
        <f t="shared" ref="BG214:BG224" si="6">IF(N214="zákl. přenesená",J214,0)</f>
        <v>0</v>
      </c>
      <c r="BH214" s="204">
        <f t="shared" ref="BH214:BH224" si="7">IF(N214="sníž. přenesená",J214,0)</f>
        <v>0</v>
      </c>
      <c r="BI214" s="204">
        <f t="shared" ref="BI214:BI224" si="8">IF(N214="nulová",J214,0)</f>
        <v>0</v>
      </c>
      <c r="BJ214" s="16" t="s">
        <v>85</v>
      </c>
      <c r="BK214" s="204">
        <f t="shared" ref="BK214:BK224" si="9">ROUND(I214*H214,2)</f>
        <v>0</v>
      </c>
      <c r="BL214" s="16" t="s">
        <v>261</v>
      </c>
      <c r="BM214" s="203" t="s">
        <v>2150</v>
      </c>
    </row>
    <row r="215" spans="1:65" s="2" customFormat="1" ht="21.75" customHeight="1">
      <c r="A215" s="33"/>
      <c r="B215" s="34"/>
      <c r="C215" s="191" t="s">
        <v>394</v>
      </c>
      <c r="D215" s="191" t="s">
        <v>188</v>
      </c>
      <c r="E215" s="192" t="s">
        <v>932</v>
      </c>
      <c r="F215" s="193" t="s">
        <v>933</v>
      </c>
      <c r="G215" s="194" t="s">
        <v>301</v>
      </c>
      <c r="H215" s="195">
        <v>2</v>
      </c>
      <c r="I215" s="196"/>
      <c r="J215" s="197">
        <f t="shared" si="0"/>
        <v>0</v>
      </c>
      <c r="K215" s="198"/>
      <c r="L215" s="38"/>
      <c r="M215" s="199" t="s">
        <v>1</v>
      </c>
      <c r="N215" s="200" t="s">
        <v>42</v>
      </c>
      <c r="O215" s="70"/>
      <c r="P215" s="201">
        <f t="shared" si="1"/>
        <v>0</v>
      </c>
      <c r="Q215" s="201">
        <v>0</v>
      </c>
      <c r="R215" s="201">
        <f t="shared" si="2"/>
        <v>0</v>
      </c>
      <c r="S215" s="201">
        <v>0</v>
      </c>
      <c r="T215" s="202">
        <f t="shared" si="3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3" t="s">
        <v>261</v>
      </c>
      <c r="AT215" s="203" t="s">
        <v>188</v>
      </c>
      <c r="AU215" s="203" t="s">
        <v>87</v>
      </c>
      <c r="AY215" s="16" t="s">
        <v>185</v>
      </c>
      <c r="BE215" s="204">
        <f t="shared" si="4"/>
        <v>0</v>
      </c>
      <c r="BF215" s="204">
        <f t="shared" si="5"/>
        <v>0</v>
      </c>
      <c r="BG215" s="204">
        <f t="shared" si="6"/>
        <v>0</v>
      </c>
      <c r="BH215" s="204">
        <f t="shared" si="7"/>
        <v>0</v>
      </c>
      <c r="BI215" s="204">
        <f t="shared" si="8"/>
        <v>0</v>
      </c>
      <c r="BJ215" s="16" t="s">
        <v>85</v>
      </c>
      <c r="BK215" s="204">
        <f t="shared" si="9"/>
        <v>0</v>
      </c>
      <c r="BL215" s="16" t="s">
        <v>261</v>
      </c>
      <c r="BM215" s="203" t="s">
        <v>2151</v>
      </c>
    </row>
    <row r="216" spans="1:65" s="2" customFormat="1" ht="21.75" customHeight="1">
      <c r="A216" s="33"/>
      <c r="B216" s="34"/>
      <c r="C216" s="191" t="s">
        <v>398</v>
      </c>
      <c r="D216" s="191" t="s">
        <v>188</v>
      </c>
      <c r="E216" s="192" t="s">
        <v>2152</v>
      </c>
      <c r="F216" s="193" t="s">
        <v>2153</v>
      </c>
      <c r="G216" s="194" t="s">
        <v>301</v>
      </c>
      <c r="H216" s="195">
        <v>4</v>
      </c>
      <c r="I216" s="196"/>
      <c r="J216" s="197">
        <f t="shared" si="0"/>
        <v>0</v>
      </c>
      <c r="K216" s="198"/>
      <c r="L216" s="38"/>
      <c r="M216" s="199" t="s">
        <v>1</v>
      </c>
      <c r="N216" s="200" t="s">
        <v>42</v>
      </c>
      <c r="O216" s="70"/>
      <c r="P216" s="201">
        <f t="shared" si="1"/>
        <v>0</v>
      </c>
      <c r="Q216" s="201">
        <v>0</v>
      </c>
      <c r="R216" s="201">
        <f t="shared" si="2"/>
        <v>0</v>
      </c>
      <c r="S216" s="201">
        <v>0</v>
      </c>
      <c r="T216" s="202">
        <f t="shared" si="3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3" t="s">
        <v>261</v>
      </c>
      <c r="AT216" s="203" t="s">
        <v>188</v>
      </c>
      <c r="AU216" s="203" t="s">
        <v>87</v>
      </c>
      <c r="AY216" s="16" t="s">
        <v>185</v>
      </c>
      <c r="BE216" s="204">
        <f t="shared" si="4"/>
        <v>0</v>
      </c>
      <c r="BF216" s="204">
        <f t="shared" si="5"/>
        <v>0</v>
      </c>
      <c r="BG216" s="204">
        <f t="shared" si="6"/>
        <v>0</v>
      </c>
      <c r="BH216" s="204">
        <f t="shared" si="7"/>
        <v>0</v>
      </c>
      <c r="BI216" s="204">
        <f t="shared" si="8"/>
        <v>0</v>
      </c>
      <c r="BJ216" s="16" t="s">
        <v>85</v>
      </c>
      <c r="BK216" s="204">
        <f t="shared" si="9"/>
        <v>0</v>
      </c>
      <c r="BL216" s="16" t="s">
        <v>261</v>
      </c>
      <c r="BM216" s="203" t="s">
        <v>2154</v>
      </c>
    </row>
    <row r="217" spans="1:65" s="2" customFormat="1" ht="21.75" customHeight="1">
      <c r="A217" s="33"/>
      <c r="B217" s="34"/>
      <c r="C217" s="191" t="s">
        <v>402</v>
      </c>
      <c r="D217" s="191" t="s">
        <v>188</v>
      </c>
      <c r="E217" s="192" t="s">
        <v>1616</v>
      </c>
      <c r="F217" s="193" t="s">
        <v>1617</v>
      </c>
      <c r="G217" s="194" t="s">
        <v>301</v>
      </c>
      <c r="H217" s="195">
        <v>2</v>
      </c>
      <c r="I217" s="196"/>
      <c r="J217" s="197">
        <f t="shared" si="0"/>
        <v>0</v>
      </c>
      <c r="K217" s="198"/>
      <c r="L217" s="38"/>
      <c r="M217" s="199" t="s">
        <v>1</v>
      </c>
      <c r="N217" s="200" t="s">
        <v>42</v>
      </c>
      <c r="O217" s="70"/>
      <c r="P217" s="201">
        <f t="shared" si="1"/>
        <v>0</v>
      </c>
      <c r="Q217" s="201">
        <v>0</v>
      </c>
      <c r="R217" s="201">
        <f t="shared" si="2"/>
        <v>0</v>
      </c>
      <c r="S217" s="201">
        <v>0</v>
      </c>
      <c r="T217" s="202">
        <f t="shared" si="3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3" t="s">
        <v>261</v>
      </c>
      <c r="AT217" s="203" t="s">
        <v>188</v>
      </c>
      <c r="AU217" s="203" t="s">
        <v>87</v>
      </c>
      <c r="AY217" s="16" t="s">
        <v>185</v>
      </c>
      <c r="BE217" s="204">
        <f t="shared" si="4"/>
        <v>0</v>
      </c>
      <c r="BF217" s="204">
        <f t="shared" si="5"/>
        <v>0</v>
      </c>
      <c r="BG217" s="204">
        <f t="shared" si="6"/>
        <v>0</v>
      </c>
      <c r="BH217" s="204">
        <f t="shared" si="7"/>
        <v>0</v>
      </c>
      <c r="BI217" s="204">
        <f t="shared" si="8"/>
        <v>0</v>
      </c>
      <c r="BJ217" s="16" t="s">
        <v>85</v>
      </c>
      <c r="BK217" s="204">
        <f t="shared" si="9"/>
        <v>0</v>
      </c>
      <c r="BL217" s="16" t="s">
        <v>261</v>
      </c>
      <c r="BM217" s="203" t="s">
        <v>2155</v>
      </c>
    </row>
    <row r="218" spans="1:65" s="2" customFormat="1" ht="33" customHeight="1">
      <c r="A218" s="33"/>
      <c r="B218" s="34"/>
      <c r="C218" s="232" t="s">
        <v>408</v>
      </c>
      <c r="D218" s="232" t="s">
        <v>319</v>
      </c>
      <c r="E218" s="233" t="s">
        <v>2156</v>
      </c>
      <c r="F218" s="234" t="s">
        <v>2157</v>
      </c>
      <c r="G218" s="235" t="s">
        <v>301</v>
      </c>
      <c r="H218" s="236">
        <v>2</v>
      </c>
      <c r="I218" s="237"/>
      <c r="J218" s="238">
        <f t="shared" si="0"/>
        <v>0</v>
      </c>
      <c r="K218" s="239"/>
      <c r="L218" s="240"/>
      <c r="M218" s="241" t="s">
        <v>1</v>
      </c>
      <c r="N218" s="242" t="s">
        <v>42</v>
      </c>
      <c r="O218" s="70"/>
      <c r="P218" s="201">
        <f t="shared" si="1"/>
        <v>0</v>
      </c>
      <c r="Q218" s="201">
        <v>4.0000000000000003E-5</v>
      </c>
      <c r="R218" s="201">
        <f t="shared" si="2"/>
        <v>8.0000000000000007E-5</v>
      </c>
      <c r="S218" s="201">
        <v>0</v>
      </c>
      <c r="T218" s="202">
        <f t="shared" si="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3" t="s">
        <v>322</v>
      </c>
      <c r="AT218" s="203" t="s">
        <v>319</v>
      </c>
      <c r="AU218" s="203" t="s">
        <v>87</v>
      </c>
      <c r="AY218" s="16" t="s">
        <v>185</v>
      </c>
      <c r="BE218" s="204">
        <f t="shared" si="4"/>
        <v>0</v>
      </c>
      <c r="BF218" s="204">
        <f t="shared" si="5"/>
        <v>0</v>
      </c>
      <c r="BG218" s="204">
        <f t="shared" si="6"/>
        <v>0</v>
      </c>
      <c r="BH218" s="204">
        <f t="shared" si="7"/>
        <v>0</v>
      </c>
      <c r="BI218" s="204">
        <f t="shared" si="8"/>
        <v>0</v>
      </c>
      <c r="BJ218" s="16" t="s">
        <v>85</v>
      </c>
      <c r="BK218" s="204">
        <f t="shared" si="9"/>
        <v>0</v>
      </c>
      <c r="BL218" s="16" t="s">
        <v>261</v>
      </c>
      <c r="BM218" s="203" t="s">
        <v>2158</v>
      </c>
    </row>
    <row r="219" spans="1:65" s="2" customFormat="1" ht="21.75" customHeight="1">
      <c r="A219" s="33"/>
      <c r="B219" s="34"/>
      <c r="C219" s="191" t="s">
        <v>412</v>
      </c>
      <c r="D219" s="191" t="s">
        <v>188</v>
      </c>
      <c r="E219" s="192" t="s">
        <v>941</v>
      </c>
      <c r="F219" s="193" t="s">
        <v>942</v>
      </c>
      <c r="G219" s="194" t="s">
        <v>301</v>
      </c>
      <c r="H219" s="195">
        <v>4</v>
      </c>
      <c r="I219" s="196"/>
      <c r="J219" s="197">
        <f t="shared" si="0"/>
        <v>0</v>
      </c>
      <c r="K219" s="198"/>
      <c r="L219" s="38"/>
      <c r="M219" s="199" t="s">
        <v>1</v>
      </c>
      <c r="N219" s="200" t="s">
        <v>42</v>
      </c>
      <c r="O219" s="70"/>
      <c r="P219" s="201">
        <f t="shared" si="1"/>
        <v>0</v>
      </c>
      <c r="Q219" s="201">
        <v>0</v>
      </c>
      <c r="R219" s="201">
        <f t="shared" si="2"/>
        <v>0</v>
      </c>
      <c r="S219" s="201">
        <v>0</v>
      </c>
      <c r="T219" s="202">
        <f t="shared" si="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3" t="s">
        <v>261</v>
      </c>
      <c r="AT219" s="203" t="s">
        <v>188</v>
      </c>
      <c r="AU219" s="203" t="s">
        <v>87</v>
      </c>
      <c r="AY219" s="16" t="s">
        <v>185</v>
      </c>
      <c r="BE219" s="204">
        <f t="shared" si="4"/>
        <v>0</v>
      </c>
      <c r="BF219" s="204">
        <f t="shared" si="5"/>
        <v>0</v>
      </c>
      <c r="BG219" s="204">
        <f t="shared" si="6"/>
        <v>0</v>
      </c>
      <c r="BH219" s="204">
        <f t="shared" si="7"/>
        <v>0</v>
      </c>
      <c r="BI219" s="204">
        <f t="shared" si="8"/>
        <v>0</v>
      </c>
      <c r="BJ219" s="16" t="s">
        <v>85</v>
      </c>
      <c r="BK219" s="204">
        <f t="shared" si="9"/>
        <v>0</v>
      </c>
      <c r="BL219" s="16" t="s">
        <v>261</v>
      </c>
      <c r="BM219" s="203" t="s">
        <v>2159</v>
      </c>
    </row>
    <row r="220" spans="1:65" s="2" customFormat="1" ht="33" customHeight="1">
      <c r="A220" s="33"/>
      <c r="B220" s="34"/>
      <c r="C220" s="232" t="s">
        <v>416</v>
      </c>
      <c r="D220" s="232" t="s">
        <v>319</v>
      </c>
      <c r="E220" s="233" t="s">
        <v>945</v>
      </c>
      <c r="F220" s="234" t="s">
        <v>2160</v>
      </c>
      <c r="G220" s="235" t="s">
        <v>301</v>
      </c>
      <c r="H220" s="236">
        <v>4</v>
      </c>
      <c r="I220" s="237"/>
      <c r="J220" s="238">
        <f t="shared" si="0"/>
        <v>0</v>
      </c>
      <c r="K220" s="239"/>
      <c r="L220" s="240"/>
      <c r="M220" s="241" t="s">
        <v>1</v>
      </c>
      <c r="N220" s="242" t="s">
        <v>42</v>
      </c>
      <c r="O220" s="70"/>
      <c r="P220" s="201">
        <f t="shared" si="1"/>
        <v>0</v>
      </c>
      <c r="Q220" s="201">
        <v>6.9999999999999994E-5</v>
      </c>
      <c r="R220" s="201">
        <f t="shared" si="2"/>
        <v>2.7999999999999998E-4</v>
      </c>
      <c r="S220" s="201">
        <v>0</v>
      </c>
      <c r="T220" s="202">
        <f t="shared" si="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3" t="s">
        <v>322</v>
      </c>
      <c r="AT220" s="203" t="s">
        <v>319</v>
      </c>
      <c r="AU220" s="203" t="s">
        <v>87</v>
      </c>
      <c r="AY220" s="16" t="s">
        <v>185</v>
      </c>
      <c r="BE220" s="204">
        <f t="shared" si="4"/>
        <v>0</v>
      </c>
      <c r="BF220" s="204">
        <f t="shared" si="5"/>
        <v>0</v>
      </c>
      <c r="BG220" s="204">
        <f t="shared" si="6"/>
        <v>0</v>
      </c>
      <c r="BH220" s="204">
        <f t="shared" si="7"/>
        <v>0</v>
      </c>
      <c r="BI220" s="204">
        <f t="shared" si="8"/>
        <v>0</v>
      </c>
      <c r="BJ220" s="16" t="s">
        <v>85</v>
      </c>
      <c r="BK220" s="204">
        <f t="shared" si="9"/>
        <v>0</v>
      </c>
      <c r="BL220" s="16" t="s">
        <v>261</v>
      </c>
      <c r="BM220" s="203" t="s">
        <v>2161</v>
      </c>
    </row>
    <row r="221" spans="1:65" s="2" customFormat="1" ht="21.75" customHeight="1">
      <c r="A221" s="33"/>
      <c r="B221" s="34"/>
      <c r="C221" s="191" t="s">
        <v>421</v>
      </c>
      <c r="D221" s="191" t="s">
        <v>188</v>
      </c>
      <c r="E221" s="192" t="s">
        <v>948</v>
      </c>
      <c r="F221" s="193" t="s">
        <v>949</v>
      </c>
      <c r="G221" s="194" t="s">
        <v>301</v>
      </c>
      <c r="H221" s="195">
        <v>1</v>
      </c>
      <c r="I221" s="196"/>
      <c r="J221" s="197">
        <f t="shared" si="0"/>
        <v>0</v>
      </c>
      <c r="K221" s="198"/>
      <c r="L221" s="38"/>
      <c r="M221" s="199" t="s">
        <v>1</v>
      </c>
      <c r="N221" s="200" t="s">
        <v>42</v>
      </c>
      <c r="O221" s="70"/>
      <c r="P221" s="201">
        <f t="shared" si="1"/>
        <v>0</v>
      </c>
      <c r="Q221" s="201">
        <v>0</v>
      </c>
      <c r="R221" s="201">
        <f t="shared" si="2"/>
        <v>0</v>
      </c>
      <c r="S221" s="201">
        <v>0</v>
      </c>
      <c r="T221" s="202">
        <f t="shared" si="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3" t="s">
        <v>261</v>
      </c>
      <c r="AT221" s="203" t="s">
        <v>188</v>
      </c>
      <c r="AU221" s="203" t="s">
        <v>87</v>
      </c>
      <c r="AY221" s="16" t="s">
        <v>185</v>
      </c>
      <c r="BE221" s="204">
        <f t="shared" si="4"/>
        <v>0</v>
      </c>
      <c r="BF221" s="204">
        <f t="shared" si="5"/>
        <v>0</v>
      </c>
      <c r="BG221" s="204">
        <f t="shared" si="6"/>
        <v>0</v>
      </c>
      <c r="BH221" s="204">
        <f t="shared" si="7"/>
        <v>0</v>
      </c>
      <c r="BI221" s="204">
        <f t="shared" si="8"/>
        <v>0</v>
      </c>
      <c r="BJ221" s="16" t="s">
        <v>85</v>
      </c>
      <c r="BK221" s="204">
        <f t="shared" si="9"/>
        <v>0</v>
      </c>
      <c r="BL221" s="16" t="s">
        <v>261</v>
      </c>
      <c r="BM221" s="203" t="s">
        <v>2162</v>
      </c>
    </row>
    <row r="222" spans="1:65" s="2" customFormat="1" ht="44.25" customHeight="1">
      <c r="A222" s="33"/>
      <c r="B222" s="34"/>
      <c r="C222" s="232" t="s">
        <v>426</v>
      </c>
      <c r="D222" s="232" t="s">
        <v>319</v>
      </c>
      <c r="E222" s="233" t="s">
        <v>951</v>
      </c>
      <c r="F222" s="234" t="s">
        <v>952</v>
      </c>
      <c r="G222" s="235" t="s">
        <v>301</v>
      </c>
      <c r="H222" s="236">
        <v>1</v>
      </c>
      <c r="I222" s="237"/>
      <c r="J222" s="238">
        <f t="shared" si="0"/>
        <v>0</v>
      </c>
      <c r="K222" s="239"/>
      <c r="L222" s="240"/>
      <c r="M222" s="241" t="s">
        <v>1</v>
      </c>
      <c r="N222" s="242" t="s">
        <v>42</v>
      </c>
      <c r="O222" s="70"/>
      <c r="P222" s="201">
        <f t="shared" si="1"/>
        <v>0</v>
      </c>
      <c r="Q222" s="201">
        <v>1E-4</v>
      </c>
      <c r="R222" s="201">
        <f t="shared" si="2"/>
        <v>1E-4</v>
      </c>
      <c r="S222" s="201">
        <v>0</v>
      </c>
      <c r="T222" s="202">
        <f t="shared" si="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3" t="s">
        <v>322</v>
      </c>
      <c r="AT222" s="203" t="s">
        <v>319</v>
      </c>
      <c r="AU222" s="203" t="s">
        <v>87</v>
      </c>
      <c r="AY222" s="16" t="s">
        <v>185</v>
      </c>
      <c r="BE222" s="204">
        <f t="shared" si="4"/>
        <v>0</v>
      </c>
      <c r="BF222" s="204">
        <f t="shared" si="5"/>
        <v>0</v>
      </c>
      <c r="BG222" s="204">
        <f t="shared" si="6"/>
        <v>0</v>
      </c>
      <c r="BH222" s="204">
        <f t="shared" si="7"/>
        <v>0</v>
      </c>
      <c r="BI222" s="204">
        <f t="shared" si="8"/>
        <v>0</v>
      </c>
      <c r="BJ222" s="16" t="s">
        <v>85</v>
      </c>
      <c r="BK222" s="204">
        <f t="shared" si="9"/>
        <v>0</v>
      </c>
      <c r="BL222" s="16" t="s">
        <v>261</v>
      </c>
      <c r="BM222" s="203" t="s">
        <v>2163</v>
      </c>
    </row>
    <row r="223" spans="1:65" s="2" customFormat="1" ht="33" customHeight="1">
      <c r="A223" s="33"/>
      <c r="B223" s="34"/>
      <c r="C223" s="191" t="s">
        <v>431</v>
      </c>
      <c r="D223" s="191" t="s">
        <v>188</v>
      </c>
      <c r="E223" s="192" t="s">
        <v>2164</v>
      </c>
      <c r="F223" s="193" t="s">
        <v>2165</v>
      </c>
      <c r="G223" s="194" t="s">
        <v>301</v>
      </c>
      <c r="H223" s="195">
        <v>1</v>
      </c>
      <c r="I223" s="196"/>
      <c r="J223" s="197">
        <f t="shared" si="0"/>
        <v>0</v>
      </c>
      <c r="K223" s="198"/>
      <c r="L223" s="38"/>
      <c r="M223" s="199" t="s">
        <v>1</v>
      </c>
      <c r="N223" s="200" t="s">
        <v>42</v>
      </c>
      <c r="O223" s="70"/>
      <c r="P223" s="201">
        <f t="shared" si="1"/>
        <v>0</v>
      </c>
      <c r="Q223" s="201">
        <v>0</v>
      </c>
      <c r="R223" s="201">
        <f t="shared" si="2"/>
        <v>0</v>
      </c>
      <c r="S223" s="201">
        <v>0.03</v>
      </c>
      <c r="T223" s="202">
        <f t="shared" si="3"/>
        <v>0.03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3" t="s">
        <v>261</v>
      </c>
      <c r="AT223" s="203" t="s">
        <v>188</v>
      </c>
      <c r="AU223" s="203" t="s">
        <v>87</v>
      </c>
      <c r="AY223" s="16" t="s">
        <v>185</v>
      </c>
      <c r="BE223" s="204">
        <f t="shared" si="4"/>
        <v>0</v>
      </c>
      <c r="BF223" s="204">
        <f t="shared" si="5"/>
        <v>0</v>
      </c>
      <c r="BG223" s="204">
        <f t="shared" si="6"/>
        <v>0</v>
      </c>
      <c r="BH223" s="204">
        <f t="shared" si="7"/>
        <v>0</v>
      </c>
      <c r="BI223" s="204">
        <f t="shared" si="8"/>
        <v>0</v>
      </c>
      <c r="BJ223" s="16" t="s">
        <v>85</v>
      </c>
      <c r="BK223" s="204">
        <f t="shared" si="9"/>
        <v>0</v>
      </c>
      <c r="BL223" s="16" t="s">
        <v>261</v>
      </c>
      <c r="BM223" s="203" t="s">
        <v>2166</v>
      </c>
    </row>
    <row r="224" spans="1:65" s="2" customFormat="1" ht="33" customHeight="1">
      <c r="A224" s="33"/>
      <c r="B224" s="34"/>
      <c r="C224" s="191" t="s">
        <v>436</v>
      </c>
      <c r="D224" s="191" t="s">
        <v>188</v>
      </c>
      <c r="E224" s="192" t="s">
        <v>2167</v>
      </c>
      <c r="F224" s="193" t="s">
        <v>2168</v>
      </c>
      <c r="G224" s="194" t="s">
        <v>704</v>
      </c>
      <c r="H224" s="195">
        <v>1</v>
      </c>
      <c r="I224" s="196"/>
      <c r="J224" s="197">
        <f t="shared" si="0"/>
        <v>0</v>
      </c>
      <c r="K224" s="198"/>
      <c r="L224" s="38"/>
      <c r="M224" s="199" t="s">
        <v>1</v>
      </c>
      <c r="N224" s="200" t="s">
        <v>42</v>
      </c>
      <c r="O224" s="70"/>
      <c r="P224" s="201">
        <f t="shared" si="1"/>
        <v>0</v>
      </c>
      <c r="Q224" s="201">
        <v>0</v>
      </c>
      <c r="R224" s="201">
        <f t="shared" si="2"/>
        <v>0</v>
      </c>
      <c r="S224" s="201">
        <v>1E-3</v>
      </c>
      <c r="T224" s="202">
        <f t="shared" si="3"/>
        <v>1E-3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3" t="s">
        <v>261</v>
      </c>
      <c r="AT224" s="203" t="s">
        <v>188</v>
      </c>
      <c r="AU224" s="203" t="s">
        <v>87</v>
      </c>
      <c r="AY224" s="16" t="s">
        <v>185</v>
      </c>
      <c r="BE224" s="204">
        <f t="shared" si="4"/>
        <v>0</v>
      </c>
      <c r="BF224" s="204">
        <f t="shared" si="5"/>
        <v>0</v>
      </c>
      <c r="BG224" s="204">
        <f t="shared" si="6"/>
        <v>0</v>
      </c>
      <c r="BH224" s="204">
        <f t="shared" si="7"/>
        <v>0</v>
      </c>
      <c r="BI224" s="204">
        <f t="shared" si="8"/>
        <v>0</v>
      </c>
      <c r="BJ224" s="16" t="s">
        <v>85</v>
      </c>
      <c r="BK224" s="204">
        <f t="shared" si="9"/>
        <v>0</v>
      </c>
      <c r="BL224" s="16" t="s">
        <v>261</v>
      </c>
      <c r="BM224" s="203" t="s">
        <v>876</v>
      </c>
    </row>
    <row r="225" spans="1:65" s="2" customFormat="1" ht="107.25">
      <c r="A225" s="33"/>
      <c r="B225" s="34"/>
      <c r="C225" s="35"/>
      <c r="D225" s="207" t="s">
        <v>269</v>
      </c>
      <c r="E225" s="35"/>
      <c r="F225" s="217" t="s">
        <v>2169</v>
      </c>
      <c r="G225" s="35"/>
      <c r="H225" s="35"/>
      <c r="I225" s="218"/>
      <c r="J225" s="35"/>
      <c r="K225" s="35"/>
      <c r="L225" s="38"/>
      <c r="M225" s="219"/>
      <c r="N225" s="220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269</v>
      </c>
      <c r="AU225" s="16" t="s">
        <v>87</v>
      </c>
    </row>
    <row r="226" spans="1:65" s="2" customFormat="1" ht="21.75" customHeight="1">
      <c r="A226" s="33"/>
      <c r="B226" s="34"/>
      <c r="C226" s="191" t="s">
        <v>442</v>
      </c>
      <c r="D226" s="191" t="s">
        <v>188</v>
      </c>
      <c r="E226" s="192" t="s">
        <v>2170</v>
      </c>
      <c r="F226" s="193" t="s">
        <v>2171</v>
      </c>
      <c r="G226" s="194" t="s">
        <v>301</v>
      </c>
      <c r="H226" s="195">
        <v>1</v>
      </c>
      <c r="I226" s="196"/>
      <c r="J226" s="197">
        <f t="shared" ref="J226:J236" si="10">ROUND(I226*H226,2)</f>
        <v>0</v>
      </c>
      <c r="K226" s="198"/>
      <c r="L226" s="38"/>
      <c r="M226" s="199" t="s">
        <v>1</v>
      </c>
      <c r="N226" s="200" t="s">
        <v>42</v>
      </c>
      <c r="O226" s="70"/>
      <c r="P226" s="201">
        <f t="shared" ref="P226:P236" si="11">O226*H226</f>
        <v>0</v>
      </c>
      <c r="Q226" s="201">
        <v>0</v>
      </c>
      <c r="R226" s="201">
        <f t="shared" ref="R226:R236" si="12">Q226*H226</f>
        <v>0</v>
      </c>
      <c r="S226" s="201">
        <v>0</v>
      </c>
      <c r="T226" s="202">
        <f t="shared" ref="T226:T236" si="13"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261</v>
      </c>
      <c r="AT226" s="203" t="s">
        <v>188</v>
      </c>
      <c r="AU226" s="203" t="s">
        <v>87</v>
      </c>
      <c r="AY226" s="16" t="s">
        <v>185</v>
      </c>
      <c r="BE226" s="204">
        <f t="shared" ref="BE226:BE236" si="14">IF(N226="základní",J226,0)</f>
        <v>0</v>
      </c>
      <c r="BF226" s="204">
        <f t="shared" ref="BF226:BF236" si="15">IF(N226="snížená",J226,0)</f>
        <v>0</v>
      </c>
      <c r="BG226" s="204">
        <f t="shared" ref="BG226:BG236" si="16">IF(N226="zákl. přenesená",J226,0)</f>
        <v>0</v>
      </c>
      <c r="BH226" s="204">
        <f t="shared" ref="BH226:BH236" si="17">IF(N226="sníž. přenesená",J226,0)</f>
        <v>0</v>
      </c>
      <c r="BI226" s="204">
        <f t="shared" ref="BI226:BI236" si="18">IF(N226="nulová",J226,0)</f>
        <v>0</v>
      </c>
      <c r="BJ226" s="16" t="s">
        <v>85</v>
      </c>
      <c r="BK226" s="204">
        <f t="shared" ref="BK226:BK236" si="19">ROUND(I226*H226,2)</f>
        <v>0</v>
      </c>
      <c r="BL226" s="16" t="s">
        <v>261</v>
      </c>
      <c r="BM226" s="203" t="s">
        <v>2172</v>
      </c>
    </row>
    <row r="227" spans="1:65" s="2" customFormat="1" ht="21.75" customHeight="1">
      <c r="A227" s="33"/>
      <c r="B227" s="34"/>
      <c r="C227" s="232" t="s">
        <v>446</v>
      </c>
      <c r="D227" s="232" t="s">
        <v>319</v>
      </c>
      <c r="E227" s="233" t="s">
        <v>2173</v>
      </c>
      <c r="F227" s="234" t="s">
        <v>2174</v>
      </c>
      <c r="G227" s="235" t="s">
        <v>301</v>
      </c>
      <c r="H227" s="236">
        <v>1</v>
      </c>
      <c r="I227" s="237"/>
      <c r="J227" s="238">
        <f t="shared" si="10"/>
        <v>0</v>
      </c>
      <c r="K227" s="239"/>
      <c r="L227" s="240"/>
      <c r="M227" s="241" t="s">
        <v>1</v>
      </c>
      <c r="N227" s="242" t="s">
        <v>42</v>
      </c>
      <c r="O227" s="70"/>
      <c r="P227" s="201">
        <f t="shared" si="11"/>
        <v>0</v>
      </c>
      <c r="Q227" s="201">
        <v>1.3999999999999999E-4</v>
      </c>
      <c r="R227" s="201">
        <f t="shared" si="12"/>
        <v>1.3999999999999999E-4</v>
      </c>
      <c r="S227" s="201">
        <v>0</v>
      </c>
      <c r="T227" s="202">
        <f t="shared" si="13"/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3" t="s">
        <v>322</v>
      </c>
      <c r="AT227" s="203" t="s">
        <v>319</v>
      </c>
      <c r="AU227" s="203" t="s">
        <v>87</v>
      </c>
      <c r="AY227" s="16" t="s">
        <v>185</v>
      </c>
      <c r="BE227" s="204">
        <f t="shared" si="14"/>
        <v>0</v>
      </c>
      <c r="BF227" s="204">
        <f t="shared" si="15"/>
        <v>0</v>
      </c>
      <c r="BG227" s="204">
        <f t="shared" si="16"/>
        <v>0</v>
      </c>
      <c r="BH227" s="204">
        <f t="shared" si="17"/>
        <v>0</v>
      </c>
      <c r="BI227" s="204">
        <f t="shared" si="18"/>
        <v>0</v>
      </c>
      <c r="BJ227" s="16" t="s">
        <v>85</v>
      </c>
      <c r="BK227" s="204">
        <f t="shared" si="19"/>
        <v>0</v>
      </c>
      <c r="BL227" s="16" t="s">
        <v>261</v>
      </c>
      <c r="BM227" s="203" t="s">
        <v>2175</v>
      </c>
    </row>
    <row r="228" spans="1:65" s="2" customFormat="1" ht="21.75" customHeight="1">
      <c r="A228" s="33"/>
      <c r="B228" s="34"/>
      <c r="C228" s="191" t="s">
        <v>451</v>
      </c>
      <c r="D228" s="191" t="s">
        <v>188</v>
      </c>
      <c r="E228" s="192" t="s">
        <v>954</v>
      </c>
      <c r="F228" s="193" t="s">
        <v>2176</v>
      </c>
      <c r="G228" s="194" t="s">
        <v>301</v>
      </c>
      <c r="H228" s="195">
        <v>8</v>
      </c>
      <c r="I228" s="196"/>
      <c r="J228" s="197">
        <f t="shared" si="10"/>
        <v>0</v>
      </c>
      <c r="K228" s="198"/>
      <c r="L228" s="38"/>
      <c r="M228" s="199" t="s">
        <v>1</v>
      </c>
      <c r="N228" s="200" t="s">
        <v>42</v>
      </c>
      <c r="O228" s="70"/>
      <c r="P228" s="201">
        <f t="shared" si="11"/>
        <v>0</v>
      </c>
      <c r="Q228" s="201">
        <v>0</v>
      </c>
      <c r="R228" s="201">
        <f t="shared" si="12"/>
        <v>0</v>
      </c>
      <c r="S228" s="201">
        <v>0</v>
      </c>
      <c r="T228" s="202">
        <f t="shared" si="13"/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3" t="s">
        <v>261</v>
      </c>
      <c r="AT228" s="203" t="s">
        <v>188</v>
      </c>
      <c r="AU228" s="203" t="s">
        <v>87</v>
      </c>
      <c r="AY228" s="16" t="s">
        <v>185</v>
      </c>
      <c r="BE228" s="204">
        <f t="shared" si="14"/>
        <v>0</v>
      </c>
      <c r="BF228" s="204">
        <f t="shared" si="15"/>
        <v>0</v>
      </c>
      <c r="BG228" s="204">
        <f t="shared" si="16"/>
        <v>0</v>
      </c>
      <c r="BH228" s="204">
        <f t="shared" si="17"/>
        <v>0</v>
      </c>
      <c r="BI228" s="204">
        <f t="shared" si="18"/>
        <v>0</v>
      </c>
      <c r="BJ228" s="16" t="s">
        <v>85</v>
      </c>
      <c r="BK228" s="204">
        <f t="shared" si="19"/>
        <v>0</v>
      </c>
      <c r="BL228" s="16" t="s">
        <v>261</v>
      </c>
      <c r="BM228" s="203" t="s">
        <v>2177</v>
      </c>
    </row>
    <row r="229" spans="1:65" s="2" customFormat="1" ht="21.75" customHeight="1">
      <c r="A229" s="33"/>
      <c r="B229" s="34"/>
      <c r="C229" s="232" t="s">
        <v>456</v>
      </c>
      <c r="D229" s="232" t="s">
        <v>319</v>
      </c>
      <c r="E229" s="233" t="s">
        <v>2178</v>
      </c>
      <c r="F229" s="234" t="s">
        <v>2179</v>
      </c>
      <c r="G229" s="235" t="s">
        <v>301</v>
      </c>
      <c r="H229" s="236">
        <v>6</v>
      </c>
      <c r="I229" s="237"/>
      <c r="J229" s="238">
        <f t="shared" si="10"/>
        <v>0</v>
      </c>
      <c r="K229" s="239"/>
      <c r="L229" s="240"/>
      <c r="M229" s="241" t="s">
        <v>1</v>
      </c>
      <c r="N229" s="242" t="s">
        <v>42</v>
      </c>
      <c r="O229" s="70"/>
      <c r="P229" s="201">
        <f t="shared" si="11"/>
        <v>0</v>
      </c>
      <c r="Q229" s="201">
        <v>1.3999999999999999E-4</v>
      </c>
      <c r="R229" s="201">
        <f t="shared" si="12"/>
        <v>8.3999999999999993E-4</v>
      </c>
      <c r="S229" s="201">
        <v>0</v>
      </c>
      <c r="T229" s="202">
        <f t="shared" si="13"/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3" t="s">
        <v>322</v>
      </c>
      <c r="AT229" s="203" t="s">
        <v>319</v>
      </c>
      <c r="AU229" s="203" t="s">
        <v>87</v>
      </c>
      <c r="AY229" s="16" t="s">
        <v>185</v>
      </c>
      <c r="BE229" s="204">
        <f t="shared" si="14"/>
        <v>0</v>
      </c>
      <c r="BF229" s="204">
        <f t="shared" si="15"/>
        <v>0</v>
      </c>
      <c r="BG229" s="204">
        <f t="shared" si="16"/>
        <v>0</v>
      </c>
      <c r="BH229" s="204">
        <f t="shared" si="17"/>
        <v>0</v>
      </c>
      <c r="BI229" s="204">
        <f t="shared" si="18"/>
        <v>0</v>
      </c>
      <c r="BJ229" s="16" t="s">
        <v>85</v>
      </c>
      <c r="BK229" s="204">
        <f t="shared" si="19"/>
        <v>0</v>
      </c>
      <c r="BL229" s="16" t="s">
        <v>261</v>
      </c>
      <c r="BM229" s="203" t="s">
        <v>2180</v>
      </c>
    </row>
    <row r="230" spans="1:65" s="2" customFormat="1" ht="21.75" customHeight="1">
      <c r="A230" s="33"/>
      <c r="B230" s="34"/>
      <c r="C230" s="232" t="s">
        <v>461</v>
      </c>
      <c r="D230" s="232" t="s">
        <v>319</v>
      </c>
      <c r="E230" s="233" t="s">
        <v>2181</v>
      </c>
      <c r="F230" s="234" t="s">
        <v>2182</v>
      </c>
      <c r="G230" s="235" t="s">
        <v>301</v>
      </c>
      <c r="H230" s="236">
        <v>6</v>
      </c>
      <c r="I230" s="237"/>
      <c r="J230" s="238">
        <f t="shared" si="10"/>
        <v>0</v>
      </c>
      <c r="K230" s="239"/>
      <c r="L230" s="240"/>
      <c r="M230" s="241" t="s">
        <v>1</v>
      </c>
      <c r="N230" s="242" t="s">
        <v>42</v>
      </c>
      <c r="O230" s="70"/>
      <c r="P230" s="201">
        <f t="shared" si="11"/>
        <v>0</v>
      </c>
      <c r="Q230" s="201">
        <v>1.3999999999999999E-4</v>
      </c>
      <c r="R230" s="201">
        <f t="shared" si="12"/>
        <v>8.3999999999999993E-4</v>
      </c>
      <c r="S230" s="201">
        <v>0</v>
      </c>
      <c r="T230" s="202">
        <f t="shared" si="13"/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3" t="s">
        <v>322</v>
      </c>
      <c r="AT230" s="203" t="s">
        <v>319</v>
      </c>
      <c r="AU230" s="203" t="s">
        <v>87</v>
      </c>
      <c r="AY230" s="16" t="s">
        <v>185</v>
      </c>
      <c r="BE230" s="204">
        <f t="shared" si="14"/>
        <v>0</v>
      </c>
      <c r="BF230" s="204">
        <f t="shared" si="15"/>
        <v>0</v>
      </c>
      <c r="BG230" s="204">
        <f t="shared" si="16"/>
        <v>0</v>
      </c>
      <c r="BH230" s="204">
        <f t="shared" si="17"/>
        <v>0</v>
      </c>
      <c r="BI230" s="204">
        <f t="shared" si="18"/>
        <v>0</v>
      </c>
      <c r="BJ230" s="16" t="s">
        <v>85</v>
      </c>
      <c r="BK230" s="204">
        <f t="shared" si="19"/>
        <v>0</v>
      </c>
      <c r="BL230" s="16" t="s">
        <v>261</v>
      </c>
      <c r="BM230" s="203" t="s">
        <v>2183</v>
      </c>
    </row>
    <row r="231" spans="1:65" s="2" customFormat="1" ht="21.75" customHeight="1">
      <c r="A231" s="33"/>
      <c r="B231" s="34"/>
      <c r="C231" s="232" t="s">
        <v>465</v>
      </c>
      <c r="D231" s="232" t="s">
        <v>319</v>
      </c>
      <c r="E231" s="233" t="s">
        <v>2184</v>
      </c>
      <c r="F231" s="234" t="s">
        <v>2185</v>
      </c>
      <c r="G231" s="235" t="s">
        <v>301</v>
      </c>
      <c r="H231" s="236">
        <v>2</v>
      </c>
      <c r="I231" s="237"/>
      <c r="J231" s="238">
        <f t="shared" si="10"/>
        <v>0</v>
      </c>
      <c r="K231" s="239"/>
      <c r="L231" s="240"/>
      <c r="M231" s="241" t="s">
        <v>1</v>
      </c>
      <c r="N231" s="242" t="s">
        <v>42</v>
      </c>
      <c r="O231" s="70"/>
      <c r="P231" s="201">
        <f t="shared" si="11"/>
        <v>0</v>
      </c>
      <c r="Q231" s="201">
        <v>1.6000000000000001E-3</v>
      </c>
      <c r="R231" s="201">
        <f t="shared" si="12"/>
        <v>3.2000000000000002E-3</v>
      </c>
      <c r="S231" s="201">
        <v>0</v>
      </c>
      <c r="T231" s="202">
        <f t="shared" si="13"/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3" t="s">
        <v>322</v>
      </c>
      <c r="AT231" s="203" t="s">
        <v>319</v>
      </c>
      <c r="AU231" s="203" t="s">
        <v>87</v>
      </c>
      <c r="AY231" s="16" t="s">
        <v>185</v>
      </c>
      <c r="BE231" s="204">
        <f t="shared" si="14"/>
        <v>0</v>
      </c>
      <c r="BF231" s="204">
        <f t="shared" si="15"/>
        <v>0</v>
      </c>
      <c r="BG231" s="204">
        <f t="shared" si="16"/>
        <v>0</v>
      </c>
      <c r="BH231" s="204">
        <f t="shared" si="17"/>
        <v>0</v>
      </c>
      <c r="BI231" s="204">
        <f t="shared" si="18"/>
        <v>0</v>
      </c>
      <c r="BJ231" s="16" t="s">
        <v>85</v>
      </c>
      <c r="BK231" s="204">
        <f t="shared" si="19"/>
        <v>0</v>
      </c>
      <c r="BL231" s="16" t="s">
        <v>261</v>
      </c>
      <c r="BM231" s="203" t="s">
        <v>2186</v>
      </c>
    </row>
    <row r="232" spans="1:65" s="2" customFormat="1" ht="44.25" customHeight="1">
      <c r="A232" s="33"/>
      <c r="B232" s="34"/>
      <c r="C232" s="191" t="s">
        <v>469</v>
      </c>
      <c r="D232" s="191" t="s">
        <v>188</v>
      </c>
      <c r="E232" s="192" t="s">
        <v>719</v>
      </c>
      <c r="F232" s="193" t="s">
        <v>960</v>
      </c>
      <c r="G232" s="194" t="s">
        <v>301</v>
      </c>
      <c r="H232" s="195">
        <v>1</v>
      </c>
      <c r="I232" s="196"/>
      <c r="J232" s="197">
        <f t="shared" si="10"/>
        <v>0</v>
      </c>
      <c r="K232" s="198"/>
      <c r="L232" s="38"/>
      <c r="M232" s="199" t="s">
        <v>1</v>
      </c>
      <c r="N232" s="200" t="s">
        <v>42</v>
      </c>
      <c r="O232" s="70"/>
      <c r="P232" s="201">
        <f t="shared" si="11"/>
        <v>0</v>
      </c>
      <c r="Q232" s="201">
        <v>0</v>
      </c>
      <c r="R232" s="201">
        <f t="shared" si="12"/>
        <v>0</v>
      </c>
      <c r="S232" s="201">
        <v>0</v>
      </c>
      <c r="T232" s="202">
        <f t="shared" si="13"/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192</v>
      </c>
      <c r="AT232" s="203" t="s">
        <v>188</v>
      </c>
      <c r="AU232" s="203" t="s">
        <v>87</v>
      </c>
      <c r="AY232" s="16" t="s">
        <v>185</v>
      </c>
      <c r="BE232" s="204">
        <f t="shared" si="14"/>
        <v>0</v>
      </c>
      <c r="BF232" s="204">
        <f t="shared" si="15"/>
        <v>0</v>
      </c>
      <c r="BG232" s="204">
        <f t="shared" si="16"/>
        <v>0</v>
      </c>
      <c r="BH232" s="204">
        <f t="shared" si="17"/>
        <v>0</v>
      </c>
      <c r="BI232" s="204">
        <f t="shared" si="18"/>
        <v>0</v>
      </c>
      <c r="BJ232" s="16" t="s">
        <v>85</v>
      </c>
      <c r="BK232" s="204">
        <f t="shared" si="19"/>
        <v>0</v>
      </c>
      <c r="BL232" s="16" t="s">
        <v>192</v>
      </c>
      <c r="BM232" s="203" t="s">
        <v>961</v>
      </c>
    </row>
    <row r="233" spans="1:65" s="2" customFormat="1" ht="16.5" customHeight="1">
      <c r="A233" s="33"/>
      <c r="B233" s="34"/>
      <c r="C233" s="191" t="s">
        <v>474</v>
      </c>
      <c r="D233" s="191" t="s">
        <v>188</v>
      </c>
      <c r="E233" s="192" t="s">
        <v>962</v>
      </c>
      <c r="F233" s="193" t="s">
        <v>963</v>
      </c>
      <c r="G233" s="194" t="s">
        <v>301</v>
      </c>
      <c r="H233" s="195">
        <v>1</v>
      </c>
      <c r="I233" s="196"/>
      <c r="J233" s="197">
        <f t="shared" si="10"/>
        <v>0</v>
      </c>
      <c r="K233" s="198"/>
      <c r="L233" s="38"/>
      <c r="M233" s="199" t="s">
        <v>1</v>
      </c>
      <c r="N233" s="200" t="s">
        <v>42</v>
      </c>
      <c r="O233" s="70"/>
      <c r="P233" s="201">
        <f t="shared" si="11"/>
        <v>0</v>
      </c>
      <c r="Q233" s="201">
        <v>0</v>
      </c>
      <c r="R233" s="201">
        <f t="shared" si="12"/>
        <v>0</v>
      </c>
      <c r="S233" s="201">
        <v>0</v>
      </c>
      <c r="T233" s="202">
        <f t="shared" si="1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3" t="s">
        <v>192</v>
      </c>
      <c r="AT233" s="203" t="s">
        <v>188</v>
      </c>
      <c r="AU233" s="203" t="s">
        <v>87</v>
      </c>
      <c r="AY233" s="16" t="s">
        <v>185</v>
      </c>
      <c r="BE233" s="204">
        <f t="shared" si="14"/>
        <v>0</v>
      </c>
      <c r="BF233" s="204">
        <f t="shared" si="15"/>
        <v>0</v>
      </c>
      <c r="BG233" s="204">
        <f t="shared" si="16"/>
        <v>0</v>
      </c>
      <c r="BH233" s="204">
        <f t="shared" si="17"/>
        <v>0</v>
      </c>
      <c r="BI233" s="204">
        <f t="shared" si="18"/>
        <v>0</v>
      </c>
      <c r="BJ233" s="16" t="s">
        <v>85</v>
      </c>
      <c r="BK233" s="204">
        <f t="shared" si="19"/>
        <v>0</v>
      </c>
      <c r="BL233" s="16" t="s">
        <v>192</v>
      </c>
      <c r="BM233" s="203" t="s">
        <v>964</v>
      </c>
    </row>
    <row r="234" spans="1:65" s="2" customFormat="1" ht="21.75" customHeight="1">
      <c r="A234" s="33"/>
      <c r="B234" s="34"/>
      <c r="C234" s="191" t="s">
        <v>478</v>
      </c>
      <c r="D234" s="191" t="s">
        <v>188</v>
      </c>
      <c r="E234" s="192" t="s">
        <v>965</v>
      </c>
      <c r="F234" s="193" t="s">
        <v>966</v>
      </c>
      <c r="G234" s="194" t="s">
        <v>301</v>
      </c>
      <c r="H234" s="195">
        <v>1</v>
      </c>
      <c r="I234" s="196"/>
      <c r="J234" s="197">
        <f t="shared" si="10"/>
        <v>0</v>
      </c>
      <c r="K234" s="198"/>
      <c r="L234" s="38"/>
      <c r="M234" s="199" t="s">
        <v>1</v>
      </c>
      <c r="N234" s="200" t="s">
        <v>42</v>
      </c>
      <c r="O234" s="70"/>
      <c r="P234" s="201">
        <f t="shared" si="11"/>
        <v>0</v>
      </c>
      <c r="Q234" s="201">
        <v>8.1999999999999998E-4</v>
      </c>
      <c r="R234" s="201">
        <f t="shared" si="12"/>
        <v>8.1999999999999998E-4</v>
      </c>
      <c r="S234" s="201">
        <v>0</v>
      </c>
      <c r="T234" s="202">
        <f t="shared" si="1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3" t="s">
        <v>261</v>
      </c>
      <c r="AT234" s="203" t="s">
        <v>188</v>
      </c>
      <c r="AU234" s="203" t="s">
        <v>87</v>
      </c>
      <c r="AY234" s="16" t="s">
        <v>185</v>
      </c>
      <c r="BE234" s="204">
        <f t="shared" si="14"/>
        <v>0</v>
      </c>
      <c r="BF234" s="204">
        <f t="shared" si="15"/>
        <v>0</v>
      </c>
      <c r="BG234" s="204">
        <f t="shared" si="16"/>
        <v>0</v>
      </c>
      <c r="BH234" s="204">
        <f t="shared" si="17"/>
        <v>0</v>
      </c>
      <c r="BI234" s="204">
        <f t="shared" si="18"/>
        <v>0</v>
      </c>
      <c r="BJ234" s="16" t="s">
        <v>85</v>
      </c>
      <c r="BK234" s="204">
        <f t="shared" si="19"/>
        <v>0</v>
      </c>
      <c r="BL234" s="16" t="s">
        <v>261</v>
      </c>
      <c r="BM234" s="203" t="s">
        <v>967</v>
      </c>
    </row>
    <row r="235" spans="1:65" s="2" customFormat="1" ht="16.5" customHeight="1">
      <c r="A235" s="33"/>
      <c r="B235" s="34"/>
      <c r="C235" s="191" t="s">
        <v>482</v>
      </c>
      <c r="D235" s="191" t="s">
        <v>188</v>
      </c>
      <c r="E235" s="192" t="s">
        <v>968</v>
      </c>
      <c r="F235" s="193" t="s">
        <v>969</v>
      </c>
      <c r="G235" s="194" t="s">
        <v>301</v>
      </c>
      <c r="H235" s="195">
        <v>1</v>
      </c>
      <c r="I235" s="196"/>
      <c r="J235" s="197">
        <f t="shared" si="10"/>
        <v>0</v>
      </c>
      <c r="K235" s="198"/>
      <c r="L235" s="38"/>
      <c r="M235" s="199" t="s">
        <v>1</v>
      </c>
      <c r="N235" s="200" t="s">
        <v>42</v>
      </c>
      <c r="O235" s="70"/>
      <c r="P235" s="201">
        <f t="shared" si="11"/>
        <v>0</v>
      </c>
      <c r="Q235" s="201">
        <v>0</v>
      </c>
      <c r="R235" s="201">
        <f t="shared" si="12"/>
        <v>0</v>
      </c>
      <c r="S235" s="201">
        <v>0</v>
      </c>
      <c r="T235" s="202">
        <f t="shared" si="1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192</v>
      </c>
      <c r="AT235" s="203" t="s">
        <v>188</v>
      </c>
      <c r="AU235" s="203" t="s">
        <v>87</v>
      </c>
      <c r="AY235" s="16" t="s">
        <v>185</v>
      </c>
      <c r="BE235" s="204">
        <f t="shared" si="14"/>
        <v>0</v>
      </c>
      <c r="BF235" s="204">
        <f t="shared" si="15"/>
        <v>0</v>
      </c>
      <c r="BG235" s="204">
        <f t="shared" si="16"/>
        <v>0</v>
      </c>
      <c r="BH235" s="204">
        <f t="shared" si="17"/>
        <v>0</v>
      </c>
      <c r="BI235" s="204">
        <f t="shared" si="18"/>
        <v>0</v>
      </c>
      <c r="BJ235" s="16" t="s">
        <v>85</v>
      </c>
      <c r="BK235" s="204">
        <f t="shared" si="19"/>
        <v>0</v>
      </c>
      <c r="BL235" s="16" t="s">
        <v>192</v>
      </c>
      <c r="BM235" s="203" t="s">
        <v>970</v>
      </c>
    </row>
    <row r="236" spans="1:65" s="2" customFormat="1" ht="21.75" customHeight="1">
      <c r="A236" s="33"/>
      <c r="B236" s="34"/>
      <c r="C236" s="191" t="s">
        <v>486</v>
      </c>
      <c r="D236" s="191" t="s">
        <v>188</v>
      </c>
      <c r="E236" s="192" t="s">
        <v>2187</v>
      </c>
      <c r="F236" s="193" t="s">
        <v>2188</v>
      </c>
      <c r="G236" s="194" t="s">
        <v>434</v>
      </c>
      <c r="H236" s="243"/>
      <c r="I236" s="196"/>
      <c r="J236" s="197">
        <f t="shared" si="10"/>
        <v>0</v>
      </c>
      <c r="K236" s="198"/>
      <c r="L236" s="38"/>
      <c r="M236" s="199" t="s">
        <v>1</v>
      </c>
      <c r="N236" s="200" t="s">
        <v>42</v>
      </c>
      <c r="O236" s="70"/>
      <c r="P236" s="201">
        <f t="shared" si="11"/>
        <v>0</v>
      </c>
      <c r="Q236" s="201">
        <v>0</v>
      </c>
      <c r="R236" s="201">
        <f t="shared" si="12"/>
        <v>0</v>
      </c>
      <c r="S236" s="201">
        <v>0</v>
      </c>
      <c r="T236" s="202">
        <f t="shared" si="1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3" t="s">
        <v>261</v>
      </c>
      <c r="AT236" s="203" t="s">
        <v>188</v>
      </c>
      <c r="AU236" s="203" t="s">
        <v>87</v>
      </c>
      <c r="AY236" s="16" t="s">
        <v>185</v>
      </c>
      <c r="BE236" s="204">
        <f t="shared" si="14"/>
        <v>0</v>
      </c>
      <c r="BF236" s="204">
        <f t="shared" si="15"/>
        <v>0</v>
      </c>
      <c r="BG236" s="204">
        <f t="shared" si="16"/>
        <v>0</v>
      </c>
      <c r="BH236" s="204">
        <f t="shared" si="17"/>
        <v>0</v>
      </c>
      <c r="BI236" s="204">
        <f t="shared" si="18"/>
        <v>0</v>
      </c>
      <c r="BJ236" s="16" t="s">
        <v>85</v>
      </c>
      <c r="BK236" s="204">
        <f t="shared" si="19"/>
        <v>0</v>
      </c>
      <c r="BL236" s="16" t="s">
        <v>261</v>
      </c>
      <c r="BM236" s="203" t="s">
        <v>2189</v>
      </c>
    </row>
    <row r="237" spans="1:65" s="12" customFormat="1" ht="22.9" customHeight="1">
      <c r="B237" s="175"/>
      <c r="C237" s="176"/>
      <c r="D237" s="177" t="s">
        <v>76</v>
      </c>
      <c r="E237" s="189" t="s">
        <v>525</v>
      </c>
      <c r="F237" s="189" t="s">
        <v>526</v>
      </c>
      <c r="G237" s="176"/>
      <c r="H237" s="176"/>
      <c r="I237" s="179"/>
      <c r="J237" s="190">
        <f>BK237</f>
        <v>0</v>
      </c>
      <c r="K237" s="176"/>
      <c r="L237" s="181"/>
      <c r="M237" s="182"/>
      <c r="N237" s="183"/>
      <c r="O237" s="183"/>
      <c r="P237" s="184">
        <f>SUM(P238:P253)</f>
        <v>0</v>
      </c>
      <c r="Q237" s="183"/>
      <c r="R237" s="184">
        <f>SUM(R238:R253)</f>
        <v>1.4745689</v>
      </c>
      <c r="S237" s="183"/>
      <c r="T237" s="185">
        <f>SUM(T238:T253)</f>
        <v>0.50422400000000001</v>
      </c>
      <c r="AR237" s="186" t="s">
        <v>87</v>
      </c>
      <c r="AT237" s="187" t="s">
        <v>76</v>
      </c>
      <c r="AU237" s="187" t="s">
        <v>85</v>
      </c>
      <c r="AY237" s="186" t="s">
        <v>185</v>
      </c>
      <c r="BK237" s="188">
        <f>SUM(BK238:BK253)</f>
        <v>0</v>
      </c>
    </row>
    <row r="238" spans="1:65" s="2" customFormat="1" ht="21.75" customHeight="1">
      <c r="A238" s="33"/>
      <c r="B238" s="34"/>
      <c r="C238" s="191" t="s">
        <v>490</v>
      </c>
      <c r="D238" s="191" t="s">
        <v>188</v>
      </c>
      <c r="E238" s="192" t="s">
        <v>2190</v>
      </c>
      <c r="F238" s="193" t="s">
        <v>2191</v>
      </c>
      <c r="G238" s="194" t="s">
        <v>198</v>
      </c>
      <c r="H238" s="195">
        <v>19.32</v>
      </c>
      <c r="I238" s="196"/>
      <c r="J238" s="197">
        <f>ROUND(I238*H238,2)</f>
        <v>0</v>
      </c>
      <c r="K238" s="198"/>
      <c r="L238" s="38"/>
      <c r="M238" s="199" t="s">
        <v>1</v>
      </c>
      <c r="N238" s="200" t="s">
        <v>42</v>
      </c>
      <c r="O238" s="70"/>
      <c r="P238" s="201">
        <f>O238*H238</f>
        <v>0</v>
      </c>
      <c r="Q238" s="201">
        <v>2.8660000000000001E-2</v>
      </c>
      <c r="R238" s="201">
        <f>Q238*H238</f>
        <v>0.55371120000000007</v>
      </c>
      <c r="S238" s="201">
        <v>0</v>
      </c>
      <c r="T238" s="20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3" t="s">
        <v>261</v>
      </c>
      <c r="AT238" s="203" t="s">
        <v>188</v>
      </c>
      <c r="AU238" s="203" t="s">
        <v>87</v>
      </c>
      <c r="AY238" s="16" t="s">
        <v>185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6" t="s">
        <v>85</v>
      </c>
      <c r="BK238" s="204">
        <f>ROUND(I238*H238,2)</f>
        <v>0</v>
      </c>
      <c r="BL238" s="16" t="s">
        <v>261</v>
      </c>
      <c r="BM238" s="203" t="s">
        <v>2192</v>
      </c>
    </row>
    <row r="239" spans="1:65" s="13" customFormat="1">
      <c r="B239" s="205"/>
      <c r="C239" s="206"/>
      <c r="D239" s="207" t="s">
        <v>194</v>
      </c>
      <c r="E239" s="208" t="s">
        <v>1</v>
      </c>
      <c r="F239" s="209" t="s">
        <v>2193</v>
      </c>
      <c r="G239" s="206"/>
      <c r="H239" s="210">
        <v>19.32</v>
      </c>
      <c r="I239" s="211"/>
      <c r="J239" s="206"/>
      <c r="K239" s="206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194</v>
      </c>
      <c r="AU239" s="216" t="s">
        <v>87</v>
      </c>
      <c r="AV239" s="13" t="s">
        <v>87</v>
      </c>
      <c r="AW239" s="13" t="s">
        <v>34</v>
      </c>
      <c r="AX239" s="13" t="s">
        <v>85</v>
      </c>
      <c r="AY239" s="216" t="s">
        <v>185</v>
      </c>
    </row>
    <row r="240" spans="1:65" s="2" customFormat="1" ht="21.75" customHeight="1">
      <c r="A240" s="33"/>
      <c r="B240" s="34"/>
      <c r="C240" s="191" t="s">
        <v>494</v>
      </c>
      <c r="D240" s="191" t="s">
        <v>188</v>
      </c>
      <c r="E240" s="192" t="s">
        <v>2194</v>
      </c>
      <c r="F240" s="193" t="s">
        <v>2195</v>
      </c>
      <c r="G240" s="194" t="s">
        <v>198</v>
      </c>
      <c r="H240" s="195">
        <v>19.32</v>
      </c>
      <c r="I240" s="196"/>
      <c r="J240" s="197">
        <f>ROUND(I240*H240,2)</f>
        <v>0</v>
      </c>
      <c r="K240" s="198"/>
      <c r="L240" s="38"/>
      <c r="M240" s="199" t="s">
        <v>1</v>
      </c>
      <c r="N240" s="200" t="s">
        <v>42</v>
      </c>
      <c r="O240" s="70"/>
      <c r="P240" s="201">
        <f>O240*H240</f>
        <v>0</v>
      </c>
      <c r="Q240" s="201">
        <v>2.0000000000000001E-4</v>
      </c>
      <c r="R240" s="201">
        <f>Q240*H240</f>
        <v>3.8640000000000002E-3</v>
      </c>
      <c r="S240" s="201">
        <v>0</v>
      </c>
      <c r="T240" s="20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3" t="s">
        <v>261</v>
      </c>
      <c r="AT240" s="203" t="s">
        <v>188</v>
      </c>
      <c r="AU240" s="203" t="s">
        <v>87</v>
      </c>
      <c r="AY240" s="16" t="s">
        <v>185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6" t="s">
        <v>85</v>
      </c>
      <c r="BK240" s="204">
        <f>ROUND(I240*H240,2)</f>
        <v>0</v>
      </c>
      <c r="BL240" s="16" t="s">
        <v>261</v>
      </c>
      <c r="BM240" s="203" t="s">
        <v>2196</v>
      </c>
    </row>
    <row r="241" spans="1:65" s="2" customFormat="1" ht="21.75" customHeight="1">
      <c r="A241" s="33"/>
      <c r="B241" s="34"/>
      <c r="C241" s="191" t="s">
        <v>500</v>
      </c>
      <c r="D241" s="191" t="s">
        <v>188</v>
      </c>
      <c r="E241" s="192" t="s">
        <v>2197</v>
      </c>
      <c r="F241" s="193" t="s">
        <v>2198</v>
      </c>
      <c r="G241" s="194" t="s">
        <v>198</v>
      </c>
      <c r="H241" s="195">
        <v>25.2</v>
      </c>
      <c r="I241" s="196"/>
      <c r="J241" s="197">
        <f>ROUND(I241*H241,2)</f>
        <v>0</v>
      </c>
      <c r="K241" s="198"/>
      <c r="L241" s="38"/>
      <c r="M241" s="199" t="s">
        <v>1</v>
      </c>
      <c r="N241" s="200" t="s">
        <v>42</v>
      </c>
      <c r="O241" s="70"/>
      <c r="P241" s="201">
        <f>O241*H241</f>
        <v>0</v>
      </c>
      <c r="Q241" s="201">
        <v>1.324E-2</v>
      </c>
      <c r="R241" s="201">
        <f>Q241*H241</f>
        <v>0.333648</v>
      </c>
      <c r="S241" s="201">
        <v>0</v>
      </c>
      <c r="T241" s="202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3" t="s">
        <v>261</v>
      </c>
      <c r="AT241" s="203" t="s">
        <v>188</v>
      </c>
      <c r="AU241" s="203" t="s">
        <v>87</v>
      </c>
      <c r="AY241" s="16" t="s">
        <v>185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6" t="s">
        <v>85</v>
      </c>
      <c r="BK241" s="204">
        <f>ROUND(I241*H241,2)</f>
        <v>0</v>
      </c>
      <c r="BL241" s="16" t="s">
        <v>261</v>
      </c>
      <c r="BM241" s="203" t="s">
        <v>2199</v>
      </c>
    </row>
    <row r="242" spans="1:65" s="13" customFormat="1" ht="22.5">
      <c r="B242" s="205"/>
      <c r="C242" s="206"/>
      <c r="D242" s="207" t="s">
        <v>194</v>
      </c>
      <c r="E242" s="208" t="s">
        <v>1</v>
      </c>
      <c r="F242" s="209" t="s">
        <v>2200</v>
      </c>
      <c r="G242" s="206"/>
      <c r="H242" s="210">
        <v>25.2</v>
      </c>
      <c r="I242" s="211"/>
      <c r="J242" s="206"/>
      <c r="K242" s="206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194</v>
      </c>
      <c r="AU242" s="216" t="s">
        <v>87</v>
      </c>
      <c r="AV242" s="13" t="s">
        <v>87</v>
      </c>
      <c r="AW242" s="13" t="s">
        <v>34</v>
      </c>
      <c r="AX242" s="13" t="s">
        <v>85</v>
      </c>
      <c r="AY242" s="216" t="s">
        <v>185</v>
      </c>
    </row>
    <row r="243" spans="1:65" s="2" customFormat="1" ht="16.5" customHeight="1">
      <c r="A243" s="33"/>
      <c r="B243" s="34"/>
      <c r="C243" s="191" t="s">
        <v>505</v>
      </c>
      <c r="D243" s="191" t="s">
        <v>188</v>
      </c>
      <c r="E243" s="192" t="s">
        <v>533</v>
      </c>
      <c r="F243" s="193" t="s">
        <v>534</v>
      </c>
      <c r="G243" s="194" t="s">
        <v>198</v>
      </c>
      <c r="H243" s="195">
        <v>25.2</v>
      </c>
      <c r="I243" s="196"/>
      <c r="J243" s="197">
        <f>ROUND(I243*H243,2)</f>
        <v>0</v>
      </c>
      <c r="K243" s="198"/>
      <c r="L243" s="38"/>
      <c r="M243" s="199" t="s">
        <v>1</v>
      </c>
      <c r="N243" s="200" t="s">
        <v>42</v>
      </c>
      <c r="O243" s="70"/>
      <c r="P243" s="201">
        <f>O243*H243</f>
        <v>0</v>
      </c>
      <c r="Q243" s="201">
        <v>1E-4</v>
      </c>
      <c r="R243" s="201">
        <f>Q243*H243</f>
        <v>2.5200000000000001E-3</v>
      </c>
      <c r="S243" s="201">
        <v>0</v>
      </c>
      <c r="T243" s="20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3" t="s">
        <v>261</v>
      </c>
      <c r="AT243" s="203" t="s">
        <v>188</v>
      </c>
      <c r="AU243" s="203" t="s">
        <v>87</v>
      </c>
      <c r="AY243" s="16" t="s">
        <v>185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6" t="s">
        <v>85</v>
      </c>
      <c r="BK243" s="204">
        <f>ROUND(I243*H243,2)</f>
        <v>0</v>
      </c>
      <c r="BL243" s="16" t="s">
        <v>261</v>
      </c>
      <c r="BM243" s="203" t="s">
        <v>2201</v>
      </c>
    </row>
    <row r="244" spans="1:65" s="2" customFormat="1" ht="21.75" customHeight="1">
      <c r="A244" s="33"/>
      <c r="B244" s="34"/>
      <c r="C244" s="191" t="s">
        <v>509</v>
      </c>
      <c r="D244" s="191" t="s">
        <v>188</v>
      </c>
      <c r="E244" s="192" t="s">
        <v>2202</v>
      </c>
      <c r="F244" s="193" t="s">
        <v>2203</v>
      </c>
      <c r="G244" s="194" t="s">
        <v>198</v>
      </c>
      <c r="H244" s="195">
        <v>45.02</v>
      </c>
      <c r="I244" s="196"/>
      <c r="J244" s="197">
        <f>ROUND(I244*H244,2)</f>
        <v>0</v>
      </c>
      <c r="K244" s="198"/>
      <c r="L244" s="38"/>
      <c r="M244" s="199" t="s">
        <v>1</v>
      </c>
      <c r="N244" s="200" t="s">
        <v>42</v>
      </c>
      <c r="O244" s="70"/>
      <c r="P244" s="201">
        <f>O244*H244</f>
        <v>0</v>
      </c>
      <c r="Q244" s="201">
        <v>0</v>
      </c>
      <c r="R244" s="201">
        <f>Q244*H244</f>
        <v>0</v>
      </c>
      <c r="S244" s="201">
        <v>1.12E-2</v>
      </c>
      <c r="T244" s="202">
        <f>S244*H244</f>
        <v>0.50422400000000001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3" t="s">
        <v>261</v>
      </c>
      <c r="AT244" s="203" t="s">
        <v>188</v>
      </c>
      <c r="AU244" s="203" t="s">
        <v>87</v>
      </c>
      <c r="AY244" s="16" t="s">
        <v>185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6" t="s">
        <v>85</v>
      </c>
      <c r="BK244" s="204">
        <f>ROUND(I244*H244,2)</f>
        <v>0</v>
      </c>
      <c r="BL244" s="16" t="s">
        <v>261</v>
      </c>
      <c r="BM244" s="203" t="s">
        <v>2204</v>
      </c>
    </row>
    <row r="245" spans="1:65" s="2" customFormat="1" ht="16.5" customHeight="1">
      <c r="A245" s="33"/>
      <c r="B245" s="34"/>
      <c r="C245" s="191" t="s">
        <v>513</v>
      </c>
      <c r="D245" s="191" t="s">
        <v>188</v>
      </c>
      <c r="E245" s="192" t="s">
        <v>2205</v>
      </c>
      <c r="F245" s="193" t="s">
        <v>2206</v>
      </c>
      <c r="G245" s="194" t="s">
        <v>198</v>
      </c>
      <c r="H245" s="195">
        <v>45.02</v>
      </c>
      <c r="I245" s="196"/>
      <c r="J245" s="197">
        <f>ROUND(I245*H245,2)</f>
        <v>0</v>
      </c>
      <c r="K245" s="198"/>
      <c r="L245" s="38"/>
      <c r="M245" s="199" t="s">
        <v>1</v>
      </c>
      <c r="N245" s="200" t="s">
        <v>42</v>
      </c>
      <c r="O245" s="70"/>
      <c r="P245" s="201">
        <f>O245*H245</f>
        <v>0</v>
      </c>
      <c r="Q245" s="201">
        <v>4.0999999999999999E-4</v>
      </c>
      <c r="R245" s="201">
        <f>Q245*H245</f>
        <v>1.8458200000000001E-2</v>
      </c>
      <c r="S245" s="201">
        <v>0</v>
      </c>
      <c r="T245" s="20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3" t="s">
        <v>261</v>
      </c>
      <c r="AT245" s="203" t="s">
        <v>188</v>
      </c>
      <c r="AU245" s="203" t="s">
        <v>87</v>
      </c>
      <c r="AY245" s="16" t="s">
        <v>185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16" t="s">
        <v>85</v>
      </c>
      <c r="BK245" s="204">
        <f>ROUND(I245*H245,2)</f>
        <v>0</v>
      </c>
      <c r="BL245" s="16" t="s">
        <v>261</v>
      </c>
      <c r="BM245" s="203" t="s">
        <v>2207</v>
      </c>
    </row>
    <row r="246" spans="1:65" s="2" customFormat="1" ht="16.5" customHeight="1">
      <c r="A246" s="33"/>
      <c r="B246" s="34"/>
      <c r="C246" s="232" t="s">
        <v>517</v>
      </c>
      <c r="D246" s="232" t="s">
        <v>319</v>
      </c>
      <c r="E246" s="233" t="s">
        <v>2208</v>
      </c>
      <c r="F246" s="234" t="s">
        <v>2209</v>
      </c>
      <c r="G246" s="235" t="s">
        <v>198</v>
      </c>
      <c r="H246" s="236">
        <v>47.271000000000001</v>
      </c>
      <c r="I246" s="237"/>
      <c r="J246" s="238">
        <f>ROUND(I246*H246,2)</f>
        <v>0</v>
      </c>
      <c r="K246" s="239"/>
      <c r="L246" s="240"/>
      <c r="M246" s="241" t="s">
        <v>1</v>
      </c>
      <c r="N246" s="242" t="s">
        <v>42</v>
      </c>
      <c r="O246" s="70"/>
      <c r="P246" s="201">
        <f>O246*H246</f>
        <v>0</v>
      </c>
      <c r="Q246" s="201">
        <v>1.0500000000000001E-2</v>
      </c>
      <c r="R246" s="201">
        <f>Q246*H246</f>
        <v>0.49634550000000005</v>
      </c>
      <c r="S246" s="201">
        <v>0</v>
      </c>
      <c r="T246" s="20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3" t="s">
        <v>322</v>
      </c>
      <c r="AT246" s="203" t="s">
        <v>319</v>
      </c>
      <c r="AU246" s="203" t="s">
        <v>87</v>
      </c>
      <c r="AY246" s="16" t="s">
        <v>185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6" t="s">
        <v>85</v>
      </c>
      <c r="BK246" s="204">
        <f>ROUND(I246*H246,2)</f>
        <v>0</v>
      </c>
      <c r="BL246" s="16" t="s">
        <v>261</v>
      </c>
      <c r="BM246" s="203" t="s">
        <v>2210</v>
      </c>
    </row>
    <row r="247" spans="1:65" s="13" customFormat="1">
      <c r="B247" s="205"/>
      <c r="C247" s="206"/>
      <c r="D247" s="207" t="s">
        <v>194</v>
      </c>
      <c r="E247" s="206"/>
      <c r="F247" s="209" t="s">
        <v>2211</v>
      </c>
      <c r="G247" s="206"/>
      <c r="H247" s="210">
        <v>47.271000000000001</v>
      </c>
      <c r="I247" s="211"/>
      <c r="J247" s="206"/>
      <c r="K247" s="206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194</v>
      </c>
      <c r="AU247" s="216" t="s">
        <v>87</v>
      </c>
      <c r="AV247" s="13" t="s">
        <v>87</v>
      </c>
      <c r="AW247" s="13" t="s">
        <v>4</v>
      </c>
      <c r="AX247" s="13" t="s">
        <v>85</v>
      </c>
      <c r="AY247" s="216" t="s">
        <v>185</v>
      </c>
    </row>
    <row r="248" spans="1:65" s="2" customFormat="1" ht="16.5" customHeight="1">
      <c r="A248" s="33"/>
      <c r="B248" s="34"/>
      <c r="C248" s="191" t="s">
        <v>521</v>
      </c>
      <c r="D248" s="191" t="s">
        <v>188</v>
      </c>
      <c r="E248" s="192" t="s">
        <v>1025</v>
      </c>
      <c r="F248" s="193" t="s">
        <v>1026</v>
      </c>
      <c r="G248" s="194" t="s">
        <v>198</v>
      </c>
      <c r="H248" s="195">
        <v>45.02</v>
      </c>
      <c r="I248" s="196"/>
      <c r="J248" s="197">
        <f>ROUND(I248*H248,2)</f>
        <v>0</v>
      </c>
      <c r="K248" s="198"/>
      <c r="L248" s="38"/>
      <c r="M248" s="199" t="s">
        <v>1</v>
      </c>
      <c r="N248" s="200" t="s">
        <v>42</v>
      </c>
      <c r="O248" s="70"/>
      <c r="P248" s="201">
        <f>O248*H248</f>
        <v>0</v>
      </c>
      <c r="Q248" s="201">
        <v>1E-4</v>
      </c>
      <c r="R248" s="201">
        <f>Q248*H248</f>
        <v>4.5020000000000008E-3</v>
      </c>
      <c r="S248" s="201">
        <v>0</v>
      </c>
      <c r="T248" s="20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3" t="s">
        <v>261</v>
      </c>
      <c r="AT248" s="203" t="s">
        <v>188</v>
      </c>
      <c r="AU248" s="203" t="s">
        <v>87</v>
      </c>
      <c r="AY248" s="16" t="s">
        <v>185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6" t="s">
        <v>85</v>
      </c>
      <c r="BK248" s="204">
        <f>ROUND(I248*H248,2)</f>
        <v>0</v>
      </c>
      <c r="BL248" s="16" t="s">
        <v>261</v>
      </c>
      <c r="BM248" s="203" t="s">
        <v>1027</v>
      </c>
    </row>
    <row r="249" spans="1:65" s="2" customFormat="1" ht="16.5" customHeight="1">
      <c r="A249" s="33"/>
      <c r="B249" s="34"/>
      <c r="C249" s="191" t="s">
        <v>527</v>
      </c>
      <c r="D249" s="191" t="s">
        <v>188</v>
      </c>
      <c r="E249" s="192" t="s">
        <v>2212</v>
      </c>
      <c r="F249" s="193" t="s">
        <v>2213</v>
      </c>
      <c r="G249" s="194" t="s">
        <v>301</v>
      </c>
      <c r="H249" s="195">
        <v>2</v>
      </c>
      <c r="I249" s="196"/>
      <c r="J249" s="197">
        <f>ROUND(I249*H249,2)</f>
        <v>0</v>
      </c>
      <c r="K249" s="198"/>
      <c r="L249" s="38"/>
      <c r="M249" s="199" t="s">
        <v>1</v>
      </c>
      <c r="N249" s="200" t="s">
        <v>42</v>
      </c>
      <c r="O249" s="70"/>
      <c r="P249" s="201">
        <f>O249*H249</f>
        <v>0</v>
      </c>
      <c r="Q249" s="201">
        <v>2.2000000000000001E-4</v>
      </c>
      <c r="R249" s="201">
        <f>Q249*H249</f>
        <v>4.4000000000000002E-4</v>
      </c>
      <c r="S249" s="201">
        <v>0</v>
      </c>
      <c r="T249" s="20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3" t="s">
        <v>261</v>
      </c>
      <c r="AT249" s="203" t="s">
        <v>188</v>
      </c>
      <c r="AU249" s="203" t="s">
        <v>87</v>
      </c>
      <c r="AY249" s="16" t="s">
        <v>185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6" t="s">
        <v>85</v>
      </c>
      <c r="BK249" s="204">
        <f>ROUND(I249*H249,2)</f>
        <v>0</v>
      </c>
      <c r="BL249" s="16" t="s">
        <v>261</v>
      </c>
      <c r="BM249" s="203" t="s">
        <v>2214</v>
      </c>
    </row>
    <row r="250" spans="1:65" s="13" customFormat="1">
      <c r="B250" s="205"/>
      <c r="C250" s="206"/>
      <c r="D250" s="207" t="s">
        <v>194</v>
      </c>
      <c r="E250" s="208" t="s">
        <v>1</v>
      </c>
      <c r="F250" s="209" t="s">
        <v>2215</v>
      </c>
      <c r="G250" s="206"/>
      <c r="H250" s="210">
        <v>2</v>
      </c>
      <c r="I250" s="211"/>
      <c r="J250" s="206"/>
      <c r="K250" s="206"/>
      <c r="L250" s="212"/>
      <c r="M250" s="213"/>
      <c r="N250" s="214"/>
      <c r="O250" s="214"/>
      <c r="P250" s="214"/>
      <c r="Q250" s="214"/>
      <c r="R250" s="214"/>
      <c r="S250" s="214"/>
      <c r="T250" s="215"/>
      <c r="AT250" s="216" t="s">
        <v>194</v>
      </c>
      <c r="AU250" s="216" t="s">
        <v>87</v>
      </c>
      <c r="AV250" s="13" t="s">
        <v>87</v>
      </c>
      <c r="AW250" s="13" t="s">
        <v>34</v>
      </c>
      <c r="AX250" s="13" t="s">
        <v>85</v>
      </c>
      <c r="AY250" s="216" t="s">
        <v>185</v>
      </c>
    </row>
    <row r="251" spans="1:65" s="2" customFormat="1" ht="33" customHeight="1">
      <c r="A251" s="33"/>
      <c r="B251" s="34"/>
      <c r="C251" s="232" t="s">
        <v>532</v>
      </c>
      <c r="D251" s="232" t="s">
        <v>319</v>
      </c>
      <c r="E251" s="233" t="s">
        <v>2216</v>
      </c>
      <c r="F251" s="234" t="s">
        <v>2217</v>
      </c>
      <c r="G251" s="235" t="s">
        <v>301</v>
      </c>
      <c r="H251" s="236">
        <v>2</v>
      </c>
      <c r="I251" s="237"/>
      <c r="J251" s="238">
        <f>ROUND(I251*H251,2)</f>
        <v>0</v>
      </c>
      <c r="K251" s="239"/>
      <c r="L251" s="240"/>
      <c r="M251" s="241" t="s">
        <v>1</v>
      </c>
      <c r="N251" s="242" t="s">
        <v>42</v>
      </c>
      <c r="O251" s="70"/>
      <c r="P251" s="201">
        <f>O251*H251</f>
        <v>0</v>
      </c>
      <c r="Q251" s="201">
        <v>1.2489999999999999E-2</v>
      </c>
      <c r="R251" s="201">
        <f>Q251*H251</f>
        <v>2.4979999999999999E-2</v>
      </c>
      <c r="S251" s="201">
        <v>0</v>
      </c>
      <c r="T251" s="20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3" t="s">
        <v>322</v>
      </c>
      <c r="AT251" s="203" t="s">
        <v>319</v>
      </c>
      <c r="AU251" s="203" t="s">
        <v>87</v>
      </c>
      <c r="AY251" s="16" t="s">
        <v>185</v>
      </c>
      <c r="BE251" s="204">
        <f>IF(N251="základní",J251,0)</f>
        <v>0</v>
      </c>
      <c r="BF251" s="204">
        <f>IF(N251="snížená",J251,0)</f>
        <v>0</v>
      </c>
      <c r="BG251" s="204">
        <f>IF(N251="zákl. přenesená",J251,0)</f>
        <v>0</v>
      </c>
      <c r="BH251" s="204">
        <f>IF(N251="sníž. přenesená",J251,0)</f>
        <v>0</v>
      </c>
      <c r="BI251" s="204">
        <f>IF(N251="nulová",J251,0)</f>
        <v>0</v>
      </c>
      <c r="BJ251" s="16" t="s">
        <v>85</v>
      </c>
      <c r="BK251" s="204">
        <f>ROUND(I251*H251,2)</f>
        <v>0</v>
      </c>
      <c r="BL251" s="16" t="s">
        <v>261</v>
      </c>
      <c r="BM251" s="203" t="s">
        <v>2218</v>
      </c>
    </row>
    <row r="252" spans="1:65" s="2" customFormat="1" ht="21.75" customHeight="1">
      <c r="A252" s="33"/>
      <c r="B252" s="34"/>
      <c r="C252" s="191" t="s">
        <v>536</v>
      </c>
      <c r="D252" s="191" t="s">
        <v>188</v>
      </c>
      <c r="E252" s="192" t="s">
        <v>2219</v>
      </c>
      <c r="F252" s="193" t="s">
        <v>2220</v>
      </c>
      <c r="G252" s="194" t="s">
        <v>301</v>
      </c>
      <c r="H252" s="195">
        <v>2</v>
      </c>
      <c r="I252" s="196"/>
      <c r="J252" s="197">
        <f>ROUND(I252*H252,2)</f>
        <v>0</v>
      </c>
      <c r="K252" s="198"/>
      <c r="L252" s="38"/>
      <c r="M252" s="199" t="s">
        <v>1</v>
      </c>
      <c r="N252" s="200" t="s">
        <v>42</v>
      </c>
      <c r="O252" s="70"/>
      <c r="P252" s="201">
        <f>O252*H252</f>
        <v>0</v>
      </c>
      <c r="Q252" s="201">
        <v>1.805E-2</v>
      </c>
      <c r="R252" s="201">
        <f>Q252*H252</f>
        <v>3.61E-2</v>
      </c>
      <c r="S252" s="201">
        <v>0</v>
      </c>
      <c r="T252" s="20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3" t="s">
        <v>261</v>
      </c>
      <c r="AT252" s="203" t="s">
        <v>188</v>
      </c>
      <c r="AU252" s="203" t="s">
        <v>87</v>
      </c>
      <c r="AY252" s="16" t="s">
        <v>185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6" t="s">
        <v>85</v>
      </c>
      <c r="BK252" s="204">
        <f>ROUND(I252*H252,2)</f>
        <v>0</v>
      </c>
      <c r="BL252" s="16" t="s">
        <v>261</v>
      </c>
      <c r="BM252" s="203" t="s">
        <v>2221</v>
      </c>
    </row>
    <row r="253" spans="1:65" s="2" customFormat="1" ht="21.75" customHeight="1">
      <c r="A253" s="33"/>
      <c r="B253" s="34"/>
      <c r="C253" s="191" t="s">
        <v>540</v>
      </c>
      <c r="D253" s="191" t="s">
        <v>188</v>
      </c>
      <c r="E253" s="192" t="s">
        <v>2222</v>
      </c>
      <c r="F253" s="193" t="s">
        <v>2223</v>
      </c>
      <c r="G253" s="194" t="s">
        <v>434</v>
      </c>
      <c r="H253" s="243"/>
      <c r="I253" s="196"/>
      <c r="J253" s="197">
        <f>ROUND(I253*H253,2)</f>
        <v>0</v>
      </c>
      <c r="K253" s="198"/>
      <c r="L253" s="38"/>
      <c r="M253" s="199" t="s">
        <v>1</v>
      </c>
      <c r="N253" s="200" t="s">
        <v>42</v>
      </c>
      <c r="O253" s="70"/>
      <c r="P253" s="201">
        <f>O253*H253</f>
        <v>0</v>
      </c>
      <c r="Q253" s="201">
        <v>0</v>
      </c>
      <c r="R253" s="201">
        <f>Q253*H253</f>
        <v>0</v>
      </c>
      <c r="S253" s="201">
        <v>0</v>
      </c>
      <c r="T253" s="20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03" t="s">
        <v>261</v>
      </c>
      <c r="AT253" s="203" t="s">
        <v>188</v>
      </c>
      <c r="AU253" s="203" t="s">
        <v>87</v>
      </c>
      <c r="AY253" s="16" t="s">
        <v>185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6" t="s">
        <v>85</v>
      </c>
      <c r="BK253" s="204">
        <f>ROUND(I253*H253,2)</f>
        <v>0</v>
      </c>
      <c r="BL253" s="16" t="s">
        <v>261</v>
      </c>
      <c r="BM253" s="203" t="s">
        <v>2224</v>
      </c>
    </row>
    <row r="254" spans="1:65" s="12" customFormat="1" ht="22.9" customHeight="1">
      <c r="B254" s="175"/>
      <c r="C254" s="176"/>
      <c r="D254" s="177" t="s">
        <v>76</v>
      </c>
      <c r="E254" s="189" t="s">
        <v>1041</v>
      </c>
      <c r="F254" s="189" t="s">
        <v>1042</v>
      </c>
      <c r="G254" s="176"/>
      <c r="H254" s="176"/>
      <c r="I254" s="179"/>
      <c r="J254" s="190">
        <f>BK254</f>
        <v>0</v>
      </c>
      <c r="K254" s="176"/>
      <c r="L254" s="181"/>
      <c r="M254" s="182"/>
      <c r="N254" s="183"/>
      <c r="O254" s="183"/>
      <c r="P254" s="184">
        <f>SUM(P255:P263)</f>
        <v>0</v>
      </c>
      <c r="Q254" s="183"/>
      <c r="R254" s="184">
        <f>SUM(R255:R263)</f>
        <v>9.1400000000000009E-2</v>
      </c>
      <c r="S254" s="183"/>
      <c r="T254" s="185">
        <f>SUM(T255:T263)</f>
        <v>0</v>
      </c>
      <c r="AR254" s="186" t="s">
        <v>87</v>
      </c>
      <c r="AT254" s="187" t="s">
        <v>76</v>
      </c>
      <c r="AU254" s="187" t="s">
        <v>85</v>
      </c>
      <c r="AY254" s="186" t="s">
        <v>185</v>
      </c>
      <c r="BK254" s="188">
        <f>SUM(BK255:BK263)</f>
        <v>0</v>
      </c>
    </row>
    <row r="255" spans="1:65" s="2" customFormat="1" ht="21.75" customHeight="1">
      <c r="A255" s="33"/>
      <c r="B255" s="34"/>
      <c r="C255" s="191" t="s">
        <v>544</v>
      </c>
      <c r="D255" s="191" t="s">
        <v>188</v>
      </c>
      <c r="E255" s="192" t="s">
        <v>1051</v>
      </c>
      <c r="F255" s="193" t="s">
        <v>1052</v>
      </c>
      <c r="G255" s="194" t="s">
        <v>301</v>
      </c>
      <c r="H255" s="195">
        <v>4</v>
      </c>
      <c r="I255" s="196"/>
      <c r="J255" s="197">
        <f t="shared" ref="J255:J263" si="20">ROUND(I255*H255,2)</f>
        <v>0</v>
      </c>
      <c r="K255" s="198"/>
      <c r="L255" s="38"/>
      <c r="M255" s="199" t="s">
        <v>1</v>
      </c>
      <c r="N255" s="200" t="s">
        <v>42</v>
      </c>
      <c r="O255" s="70"/>
      <c r="P255" s="201">
        <f t="shared" ref="P255:P263" si="21">O255*H255</f>
        <v>0</v>
      </c>
      <c r="Q255" s="201">
        <v>0</v>
      </c>
      <c r="R255" s="201">
        <f t="shared" ref="R255:R263" si="22">Q255*H255</f>
        <v>0</v>
      </c>
      <c r="S255" s="201">
        <v>0</v>
      </c>
      <c r="T255" s="202">
        <f t="shared" ref="T255:T263" si="23"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3" t="s">
        <v>261</v>
      </c>
      <c r="AT255" s="203" t="s">
        <v>188</v>
      </c>
      <c r="AU255" s="203" t="s">
        <v>87</v>
      </c>
      <c r="AY255" s="16" t="s">
        <v>185</v>
      </c>
      <c r="BE255" s="204">
        <f t="shared" ref="BE255:BE263" si="24">IF(N255="základní",J255,0)</f>
        <v>0</v>
      </c>
      <c r="BF255" s="204">
        <f t="shared" ref="BF255:BF263" si="25">IF(N255="snížená",J255,0)</f>
        <v>0</v>
      </c>
      <c r="BG255" s="204">
        <f t="shared" ref="BG255:BG263" si="26">IF(N255="zákl. přenesená",J255,0)</f>
        <v>0</v>
      </c>
      <c r="BH255" s="204">
        <f t="shared" ref="BH255:BH263" si="27">IF(N255="sníž. přenesená",J255,0)</f>
        <v>0</v>
      </c>
      <c r="BI255" s="204">
        <f t="shared" ref="BI255:BI263" si="28">IF(N255="nulová",J255,0)</f>
        <v>0</v>
      </c>
      <c r="BJ255" s="16" t="s">
        <v>85</v>
      </c>
      <c r="BK255" s="204">
        <f t="shared" ref="BK255:BK263" si="29">ROUND(I255*H255,2)</f>
        <v>0</v>
      </c>
      <c r="BL255" s="16" t="s">
        <v>261</v>
      </c>
      <c r="BM255" s="203" t="s">
        <v>1053</v>
      </c>
    </row>
    <row r="256" spans="1:65" s="2" customFormat="1" ht="33" customHeight="1">
      <c r="A256" s="33"/>
      <c r="B256" s="34"/>
      <c r="C256" s="232" t="s">
        <v>548</v>
      </c>
      <c r="D256" s="232" t="s">
        <v>319</v>
      </c>
      <c r="E256" s="233" t="s">
        <v>1054</v>
      </c>
      <c r="F256" s="234" t="s">
        <v>2225</v>
      </c>
      <c r="G256" s="235" t="s">
        <v>301</v>
      </c>
      <c r="H256" s="236">
        <v>4</v>
      </c>
      <c r="I256" s="237"/>
      <c r="J256" s="238">
        <f t="shared" si="20"/>
        <v>0</v>
      </c>
      <c r="K256" s="239"/>
      <c r="L256" s="240"/>
      <c r="M256" s="241" t="s">
        <v>1</v>
      </c>
      <c r="N256" s="242" t="s">
        <v>42</v>
      </c>
      <c r="O256" s="70"/>
      <c r="P256" s="201">
        <f t="shared" si="21"/>
        <v>0</v>
      </c>
      <c r="Q256" s="201">
        <v>1.95E-2</v>
      </c>
      <c r="R256" s="201">
        <f t="shared" si="22"/>
        <v>7.8E-2</v>
      </c>
      <c r="S256" s="201">
        <v>0</v>
      </c>
      <c r="T256" s="202">
        <f t="shared" si="2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03" t="s">
        <v>322</v>
      </c>
      <c r="AT256" s="203" t="s">
        <v>319</v>
      </c>
      <c r="AU256" s="203" t="s">
        <v>87</v>
      </c>
      <c r="AY256" s="16" t="s">
        <v>185</v>
      </c>
      <c r="BE256" s="204">
        <f t="shared" si="24"/>
        <v>0</v>
      </c>
      <c r="BF256" s="204">
        <f t="shared" si="25"/>
        <v>0</v>
      </c>
      <c r="BG256" s="204">
        <f t="shared" si="26"/>
        <v>0</v>
      </c>
      <c r="BH256" s="204">
        <f t="shared" si="27"/>
        <v>0</v>
      </c>
      <c r="BI256" s="204">
        <f t="shared" si="28"/>
        <v>0</v>
      </c>
      <c r="BJ256" s="16" t="s">
        <v>85</v>
      </c>
      <c r="BK256" s="204">
        <f t="shared" si="29"/>
        <v>0</v>
      </c>
      <c r="BL256" s="16" t="s">
        <v>261</v>
      </c>
      <c r="BM256" s="203" t="s">
        <v>1056</v>
      </c>
    </row>
    <row r="257" spans="1:65" s="2" customFormat="1" ht="16.5" customHeight="1">
      <c r="A257" s="33"/>
      <c r="B257" s="34"/>
      <c r="C257" s="191" t="s">
        <v>552</v>
      </c>
      <c r="D257" s="191" t="s">
        <v>188</v>
      </c>
      <c r="E257" s="192" t="s">
        <v>1057</v>
      </c>
      <c r="F257" s="193" t="s">
        <v>1058</v>
      </c>
      <c r="G257" s="194" t="s">
        <v>301</v>
      </c>
      <c r="H257" s="195">
        <v>4</v>
      </c>
      <c r="I257" s="196"/>
      <c r="J257" s="197">
        <f t="shared" si="20"/>
        <v>0</v>
      </c>
      <c r="K257" s="198"/>
      <c r="L257" s="38"/>
      <c r="M257" s="199" t="s">
        <v>1</v>
      </c>
      <c r="N257" s="200" t="s">
        <v>42</v>
      </c>
      <c r="O257" s="70"/>
      <c r="P257" s="201">
        <f t="shared" si="21"/>
        <v>0</v>
      </c>
      <c r="Q257" s="201">
        <v>0</v>
      </c>
      <c r="R257" s="201">
        <f t="shared" si="22"/>
        <v>0</v>
      </c>
      <c r="S257" s="201">
        <v>0</v>
      </c>
      <c r="T257" s="202">
        <f t="shared" si="2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03" t="s">
        <v>261</v>
      </c>
      <c r="AT257" s="203" t="s">
        <v>188</v>
      </c>
      <c r="AU257" s="203" t="s">
        <v>87</v>
      </c>
      <c r="AY257" s="16" t="s">
        <v>185</v>
      </c>
      <c r="BE257" s="204">
        <f t="shared" si="24"/>
        <v>0</v>
      </c>
      <c r="BF257" s="204">
        <f t="shared" si="25"/>
        <v>0</v>
      </c>
      <c r="BG257" s="204">
        <f t="shared" si="26"/>
        <v>0</v>
      </c>
      <c r="BH257" s="204">
        <f t="shared" si="27"/>
        <v>0</v>
      </c>
      <c r="BI257" s="204">
        <f t="shared" si="28"/>
        <v>0</v>
      </c>
      <c r="BJ257" s="16" t="s">
        <v>85</v>
      </c>
      <c r="BK257" s="204">
        <f t="shared" si="29"/>
        <v>0</v>
      </c>
      <c r="BL257" s="16" t="s">
        <v>261</v>
      </c>
      <c r="BM257" s="203" t="s">
        <v>1059</v>
      </c>
    </row>
    <row r="258" spans="1:65" s="2" customFormat="1" ht="16.5" customHeight="1">
      <c r="A258" s="33"/>
      <c r="B258" s="34"/>
      <c r="C258" s="232" t="s">
        <v>556</v>
      </c>
      <c r="D258" s="232" t="s">
        <v>319</v>
      </c>
      <c r="E258" s="233" t="s">
        <v>1060</v>
      </c>
      <c r="F258" s="234" t="s">
        <v>1061</v>
      </c>
      <c r="G258" s="235" t="s">
        <v>301</v>
      </c>
      <c r="H258" s="236">
        <v>4</v>
      </c>
      <c r="I258" s="237"/>
      <c r="J258" s="238">
        <f t="shared" si="20"/>
        <v>0</v>
      </c>
      <c r="K258" s="239"/>
      <c r="L258" s="240"/>
      <c r="M258" s="241" t="s">
        <v>1</v>
      </c>
      <c r="N258" s="242" t="s">
        <v>42</v>
      </c>
      <c r="O258" s="70"/>
      <c r="P258" s="201">
        <f t="shared" si="21"/>
        <v>0</v>
      </c>
      <c r="Q258" s="201">
        <v>1.1999999999999999E-3</v>
      </c>
      <c r="R258" s="201">
        <f t="shared" si="22"/>
        <v>4.7999999999999996E-3</v>
      </c>
      <c r="S258" s="201">
        <v>0</v>
      </c>
      <c r="T258" s="202">
        <f t="shared" si="2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3" t="s">
        <v>322</v>
      </c>
      <c r="AT258" s="203" t="s">
        <v>319</v>
      </c>
      <c r="AU258" s="203" t="s">
        <v>87</v>
      </c>
      <c r="AY258" s="16" t="s">
        <v>185</v>
      </c>
      <c r="BE258" s="204">
        <f t="shared" si="24"/>
        <v>0</v>
      </c>
      <c r="BF258" s="204">
        <f t="shared" si="25"/>
        <v>0</v>
      </c>
      <c r="BG258" s="204">
        <f t="shared" si="26"/>
        <v>0</v>
      </c>
      <c r="BH258" s="204">
        <f t="shared" si="27"/>
        <v>0</v>
      </c>
      <c r="BI258" s="204">
        <f t="shared" si="28"/>
        <v>0</v>
      </c>
      <c r="BJ258" s="16" t="s">
        <v>85</v>
      </c>
      <c r="BK258" s="204">
        <f t="shared" si="29"/>
        <v>0</v>
      </c>
      <c r="BL258" s="16" t="s">
        <v>261</v>
      </c>
      <c r="BM258" s="203" t="s">
        <v>1062</v>
      </c>
    </row>
    <row r="259" spans="1:65" s="2" customFormat="1" ht="16.5" customHeight="1">
      <c r="A259" s="33"/>
      <c r="B259" s="34"/>
      <c r="C259" s="232" t="s">
        <v>562</v>
      </c>
      <c r="D259" s="232" t="s">
        <v>319</v>
      </c>
      <c r="E259" s="233" t="s">
        <v>1063</v>
      </c>
      <c r="F259" s="234" t="s">
        <v>1064</v>
      </c>
      <c r="G259" s="235" t="s">
        <v>301</v>
      </c>
      <c r="H259" s="236">
        <v>4</v>
      </c>
      <c r="I259" s="237"/>
      <c r="J259" s="238">
        <f t="shared" si="20"/>
        <v>0</v>
      </c>
      <c r="K259" s="239"/>
      <c r="L259" s="240"/>
      <c r="M259" s="241" t="s">
        <v>1</v>
      </c>
      <c r="N259" s="242" t="s">
        <v>42</v>
      </c>
      <c r="O259" s="70"/>
      <c r="P259" s="201">
        <f t="shared" si="21"/>
        <v>0</v>
      </c>
      <c r="Q259" s="201">
        <v>1.4999999999999999E-4</v>
      </c>
      <c r="R259" s="201">
        <f t="shared" si="22"/>
        <v>5.9999999999999995E-4</v>
      </c>
      <c r="S259" s="201">
        <v>0</v>
      </c>
      <c r="T259" s="202">
        <f t="shared" si="2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3" t="s">
        <v>322</v>
      </c>
      <c r="AT259" s="203" t="s">
        <v>319</v>
      </c>
      <c r="AU259" s="203" t="s">
        <v>87</v>
      </c>
      <c r="AY259" s="16" t="s">
        <v>185</v>
      </c>
      <c r="BE259" s="204">
        <f t="shared" si="24"/>
        <v>0</v>
      </c>
      <c r="BF259" s="204">
        <f t="shared" si="25"/>
        <v>0</v>
      </c>
      <c r="BG259" s="204">
        <f t="shared" si="26"/>
        <v>0</v>
      </c>
      <c r="BH259" s="204">
        <f t="shared" si="27"/>
        <v>0</v>
      </c>
      <c r="BI259" s="204">
        <f t="shared" si="28"/>
        <v>0</v>
      </c>
      <c r="BJ259" s="16" t="s">
        <v>85</v>
      </c>
      <c r="BK259" s="204">
        <f t="shared" si="29"/>
        <v>0</v>
      </c>
      <c r="BL259" s="16" t="s">
        <v>261</v>
      </c>
      <c r="BM259" s="203" t="s">
        <v>1065</v>
      </c>
    </row>
    <row r="260" spans="1:65" s="2" customFormat="1" ht="16.5" customHeight="1">
      <c r="A260" s="33"/>
      <c r="B260" s="34"/>
      <c r="C260" s="232" t="s">
        <v>566</v>
      </c>
      <c r="D260" s="232" t="s">
        <v>319</v>
      </c>
      <c r="E260" s="233" t="s">
        <v>1066</v>
      </c>
      <c r="F260" s="234" t="s">
        <v>1067</v>
      </c>
      <c r="G260" s="235" t="s">
        <v>301</v>
      </c>
      <c r="H260" s="236">
        <v>4</v>
      </c>
      <c r="I260" s="237"/>
      <c r="J260" s="238">
        <f t="shared" si="20"/>
        <v>0</v>
      </c>
      <c r="K260" s="239"/>
      <c r="L260" s="240"/>
      <c r="M260" s="241" t="s">
        <v>1</v>
      </c>
      <c r="N260" s="242" t="s">
        <v>42</v>
      </c>
      <c r="O260" s="70"/>
      <c r="P260" s="201">
        <f t="shared" si="21"/>
        <v>0</v>
      </c>
      <c r="Q260" s="201">
        <v>1.4999999999999999E-4</v>
      </c>
      <c r="R260" s="201">
        <f t="shared" si="22"/>
        <v>5.9999999999999995E-4</v>
      </c>
      <c r="S260" s="201">
        <v>0</v>
      </c>
      <c r="T260" s="202">
        <f t="shared" si="2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3" t="s">
        <v>322</v>
      </c>
      <c r="AT260" s="203" t="s">
        <v>319</v>
      </c>
      <c r="AU260" s="203" t="s">
        <v>87</v>
      </c>
      <c r="AY260" s="16" t="s">
        <v>185</v>
      </c>
      <c r="BE260" s="204">
        <f t="shared" si="24"/>
        <v>0</v>
      </c>
      <c r="BF260" s="204">
        <f t="shared" si="25"/>
        <v>0</v>
      </c>
      <c r="BG260" s="204">
        <f t="shared" si="26"/>
        <v>0</v>
      </c>
      <c r="BH260" s="204">
        <f t="shared" si="27"/>
        <v>0</v>
      </c>
      <c r="BI260" s="204">
        <f t="shared" si="28"/>
        <v>0</v>
      </c>
      <c r="BJ260" s="16" t="s">
        <v>85</v>
      </c>
      <c r="BK260" s="204">
        <f t="shared" si="29"/>
        <v>0</v>
      </c>
      <c r="BL260" s="16" t="s">
        <v>261</v>
      </c>
      <c r="BM260" s="203" t="s">
        <v>1068</v>
      </c>
    </row>
    <row r="261" spans="1:65" s="2" customFormat="1" ht="21.75" customHeight="1">
      <c r="A261" s="33"/>
      <c r="B261" s="34"/>
      <c r="C261" s="191" t="s">
        <v>570</v>
      </c>
      <c r="D261" s="191" t="s">
        <v>188</v>
      </c>
      <c r="E261" s="192" t="s">
        <v>1072</v>
      </c>
      <c r="F261" s="193" t="s">
        <v>1073</v>
      </c>
      <c r="G261" s="194" t="s">
        <v>301</v>
      </c>
      <c r="H261" s="195">
        <v>4</v>
      </c>
      <c r="I261" s="196"/>
      <c r="J261" s="197">
        <f t="shared" si="20"/>
        <v>0</v>
      </c>
      <c r="K261" s="198"/>
      <c r="L261" s="38"/>
      <c r="M261" s="199" t="s">
        <v>1</v>
      </c>
      <c r="N261" s="200" t="s">
        <v>42</v>
      </c>
      <c r="O261" s="70"/>
      <c r="P261" s="201">
        <f t="shared" si="21"/>
        <v>0</v>
      </c>
      <c r="Q261" s="201">
        <v>0</v>
      </c>
      <c r="R261" s="201">
        <f t="shared" si="22"/>
        <v>0</v>
      </c>
      <c r="S261" s="201">
        <v>0</v>
      </c>
      <c r="T261" s="202">
        <f t="shared" si="23"/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3" t="s">
        <v>261</v>
      </c>
      <c r="AT261" s="203" t="s">
        <v>188</v>
      </c>
      <c r="AU261" s="203" t="s">
        <v>87</v>
      </c>
      <c r="AY261" s="16" t="s">
        <v>185</v>
      </c>
      <c r="BE261" s="204">
        <f t="shared" si="24"/>
        <v>0</v>
      </c>
      <c r="BF261" s="204">
        <f t="shared" si="25"/>
        <v>0</v>
      </c>
      <c r="BG261" s="204">
        <f t="shared" si="26"/>
        <v>0</v>
      </c>
      <c r="BH261" s="204">
        <f t="shared" si="27"/>
        <v>0</v>
      </c>
      <c r="BI261" s="204">
        <f t="shared" si="28"/>
        <v>0</v>
      </c>
      <c r="BJ261" s="16" t="s">
        <v>85</v>
      </c>
      <c r="BK261" s="204">
        <f t="shared" si="29"/>
        <v>0</v>
      </c>
      <c r="BL261" s="16" t="s">
        <v>261</v>
      </c>
      <c r="BM261" s="203" t="s">
        <v>1074</v>
      </c>
    </row>
    <row r="262" spans="1:65" s="2" customFormat="1" ht="21.75" customHeight="1">
      <c r="A262" s="33"/>
      <c r="B262" s="34"/>
      <c r="C262" s="232" t="s">
        <v>574</v>
      </c>
      <c r="D262" s="232" t="s">
        <v>319</v>
      </c>
      <c r="E262" s="233" t="s">
        <v>1076</v>
      </c>
      <c r="F262" s="234" t="s">
        <v>1077</v>
      </c>
      <c r="G262" s="235" t="s">
        <v>301</v>
      </c>
      <c r="H262" s="236">
        <v>4</v>
      </c>
      <c r="I262" s="237"/>
      <c r="J262" s="238">
        <f t="shared" si="20"/>
        <v>0</v>
      </c>
      <c r="K262" s="239"/>
      <c r="L262" s="240"/>
      <c r="M262" s="241" t="s">
        <v>1</v>
      </c>
      <c r="N262" s="242" t="s">
        <v>42</v>
      </c>
      <c r="O262" s="70"/>
      <c r="P262" s="201">
        <f t="shared" si="21"/>
        <v>0</v>
      </c>
      <c r="Q262" s="201">
        <v>1.8500000000000001E-3</v>
      </c>
      <c r="R262" s="201">
        <f t="shared" si="22"/>
        <v>7.4000000000000003E-3</v>
      </c>
      <c r="S262" s="201">
        <v>0</v>
      </c>
      <c r="T262" s="202">
        <f t="shared" si="2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3" t="s">
        <v>322</v>
      </c>
      <c r="AT262" s="203" t="s">
        <v>319</v>
      </c>
      <c r="AU262" s="203" t="s">
        <v>87</v>
      </c>
      <c r="AY262" s="16" t="s">
        <v>185</v>
      </c>
      <c r="BE262" s="204">
        <f t="shared" si="24"/>
        <v>0</v>
      </c>
      <c r="BF262" s="204">
        <f t="shared" si="25"/>
        <v>0</v>
      </c>
      <c r="BG262" s="204">
        <f t="shared" si="26"/>
        <v>0</v>
      </c>
      <c r="BH262" s="204">
        <f t="shared" si="27"/>
        <v>0</v>
      </c>
      <c r="BI262" s="204">
        <f t="shared" si="28"/>
        <v>0</v>
      </c>
      <c r="BJ262" s="16" t="s">
        <v>85</v>
      </c>
      <c r="BK262" s="204">
        <f t="shared" si="29"/>
        <v>0</v>
      </c>
      <c r="BL262" s="16" t="s">
        <v>261</v>
      </c>
      <c r="BM262" s="203" t="s">
        <v>1078</v>
      </c>
    </row>
    <row r="263" spans="1:65" s="2" customFormat="1" ht="21.75" customHeight="1">
      <c r="A263" s="33"/>
      <c r="B263" s="34"/>
      <c r="C263" s="191" t="s">
        <v>580</v>
      </c>
      <c r="D263" s="191" t="s">
        <v>188</v>
      </c>
      <c r="E263" s="192" t="s">
        <v>2226</v>
      </c>
      <c r="F263" s="193" t="s">
        <v>2227</v>
      </c>
      <c r="G263" s="194" t="s">
        <v>434</v>
      </c>
      <c r="H263" s="243"/>
      <c r="I263" s="196"/>
      <c r="J263" s="197">
        <f t="shared" si="20"/>
        <v>0</v>
      </c>
      <c r="K263" s="198"/>
      <c r="L263" s="38"/>
      <c r="M263" s="199" t="s">
        <v>1</v>
      </c>
      <c r="N263" s="200" t="s">
        <v>42</v>
      </c>
      <c r="O263" s="70"/>
      <c r="P263" s="201">
        <f t="shared" si="21"/>
        <v>0</v>
      </c>
      <c r="Q263" s="201">
        <v>0</v>
      </c>
      <c r="R263" s="201">
        <f t="shared" si="22"/>
        <v>0</v>
      </c>
      <c r="S263" s="201">
        <v>0</v>
      </c>
      <c r="T263" s="202">
        <f t="shared" si="2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3" t="s">
        <v>261</v>
      </c>
      <c r="AT263" s="203" t="s">
        <v>188</v>
      </c>
      <c r="AU263" s="203" t="s">
        <v>87</v>
      </c>
      <c r="AY263" s="16" t="s">
        <v>185</v>
      </c>
      <c r="BE263" s="204">
        <f t="shared" si="24"/>
        <v>0</v>
      </c>
      <c r="BF263" s="204">
        <f t="shared" si="25"/>
        <v>0</v>
      </c>
      <c r="BG263" s="204">
        <f t="shared" si="26"/>
        <v>0</v>
      </c>
      <c r="BH263" s="204">
        <f t="shared" si="27"/>
        <v>0</v>
      </c>
      <c r="BI263" s="204">
        <f t="shared" si="28"/>
        <v>0</v>
      </c>
      <c r="BJ263" s="16" t="s">
        <v>85</v>
      </c>
      <c r="BK263" s="204">
        <f t="shared" si="29"/>
        <v>0</v>
      </c>
      <c r="BL263" s="16" t="s">
        <v>261</v>
      </c>
      <c r="BM263" s="203" t="s">
        <v>2228</v>
      </c>
    </row>
    <row r="264" spans="1:65" s="12" customFormat="1" ht="22.9" customHeight="1">
      <c r="B264" s="175"/>
      <c r="C264" s="176"/>
      <c r="D264" s="177" t="s">
        <v>76</v>
      </c>
      <c r="E264" s="189" t="s">
        <v>578</v>
      </c>
      <c r="F264" s="189" t="s">
        <v>579</v>
      </c>
      <c r="G264" s="176"/>
      <c r="H264" s="176"/>
      <c r="I264" s="179"/>
      <c r="J264" s="190">
        <f>BK264</f>
        <v>0</v>
      </c>
      <c r="K264" s="176"/>
      <c r="L264" s="181"/>
      <c r="M264" s="182"/>
      <c r="N264" s="183"/>
      <c r="O264" s="183"/>
      <c r="P264" s="184">
        <f>SUM(P265:P266)</f>
        <v>0</v>
      </c>
      <c r="Q264" s="183"/>
      <c r="R264" s="184">
        <f>SUM(R265:R266)</f>
        <v>0</v>
      </c>
      <c r="S264" s="183"/>
      <c r="T264" s="185">
        <f>SUM(T265:T266)</f>
        <v>0.01</v>
      </c>
      <c r="AR264" s="186" t="s">
        <v>87</v>
      </c>
      <c r="AT264" s="187" t="s">
        <v>76</v>
      </c>
      <c r="AU264" s="187" t="s">
        <v>85</v>
      </c>
      <c r="AY264" s="186" t="s">
        <v>185</v>
      </c>
      <c r="BK264" s="188">
        <f>SUM(BK265:BK266)</f>
        <v>0</v>
      </c>
    </row>
    <row r="265" spans="1:65" s="2" customFormat="1" ht="21.75" customHeight="1">
      <c r="A265" s="33"/>
      <c r="B265" s="34"/>
      <c r="C265" s="191" t="s">
        <v>586</v>
      </c>
      <c r="D265" s="191" t="s">
        <v>188</v>
      </c>
      <c r="E265" s="192" t="s">
        <v>1109</v>
      </c>
      <c r="F265" s="193" t="s">
        <v>1110</v>
      </c>
      <c r="G265" s="194" t="s">
        <v>583</v>
      </c>
      <c r="H265" s="195">
        <v>10</v>
      </c>
      <c r="I265" s="196"/>
      <c r="J265" s="197">
        <f>ROUND(I265*H265,2)</f>
        <v>0</v>
      </c>
      <c r="K265" s="198"/>
      <c r="L265" s="38"/>
      <c r="M265" s="199" t="s">
        <v>1</v>
      </c>
      <c r="N265" s="200" t="s">
        <v>42</v>
      </c>
      <c r="O265" s="70"/>
      <c r="P265" s="201">
        <f>O265*H265</f>
        <v>0</v>
      </c>
      <c r="Q265" s="201">
        <v>0</v>
      </c>
      <c r="R265" s="201">
        <f>Q265*H265</f>
        <v>0</v>
      </c>
      <c r="S265" s="201">
        <v>1E-3</v>
      </c>
      <c r="T265" s="202">
        <f>S265*H265</f>
        <v>0.01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3" t="s">
        <v>261</v>
      </c>
      <c r="AT265" s="203" t="s">
        <v>188</v>
      </c>
      <c r="AU265" s="203" t="s">
        <v>87</v>
      </c>
      <c r="AY265" s="16" t="s">
        <v>185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16" t="s">
        <v>85</v>
      </c>
      <c r="BK265" s="204">
        <f>ROUND(I265*H265,2)</f>
        <v>0</v>
      </c>
      <c r="BL265" s="16" t="s">
        <v>261</v>
      </c>
      <c r="BM265" s="203" t="s">
        <v>1111</v>
      </c>
    </row>
    <row r="266" spans="1:65" s="2" customFormat="1" ht="21.75" customHeight="1">
      <c r="A266" s="33"/>
      <c r="B266" s="34"/>
      <c r="C266" s="191" t="s">
        <v>590</v>
      </c>
      <c r="D266" s="191" t="s">
        <v>188</v>
      </c>
      <c r="E266" s="192" t="s">
        <v>2229</v>
      </c>
      <c r="F266" s="193" t="s">
        <v>2230</v>
      </c>
      <c r="G266" s="194" t="s">
        <v>434</v>
      </c>
      <c r="H266" s="243"/>
      <c r="I266" s="196"/>
      <c r="J266" s="197">
        <f>ROUND(I266*H266,2)</f>
        <v>0</v>
      </c>
      <c r="K266" s="198"/>
      <c r="L266" s="38"/>
      <c r="M266" s="199" t="s">
        <v>1</v>
      </c>
      <c r="N266" s="200" t="s">
        <v>42</v>
      </c>
      <c r="O266" s="70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3" t="s">
        <v>261</v>
      </c>
      <c r="AT266" s="203" t="s">
        <v>188</v>
      </c>
      <c r="AU266" s="203" t="s">
        <v>87</v>
      </c>
      <c r="AY266" s="16" t="s">
        <v>185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6" t="s">
        <v>85</v>
      </c>
      <c r="BK266" s="204">
        <f>ROUND(I266*H266,2)</f>
        <v>0</v>
      </c>
      <c r="BL266" s="16" t="s">
        <v>261</v>
      </c>
      <c r="BM266" s="203" t="s">
        <v>2231</v>
      </c>
    </row>
    <row r="267" spans="1:65" s="12" customFormat="1" ht="22.9" customHeight="1">
      <c r="B267" s="175"/>
      <c r="C267" s="176"/>
      <c r="D267" s="177" t="s">
        <v>76</v>
      </c>
      <c r="E267" s="189" t="s">
        <v>1694</v>
      </c>
      <c r="F267" s="189" t="s">
        <v>1695</v>
      </c>
      <c r="G267" s="176"/>
      <c r="H267" s="176"/>
      <c r="I267" s="179"/>
      <c r="J267" s="190">
        <f>BK267</f>
        <v>0</v>
      </c>
      <c r="K267" s="176"/>
      <c r="L267" s="181"/>
      <c r="M267" s="182"/>
      <c r="N267" s="183"/>
      <c r="O267" s="183"/>
      <c r="P267" s="184">
        <f>SUM(P268:P286)</f>
        <v>0</v>
      </c>
      <c r="Q267" s="183"/>
      <c r="R267" s="184">
        <f>SUM(R268:R286)</f>
        <v>2.7570949999999996</v>
      </c>
      <c r="S267" s="183"/>
      <c r="T267" s="185">
        <f>SUM(T268:T286)</f>
        <v>0</v>
      </c>
      <c r="AR267" s="186" t="s">
        <v>87</v>
      </c>
      <c r="AT267" s="187" t="s">
        <v>76</v>
      </c>
      <c r="AU267" s="187" t="s">
        <v>85</v>
      </c>
      <c r="AY267" s="186" t="s">
        <v>185</v>
      </c>
      <c r="BK267" s="188">
        <f>SUM(BK268:BK286)</f>
        <v>0</v>
      </c>
    </row>
    <row r="268" spans="1:65" s="2" customFormat="1" ht="16.5" customHeight="1">
      <c r="A268" s="33"/>
      <c r="B268" s="34"/>
      <c r="C268" s="191" t="s">
        <v>596</v>
      </c>
      <c r="D268" s="191" t="s">
        <v>188</v>
      </c>
      <c r="E268" s="192" t="s">
        <v>1697</v>
      </c>
      <c r="F268" s="193" t="s">
        <v>1698</v>
      </c>
      <c r="G268" s="194" t="s">
        <v>198</v>
      </c>
      <c r="H268" s="195">
        <v>45.02</v>
      </c>
      <c r="I268" s="196"/>
      <c r="J268" s="197">
        <f>ROUND(I268*H268,2)</f>
        <v>0</v>
      </c>
      <c r="K268" s="198"/>
      <c r="L268" s="38"/>
      <c r="M268" s="199" t="s">
        <v>1</v>
      </c>
      <c r="N268" s="200" t="s">
        <v>42</v>
      </c>
      <c r="O268" s="70"/>
      <c r="P268" s="201">
        <f>O268*H268</f>
        <v>0</v>
      </c>
      <c r="Q268" s="201">
        <v>0</v>
      </c>
      <c r="R268" s="201">
        <f>Q268*H268</f>
        <v>0</v>
      </c>
      <c r="S268" s="201">
        <v>0</v>
      </c>
      <c r="T268" s="20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03" t="s">
        <v>261</v>
      </c>
      <c r="AT268" s="203" t="s">
        <v>188</v>
      </c>
      <c r="AU268" s="203" t="s">
        <v>87</v>
      </c>
      <c r="AY268" s="16" t="s">
        <v>185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6" t="s">
        <v>85</v>
      </c>
      <c r="BK268" s="204">
        <f>ROUND(I268*H268,2)</f>
        <v>0</v>
      </c>
      <c r="BL268" s="16" t="s">
        <v>261</v>
      </c>
      <c r="BM268" s="203" t="s">
        <v>2232</v>
      </c>
    </row>
    <row r="269" spans="1:65" s="2" customFormat="1" ht="16.5" customHeight="1">
      <c r="A269" s="33"/>
      <c r="B269" s="34"/>
      <c r="C269" s="191" t="s">
        <v>602</v>
      </c>
      <c r="D269" s="191" t="s">
        <v>188</v>
      </c>
      <c r="E269" s="192" t="s">
        <v>2233</v>
      </c>
      <c r="F269" s="193" t="s">
        <v>2234</v>
      </c>
      <c r="G269" s="194" t="s">
        <v>198</v>
      </c>
      <c r="H269" s="195">
        <v>45.02</v>
      </c>
      <c r="I269" s="196"/>
      <c r="J269" s="197">
        <f>ROUND(I269*H269,2)</f>
        <v>0</v>
      </c>
      <c r="K269" s="198"/>
      <c r="L269" s="38"/>
      <c r="M269" s="199" t="s">
        <v>1</v>
      </c>
      <c r="N269" s="200" t="s">
        <v>42</v>
      </c>
      <c r="O269" s="70"/>
      <c r="P269" s="201">
        <f>O269*H269</f>
        <v>0</v>
      </c>
      <c r="Q269" s="201">
        <v>2.9999999999999997E-4</v>
      </c>
      <c r="R269" s="201">
        <f>Q269*H269</f>
        <v>1.3505999999999999E-2</v>
      </c>
      <c r="S269" s="201">
        <v>0</v>
      </c>
      <c r="T269" s="20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3" t="s">
        <v>261</v>
      </c>
      <c r="AT269" s="203" t="s">
        <v>188</v>
      </c>
      <c r="AU269" s="203" t="s">
        <v>87</v>
      </c>
      <c r="AY269" s="16" t="s">
        <v>185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6" t="s">
        <v>85</v>
      </c>
      <c r="BK269" s="204">
        <f>ROUND(I269*H269,2)</f>
        <v>0</v>
      </c>
      <c r="BL269" s="16" t="s">
        <v>261</v>
      </c>
      <c r="BM269" s="203" t="s">
        <v>2235</v>
      </c>
    </row>
    <row r="270" spans="1:65" s="2" customFormat="1" ht="21.75" customHeight="1">
      <c r="A270" s="33"/>
      <c r="B270" s="34"/>
      <c r="C270" s="191" t="s">
        <v>608</v>
      </c>
      <c r="D270" s="191" t="s">
        <v>188</v>
      </c>
      <c r="E270" s="192" t="s">
        <v>1701</v>
      </c>
      <c r="F270" s="193" t="s">
        <v>1702</v>
      </c>
      <c r="G270" s="194" t="s">
        <v>198</v>
      </c>
      <c r="H270" s="195">
        <v>45.02</v>
      </c>
      <c r="I270" s="196"/>
      <c r="J270" s="197">
        <f>ROUND(I270*H270,2)</f>
        <v>0</v>
      </c>
      <c r="K270" s="198"/>
      <c r="L270" s="38"/>
      <c r="M270" s="199" t="s">
        <v>1</v>
      </c>
      <c r="N270" s="200" t="s">
        <v>42</v>
      </c>
      <c r="O270" s="70"/>
      <c r="P270" s="201">
        <f>O270*H270</f>
        <v>0</v>
      </c>
      <c r="Q270" s="201">
        <v>2.5499999999999998E-2</v>
      </c>
      <c r="R270" s="201">
        <f>Q270*H270</f>
        <v>1.14801</v>
      </c>
      <c r="S270" s="201">
        <v>0</v>
      </c>
      <c r="T270" s="20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3" t="s">
        <v>261</v>
      </c>
      <c r="AT270" s="203" t="s">
        <v>188</v>
      </c>
      <c r="AU270" s="203" t="s">
        <v>87</v>
      </c>
      <c r="AY270" s="16" t="s">
        <v>185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6" t="s">
        <v>85</v>
      </c>
      <c r="BK270" s="204">
        <f>ROUND(I270*H270,2)</f>
        <v>0</v>
      </c>
      <c r="BL270" s="16" t="s">
        <v>261</v>
      </c>
      <c r="BM270" s="203" t="s">
        <v>2236</v>
      </c>
    </row>
    <row r="271" spans="1:65" s="2" customFormat="1" ht="21.75" customHeight="1">
      <c r="A271" s="33"/>
      <c r="B271" s="34"/>
      <c r="C271" s="191" t="s">
        <v>612</v>
      </c>
      <c r="D271" s="191" t="s">
        <v>188</v>
      </c>
      <c r="E271" s="192" t="s">
        <v>2237</v>
      </c>
      <c r="F271" s="193" t="s">
        <v>2238</v>
      </c>
      <c r="G271" s="194" t="s">
        <v>191</v>
      </c>
      <c r="H271" s="195">
        <v>40.4</v>
      </c>
      <c r="I271" s="196"/>
      <c r="J271" s="197">
        <f>ROUND(I271*H271,2)</f>
        <v>0</v>
      </c>
      <c r="K271" s="198"/>
      <c r="L271" s="38"/>
      <c r="M271" s="199" t="s">
        <v>1</v>
      </c>
      <c r="N271" s="200" t="s">
        <v>42</v>
      </c>
      <c r="O271" s="70"/>
      <c r="P271" s="201">
        <f>O271*H271</f>
        <v>0</v>
      </c>
      <c r="Q271" s="201">
        <v>5.8E-4</v>
      </c>
      <c r="R271" s="201">
        <f>Q271*H271</f>
        <v>2.3431999999999998E-2</v>
      </c>
      <c r="S271" s="201">
        <v>0</v>
      </c>
      <c r="T271" s="20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3" t="s">
        <v>261</v>
      </c>
      <c r="AT271" s="203" t="s">
        <v>188</v>
      </c>
      <c r="AU271" s="203" t="s">
        <v>87</v>
      </c>
      <c r="AY271" s="16" t="s">
        <v>185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6" t="s">
        <v>85</v>
      </c>
      <c r="BK271" s="204">
        <f>ROUND(I271*H271,2)</f>
        <v>0</v>
      </c>
      <c r="BL271" s="16" t="s">
        <v>261</v>
      </c>
      <c r="BM271" s="203" t="s">
        <v>2239</v>
      </c>
    </row>
    <row r="272" spans="1:65" s="13" customFormat="1">
      <c r="B272" s="205"/>
      <c r="C272" s="206"/>
      <c r="D272" s="207" t="s">
        <v>194</v>
      </c>
      <c r="E272" s="208" t="s">
        <v>1</v>
      </c>
      <c r="F272" s="209" t="s">
        <v>2240</v>
      </c>
      <c r="G272" s="206"/>
      <c r="H272" s="210">
        <v>34.4</v>
      </c>
      <c r="I272" s="211"/>
      <c r="J272" s="206"/>
      <c r="K272" s="206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194</v>
      </c>
      <c r="AU272" s="216" t="s">
        <v>87</v>
      </c>
      <c r="AV272" s="13" t="s">
        <v>87</v>
      </c>
      <c r="AW272" s="13" t="s">
        <v>34</v>
      </c>
      <c r="AX272" s="13" t="s">
        <v>77</v>
      </c>
      <c r="AY272" s="216" t="s">
        <v>185</v>
      </c>
    </row>
    <row r="273" spans="1:65" s="13" customFormat="1" ht="22.5">
      <c r="B273" s="205"/>
      <c r="C273" s="206"/>
      <c r="D273" s="207" t="s">
        <v>194</v>
      </c>
      <c r="E273" s="208" t="s">
        <v>1</v>
      </c>
      <c r="F273" s="209" t="s">
        <v>2241</v>
      </c>
      <c r="G273" s="206"/>
      <c r="H273" s="210">
        <v>6</v>
      </c>
      <c r="I273" s="211"/>
      <c r="J273" s="206"/>
      <c r="K273" s="206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194</v>
      </c>
      <c r="AU273" s="216" t="s">
        <v>87</v>
      </c>
      <c r="AV273" s="13" t="s">
        <v>87</v>
      </c>
      <c r="AW273" s="13" t="s">
        <v>34</v>
      </c>
      <c r="AX273" s="13" t="s">
        <v>77</v>
      </c>
      <c r="AY273" s="216" t="s">
        <v>185</v>
      </c>
    </row>
    <row r="274" spans="1:65" s="14" customFormat="1">
      <c r="B274" s="221"/>
      <c r="C274" s="222"/>
      <c r="D274" s="207" t="s">
        <v>194</v>
      </c>
      <c r="E274" s="223" t="s">
        <v>1</v>
      </c>
      <c r="F274" s="224" t="s">
        <v>317</v>
      </c>
      <c r="G274" s="222"/>
      <c r="H274" s="225">
        <v>40.4</v>
      </c>
      <c r="I274" s="226"/>
      <c r="J274" s="222"/>
      <c r="K274" s="222"/>
      <c r="L274" s="227"/>
      <c r="M274" s="228"/>
      <c r="N274" s="229"/>
      <c r="O274" s="229"/>
      <c r="P274" s="229"/>
      <c r="Q274" s="229"/>
      <c r="R274" s="229"/>
      <c r="S274" s="229"/>
      <c r="T274" s="230"/>
      <c r="AT274" s="231" t="s">
        <v>194</v>
      </c>
      <c r="AU274" s="231" t="s">
        <v>87</v>
      </c>
      <c r="AV274" s="14" t="s">
        <v>192</v>
      </c>
      <c r="AW274" s="14" t="s">
        <v>34</v>
      </c>
      <c r="AX274" s="14" t="s">
        <v>85</v>
      </c>
      <c r="AY274" s="231" t="s">
        <v>185</v>
      </c>
    </row>
    <row r="275" spans="1:65" s="2" customFormat="1" ht="21.75" customHeight="1">
      <c r="A275" s="33"/>
      <c r="B275" s="34"/>
      <c r="C275" s="232" t="s">
        <v>616</v>
      </c>
      <c r="D275" s="232" t="s">
        <v>319</v>
      </c>
      <c r="E275" s="233" t="s">
        <v>2242</v>
      </c>
      <c r="F275" s="234" t="s">
        <v>2243</v>
      </c>
      <c r="G275" s="235" t="s">
        <v>198</v>
      </c>
      <c r="H275" s="236">
        <v>14.664999999999999</v>
      </c>
      <c r="I275" s="237"/>
      <c r="J275" s="238">
        <f>ROUND(I275*H275,2)</f>
        <v>0</v>
      </c>
      <c r="K275" s="239"/>
      <c r="L275" s="240"/>
      <c r="M275" s="241" t="s">
        <v>1</v>
      </c>
      <c r="N275" s="242" t="s">
        <v>42</v>
      </c>
      <c r="O275" s="70"/>
      <c r="P275" s="201">
        <f>O275*H275</f>
        <v>0</v>
      </c>
      <c r="Q275" s="201">
        <v>1.7999999999999999E-2</v>
      </c>
      <c r="R275" s="201">
        <f>Q275*H275</f>
        <v>0.26396999999999998</v>
      </c>
      <c r="S275" s="201">
        <v>0</v>
      </c>
      <c r="T275" s="20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3" t="s">
        <v>322</v>
      </c>
      <c r="AT275" s="203" t="s">
        <v>319</v>
      </c>
      <c r="AU275" s="203" t="s">
        <v>87</v>
      </c>
      <c r="AY275" s="16" t="s">
        <v>185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6" t="s">
        <v>85</v>
      </c>
      <c r="BK275" s="204">
        <f>ROUND(I275*H275,2)</f>
        <v>0</v>
      </c>
      <c r="BL275" s="16" t="s">
        <v>261</v>
      </c>
      <c r="BM275" s="203" t="s">
        <v>2244</v>
      </c>
    </row>
    <row r="276" spans="1:65" s="2" customFormat="1" ht="48.75">
      <c r="A276" s="33"/>
      <c r="B276" s="34"/>
      <c r="C276" s="35"/>
      <c r="D276" s="207" t="s">
        <v>269</v>
      </c>
      <c r="E276" s="35"/>
      <c r="F276" s="217" t="s">
        <v>2245</v>
      </c>
      <c r="G276" s="35"/>
      <c r="H276" s="35"/>
      <c r="I276" s="218"/>
      <c r="J276" s="35"/>
      <c r="K276" s="35"/>
      <c r="L276" s="38"/>
      <c r="M276" s="219"/>
      <c r="N276" s="220"/>
      <c r="O276" s="70"/>
      <c r="P276" s="70"/>
      <c r="Q276" s="70"/>
      <c r="R276" s="70"/>
      <c r="S276" s="70"/>
      <c r="T276" s="71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269</v>
      </c>
      <c r="AU276" s="16" t="s">
        <v>87</v>
      </c>
    </row>
    <row r="277" spans="1:65" s="13" customFormat="1">
      <c r="B277" s="205"/>
      <c r="C277" s="206"/>
      <c r="D277" s="207" t="s">
        <v>194</v>
      </c>
      <c r="E277" s="208" t="s">
        <v>1</v>
      </c>
      <c r="F277" s="209" t="s">
        <v>2246</v>
      </c>
      <c r="G277" s="206"/>
      <c r="H277" s="210">
        <v>13.332000000000001</v>
      </c>
      <c r="I277" s="211"/>
      <c r="J277" s="206"/>
      <c r="K277" s="206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194</v>
      </c>
      <c r="AU277" s="216" t="s">
        <v>87</v>
      </c>
      <c r="AV277" s="13" t="s">
        <v>87</v>
      </c>
      <c r="AW277" s="13" t="s">
        <v>34</v>
      </c>
      <c r="AX277" s="13" t="s">
        <v>85</v>
      </c>
      <c r="AY277" s="216" t="s">
        <v>185</v>
      </c>
    </row>
    <row r="278" spans="1:65" s="13" customFormat="1">
      <c r="B278" s="205"/>
      <c r="C278" s="206"/>
      <c r="D278" s="207" t="s">
        <v>194</v>
      </c>
      <c r="E278" s="206"/>
      <c r="F278" s="209" t="s">
        <v>2247</v>
      </c>
      <c r="G278" s="206"/>
      <c r="H278" s="210">
        <v>14.664999999999999</v>
      </c>
      <c r="I278" s="211"/>
      <c r="J278" s="206"/>
      <c r="K278" s="206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194</v>
      </c>
      <c r="AU278" s="216" t="s">
        <v>87</v>
      </c>
      <c r="AV278" s="13" t="s">
        <v>87</v>
      </c>
      <c r="AW278" s="13" t="s">
        <v>4</v>
      </c>
      <c r="AX278" s="13" t="s">
        <v>85</v>
      </c>
      <c r="AY278" s="216" t="s">
        <v>185</v>
      </c>
    </row>
    <row r="279" spans="1:65" s="2" customFormat="1" ht="21.75" customHeight="1">
      <c r="A279" s="33"/>
      <c r="B279" s="34"/>
      <c r="C279" s="191" t="s">
        <v>620</v>
      </c>
      <c r="D279" s="191" t="s">
        <v>188</v>
      </c>
      <c r="E279" s="192" t="s">
        <v>2248</v>
      </c>
      <c r="F279" s="193" t="s">
        <v>2249</v>
      </c>
      <c r="G279" s="194" t="s">
        <v>198</v>
      </c>
      <c r="H279" s="195">
        <v>45.02</v>
      </c>
      <c r="I279" s="196"/>
      <c r="J279" s="197">
        <f>ROUND(I279*H279,2)</f>
        <v>0</v>
      </c>
      <c r="K279" s="198"/>
      <c r="L279" s="38"/>
      <c r="M279" s="199" t="s">
        <v>1</v>
      </c>
      <c r="N279" s="200" t="s">
        <v>42</v>
      </c>
      <c r="O279" s="70"/>
      <c r="P279" s="201">
        <f>O279*H279</f>
        <v>0</v>
      </c>
      <c r="Q279" s="201">
        <v>9.1000000000000004E-3</v>
      </c>
      <c r="R279" s="201">
        <f>Q279*H279</f>
        <v>0.40968200000000005</v>
      </c>
      <c r="S279" s="201">
        <v>0</v>
      </c>
      <c r="T279" s="20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03" t="s">
        <v>261</v>
      </c>
      <c r="AT279" s="203" t="s">
        <v>188</v>
      </c>
      <c r="AU279" s="203" t="s">
        <v>87</v>
      </c>
      <c r="AY279" s="16" t="s">
        <v>185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16" t="s">
        <v>85</v>
      </c>
      <c r="BK279" s="204">
        <f>ROUND(I279*H279,2)</f>
        <v>0</v>
      </c>
      <c r="BL279" s="16" t="s">
        <v>261</v>
      </c>
      <c r="BM279" s="203" t="s">
        <v>2250</v>
      </c>
    </row>
    <row r="280" spans="1:65" s="2" customFormat="1" ht="21.75" customHeight="1">
      <c r="A280" s="33"/>
      <c r="B280" s="34"/>
      <c r="C280" s="232" t="s">
        <v>625</v>
      </c>
      <c r="D280" s="232" t="s">
        <v>319</v>
      </c>
      <c r="E280" s="233" t="s">
        <v>2242</v>
      </c>
      <c r="F280" s="234" t="s">
        <v>2243</v>
      </c>
      <c r="G280" s="235" t="s">
        <v>198</v>
      </c>
      <c r="H280" s="236">
        <v>49.521999999999998</v>
      </c>
      <c r="I280" s="237"/>
      <c r="J280" s="238">
        <f>ROUND(I280*H280,2)</f>
        <v>0</v>
      </c>
      <c r="K280" s="239"/>
      <c r="L280" s="240"/>
      <c r="M280" s="241" t="s">
        <v>1</v>
      </c>
      <c r="N280" s="242" t="s">
        <v>42</v>
      </c>
      <c r="O280" s="70"/>
      <c r="P280" s="201">
        <f>O280*H280</f>
        <v>0</v>
      </c>
      <c r="Q280" s="201">
        <v>1.7999999999999999E-2</v>
      </c>
      <c r="R280" s="201">
        <f>Q280*H280</f>
        <v>0.89139599999999986</v>
      </c>
      <c r="S280" s="201">
        <v>0</v>
      </c>
      <c r="T280" s="20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03" t="s">
        <v>322</v>
      </c>
      <c r="AT280" s="203" t="s">
        <v>319</v>
      </c>
      <c r="AU280" s="203" t="s">
        <v>87</v>
      </c>
      <c r="AY280" s="16" t="s">
        <v>185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16" t="s">
        <v>85</v>
      </c>
      <c r="BK280" s="204">
        <f>ROUND(I280*H280,2)</f>
        <v>0</v>
      </c>
      <c r="BL280" s="16" t="s">
        <v>261</v>
      </c>
      <c r="BM280" s="203" t="s">
        <v>2251</v>
      </c>
    </row>
    <row r="281" spans="1:65" s="2" customFormat="1" ht="48.75">
      <c r="A281" s="33"/>
      <c r="B281" s="34"/>
      <c r="C281" s="35"/>
      <c r="D281" s="207" t="s">
        <v>269</v>
      </c>
      <c r="E281" s="35"/>
      <c r="F281" s="217" t="s">
        <v>2245</v>
      </c>
      <c r="G281" s="35"/>
      <c r="H281" s="35"/>
      <c r="I281" s="218"/>
      <c r="J281" s="35"/>
      <c r="K281" s="35"/>
      <c r="L281" s="38"/>
      <c r="M281" s="219"/>
      <c r="N281" s="220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269</v>
      </c>
      <c r="AU281" s="16" t="s">
        <v>87</v>
      </c>
    </row>
    <row r="282" spans="1:65" s="13" customFormat="1">
      <c r="B282" s="205"/>
      <c r="C282" s="206"/>
      <c r="D282" s="207" t="s">
        <v>194</v>
      </c>
      <c r="E282" s="206"/>
      <c r="F282" s="209" t="s">
        <v>2252</v>
      </c>
      <c r="G282" s="206"/>
      <c r="H282" s="210">
        <v>49.521999999999998</v>
      </c>
      <c r="I282" s="211"/>
      <c r="J282" s="206"/>
      <c r="K282" s="206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194</v>
      </c>
      <c r="AU282" s="216" t="s">
        <v>87</v>
      </c>
      <c r="AV282" s="13" t="s">
        <v>87</v>
      </c>
      <c r="AW282" s="13" t="s">
        <v>4</v>
      </c>
      <c r="AX282" s="13" t="s">
        <v>85</v>
      </c>
      <c r="AY282" s="216" t="s">
        <v>185</v>
      </c>
    </row>
    <row r="283" spans="1:65" s="2" customFormat="1" ht="16.5" customHeight="1">
      <c r="A283" s="33"/>
      <c r="B283" s="34"/>
      <c r="C283" s="191" t="s">
        <v>1075</v>
      </c>
      <c r="D283" s="191" t="s">
        <v>188</v>
      </c>
      <c r="E283" s="192" t="s">
        <v>2253</v>
      </c>
      <c r="F283" s="193" t="s">
        <v>2254</v>
      </c>
      <c r="G283" s="194" t="s">
        <v>191</v>
      </c>
      <c r="H283" s="195">
        <v>40.4</v>
      </c>
      <c r="I283" s="196"/>
      <c r="J283" s="197">
        <f>ROUND(I283*H283,2)</f>
        <v>0</v>
      </c>
      <c r="K283" s="198"/>
      <c r="L283" s="38"/>
      <c r="M283" s="199" t="s">
        <v>1</v>
      </c>
      <c r="N283" s="200" t="s">
        <v>42</v>
      </c>
      <c r="O283" s="70"/>
      <c r="P283" s="201">
        <f>O283*H283</f>
        <v>0</v>
      </c>
      <c r="Q283" s="201">
        <v>1.2E-4</v>
      </c>
      <c r="R283" s="201">
        <f>Q283*H283</f>
        <v>4.8479999999999999E-3</v>
      </c>
      <c r="S283" s="201">
        <v>0</v>
      </c>
      <c r="T283" s="20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03" t="s">
        <v>261</v>
      </c>
      <c r="AT283" s="203" t="s">
        <v>188</v>
      </c>
      <c r="AU283" s="203" t="s">
        <v>87</v>
      </c>
      <c r="AY283" s="16" t="s">
        <v>185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6" t="s">
        <v>85</v>
      </c>
      <c r="BK283" s="204">
        <f>ROUND(I283*H283,2)</f>
        <v>0</v>
      </c>
      <c r="BL283" s="16" t="s">
        <v>261</v>
      </c>
      <c r="BM283" s="203" t="s">
        <v>2255</v>
      </c>
    </row>
    <row r="284" spans="1:65" s="2" customFormat="1" ht="21.75" customHeight="1">
      <c r="A284" s="33"/>
      <c r="B284" s="34"/>
      <c r="C284" s="191" t="s">
        <v>1079</v>
      </c>
      <c r="D284" s="191" t="s">
        <v>188</v>
      </c>
      <c r="E284" s="192" t="s">
        <v>2256</v>
      </c>
      <c r="F284" s="193" t="s">
        <v>2257</v>
      </c>
      <c r="G284" s="194" t="s">
        <v>301</v>
      </c>
      <c r="H284" s="195">
        <v>123</v>
      </c>
      <c r="I284" s="196"/>
      <c r="J284" s="197">
        <f>ROUND(I284*H284,2)</f>
        <v>0</v>
      </c>
      <c r="K284" s="198"/>
      <c r="L284" s="38"/>
      <c r="M284" s="199" t="s">
        <v>1</v>
      </c>
      <c r="N284" s="200" t="s">
        <v>42</v>
      </c>
      <c r="O284" s="70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03" t="s">
        <v>261</v>
      </c>
      <c r="AT284" s="203" t="s">
        <v>188</v>
      </c>
      <c r="AU284" s="203" t="s">
        <v>87</v>
      </c>
      <c r="AY284" s="16" t="s">
        <v>185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6" t="s">
        <v>85</v>
      </c>
      <c r="BK284" s="204">
        <f>ROUND(I284*H284,2)</f>
        <v>0</v>
      </c>
      <c r="BL284" s="16" t="s">
        <v>261</v>
      </c>
      <c r="BM284" s="203" t="s">
        <v>2258</v>
      </c>
    </row>
    <row r="285" spans="1:65" s="2" customFormat="1" ht="21.75" customHeight="1">
      <c r="A285" s="33"/>
      <c r="B285" s="34"/>
      <c r="C285" s="191" t="s">
        <v>1083</v>
      </c>
      <c r="D285" s="191" t="s">
        <v>188</v>
      </c>
      <c r="E285" s="192" t="s">
        <v>1743</v>
      </c>
      <c r="F285" s="193" t="s">
        <v>1744</v>
      </c>
      <c r="G285" s="194" t="s">
        <v>198</v>
      </c>
      <c r="H285" s="195">
        <v>45.02</v>
      </c>
      <c r="I285" s="196"/>
      <c r="J285" s="197">
        <f>ROUND(I285*H285,2)</f>
        <v>0</v>
      </c>
      <c r="K285" s="198"/>
      <c r="L285" s="38"/>
      <c r="M285" s="199" t="s">
        <v>1</v>
      </c>
      <c r="N285" s="200" t="s">
        <v>42</v>
      </c>
      <c r="O285" s="70"/>
      <c r="P285" s="201">
        <f>O285*H285</f>
        <v>0</v>
      </c>
      <c r="Q285" s="201">
        <v>5.0000000000000002E-5</v>
      </c>
      <c r="R285" s="201">
        <f>Q285*H285</f>
        <v>2.2510000000000004E-3</v>
      </c>
      <c r="S285" s="201">
        <v>0</v>
      </c>
      <c r="T285" s="20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03" t="s">
        <v>261</v>
      </c>
      <c r="AT285" s="203" t="s">
        <v>188</v>
      </c>
      <c r="AU285" s="203" t="s">
        <v>87</v>
      </c>
      <c r="AY285" s="16" t="s">
        <v>185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6" t="s">
        <v>85</v>
      </c>
      <c r="BK285" s="204">
        <f>ROUND(I285*H285,2)</f>
        <v>0</v>
      </c>
      <c r="BL285" s="16" t="s">
        <v>261</v>
      </c>
      <c r="BM285" s="203" t="s">
        <v>2259</v>
      </c>
    </row>
    <row r="286" spans="1:65" s="2" customFormat="1" ht="21.75" customHeight="1">
      <c r="A286" s="33"/>
      <c r="B286" s="34"/>
      <c r="C286" s="191" t="s">
        <v>1087</v>
      </c>
      <c r="D286" s="191" t="s">
        <v>188</v>
      </c>
      <c r="E286" s="192" t="s">
        <v>2260</v>
      </c>
      <c r="F286" s="193" t="s">
        <v>2261</v>
      </c>
      <c r="G286" s="194" t="s">
        <v>434</v>
      </c>
      <c r="H286" s="243"/>
      <c r="I286" s="196"/>
      <c r="J286" s="197">
        <f>ROUND(I286*H286,2)</f>
        <v>0</v>
      </c>
      <c r="K286" s="198"/>
      <c r="L286" s="38"/>
      <c r="M286" s="199" t="s">
        <v>1</v>
      </c>
      <c r="N286" s="200" t="s">
        <v>42</v>
      </c>
      <c r="O286" s="70"/>
      <c r="P286" s="201">
        <f>O286*H286</f>
        <v>0</v>
      </c>
      <c r="Q286" s="201">
        <v>0</v>
      </c>
      <c r="R286" s="201">
        <f>Q286*H286</f>
        <v>0</v>
      </c>
      <c r="S286" s="201">
        <v>0</v>
      </c>
      <c r="T286" s="20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03" t="s">
        <v>261</v>
      </c>
      <c r="AT286" s="203" t="s">
        <v>188</v>
      </c>
      <c r="AU286" s="203" t="s">
        <v>87</v>
      </c>
      <c r="AY286" s="16" t="s">
        <v>185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6" t="s">
        <v>85</v>
      </c>
      <c r="BK286" s="204">
        <f>ROUND(I286*H286,2)</f>
        <v>0</v>
      </c>
      <c r="BL286" s="16" t="s">
        <v>261</v>
      </c>
      <c r="BM286" s="203" t="s">
        <v>2262</v>
      </c>
    </row>
    <row r="287" spans="1:65" s="12" customFormat="1" ht="22.9" customHeight="1">
      <c r="B287" s="175"/>
      <c r="C287" s="176"/>
      <c r="D287" s="177" t="s">
        <v>76</v>
      </c>
      <c r="E287" s="189" t="s">
        <v>594</v>
      </c>
      <c r="F287" s="189" t="s">
        <v>1174</v>
      </c>
      <c r="G287" s="176"/>
      <c r="H287" s="176"/>
      <c r="I287" s="179"/>
      <c r="J287" s="190">
        <f>BK287</f>
        <v>0</v>
      </c>
      <c r="K287" s="176"/>
      <c r="L287" s="181"/>
      <c r="M287" s="182"/>
      <c r="N287" s="183"/>
      <c r="O287" s="183"/>
      <c r="P287" s="184">
        <f>SUM(P288:P290)</f>
        <v>0</v>
      </c>
      <c r="Q287" s="183"/>
      <c r="R287" s="184">
        <f>SUM(R288:R290)</f>
        <v>6.6E-3</v>
      </c>
      <c r="S287" s="183"/>
      <c r="T287" s="185">
        <f>SUM(T288:T290)</f>
        <v>0</v>
      </c>
      <c r="AR287" s="186" t="s">
        <v>87</v>
      </c>
      <c r="AT287" s="187" t="s">
        <v>76</v>
      </c>
      <c r="AU287" s="187" t="s">
        <v>85</v>
      </c>
      <c r="AY287" s="186" t="s">
        <v>185</v>
      </c>
      <c r="BK287" s="188">
        <f>SUM(BK288:BK290)</f>
        <v>0</v>
      </c>
    </row>
    <row r="288" spans="1:65" s="2" customFormat="1" ht="16.5" customHeight="1">
      <c r="A288" s="33"/>
      <c r="B288" s="34"/>
      <c r="C288" s="191" t="s">
        <v>1091</v>
      </c>
      <c r="D288" s="191" t="s">
        <v>188</v>
      </c>
      <c r="E288" s="192" t="s">
        <v>1176</v>
      </c>
      <c r="F288" s="193" t="s">
        <v>1177</v>
      </c>
      <c r="G288" s="194" t="s">
        <v>198</v>
      </c>
      <c r="H288" s="195">
        <v>10</v>
      </c>
      <c r="I288" s="196"/>
      <c r="J288" s="197">
        <f>ROUND(I288*H288,2)</f>
        <v>0</v>
      </c>
      <c r="K288" s="198"/>
      <c r="L288" s="38"/>
      <c r="M288" s="199" t="s">
        <v>1</v>
      </c>
      <c r="N288" s="200" t="s">
        <v>42</v>
      </c>
      <c r="O288" s="70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03" t="s">
        <v>261</v>
      </c>
      <c r="AT288" s="203" t="s">
        <v>188</v>
      </c>
      <c r="AU288" s="203" t="s">
        <v>87</v>
      </c>
      <c r="AY288" s="16" t="s">
        <v>185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6" t="s">
        <v>85</v>
      </c>
      <c r="BK288" s="204">
        <f>ROUND(I288*H288,2)</f>
        <v>0</v>
      </c>
      <c r="BL288" s="16" t="s">
        <v>261</v>
      </c>
      <c r="BM288" s="203" t="s">
        <v>1178</v>
      </c>
    </row>
    <row r="289" spans="1:65" s="13" customFormat="1">
      <c r="B289" s="205"/>
      <c r="C289" s="206"/>
      <c r="D289" s="207" t="s">
        <v>194</v>
      </c>
      <c r="E289" s="208" t="s">
        <v>1</v>
      </c>
      <c r="F289" s="209" t="s">
        <v>1179</v>
      </c>
      <c r="G289" s="206"/>
      <c r="H289" s="210">
        <v>10</v>
      </c>
      <c r="I289" s="211"/>
      <c r="J289" s="206"/>
      <c r="K289" s="206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194</v>
      </c>
      <c r="AU289" s="216" t="s">
        <v>87</v>
      </c>
      <c r="AV289" s="13" t="s">
        <v>87</v>
      </c>
      <c r="AW289" s="13" t="s">
        <v>34</v>
      </c>
      <c r="AX289" s="13" t="s">
        <v>85</v>
      </c>
      <c r="AY289" s="216" t="s">
        <v>185</v>
      </c>
    </row>
    <row r="290" spans="1:65" s="2" customFormat="1" ht="21.75" customHeight="1">
      <c r="A290" s="33"/>
      <c r="B290" s="34"/>
      <c r="C290" s="191" t="s">
        <v>1096</v>
      </c>
      <c r="D290" s="191" t="s">
        <v>188</v>
      </c>
      <c r="E290" s="192" t="s">
        <v>603</v>
      </c>
      <c r="F290" s="193" t="s">
        <v>1181</v>
      </c>
      <c r="G290" s="194" t="s">
        <v>198</v>
      </c>
      <c r="H290" s="195">
        <v>10</v>
      </c>
      <c r="I290" s="196"/>
      <c r="J290" s="197">
        <f>ROUND(I290*H290,2)</f>
        <v>0</v>
      </c>
      <c r="K290" s="198"/>
      <c r="L290" s="38"/>
      <c r="M290" s="199" t="s">
        <v>1</v>
      </c>
      <c r="N290" s="200" t="s">
        <v>42</v>
      </c>
      <c r="O290" s="70"/>
      <c r="P290" s="201">
        <f>O290*H290</f>
        <v>0</v>
      </c>
      <c r="Q290" s="201">
        <v>6.6E-4</v>
      </c>
      <c r="R290" s="201">
        <f>Q290*H290</f>
        <v>6.6E-3</v>
      </c>
      <c r="S290" s="201">
        <v>0</v>
      </c>
      <c r="T290" s="20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03" t="s">
        <v>261</v>
      </c>
      <c r="AT290" s="203" t="s">
        <v>188</v>
      </c>
      <c r="AU290" s="203" t="s">
        <v>87</v>
      </c>
      <c r="AY290" s="16" t="s">
        <v>185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16" t="s">
        <v>85</v>
      </c>
      <c r="BK290" s="204">
        <f>ROUND(I290*H290,2)</f>
        <v>0</v>
      </c>
      <c r="BL290" s="16" t="s">
        <v>261</v>
      </c>
      <c r="BM290" s="203" t="s">
        <v>1182</v>
      </c>
    </row>
    <row r="291" spans="1:65" s="12" customFormat="1" ht="22.9" customHeight="1">
      <c r="B291" s="175"/>
      <c r="C291" s="176"/>
      <c r="D291" s="177" t="s">
        <v>76</v>
      </c>
      <c r="E291" s="189" t="s">
        <v>606</v>
      </c>
      <c r="F291" s="189" t="s">
        <v>1183</v>
      </c>
      <c r="G291" s="176"/>
      <c r="H291" s="176"/>
      <c r="I291" s="179"/>
      <c r="J291" s="190">
        <f>BK291</f>
        <v>0</v>
      </c>
      <c r="K291" s="176"/>
      <c r="L291" s="181"/>
      <c r="M291" s="182"/>
      <c r="N291" s="183"/>
      <c r="O291" s="183"/>
      <c r="P291" s="184">
        <f>SUM(P292:P294)</f>
        <v>0</v>
      </c>
      <c r="Q291" s="183"/>
      <c r="R291" s="184">
        <f>SUM(R292:R294)</f>
        <v>8.4189600000000003E-2</v>
      </c>
      <c r="S291" s="183"/>
      <c r="T291" s="185">
        <f>SUM(T292:T294)</f>
        <v>0</v>
      </c>
      <c r="AR291" s="186" t="s">
        <v>87</v>
      </c>
      <c r="AT291" s="187" t="s">
        <v>76</v>
      </c>
      <c r="AU291" s="187" t="s">
        <v>85</v>
      </c>
      <c r="AY291" s="186" t="s">
        <v>185</v>
      </c>
      <c r="BK291" s="188">
        <f>SUM(BK292:BK294)</f>
        <v>0</v>
      </c>
    </row>
    <row r="292" spans="1:65" s="2" customFormat="1" ht="21.75" customHeight="1">
      <c r="A292" s="33"/>
      <c r="B292" s="34"/>
      <c r="C292" s="191" t="s">
        <v>1100</v>
      </c>
      <c r="D292" s="191" t="s">
        <v>188</v>
      </c>
      <c r="E292" s="192" t="s">
        <v>617</v>
      </c>
      <c r="F292" s="193" t="s">
        <v>1185</v>
      </c>
      <c r="G292" s="194" t="s">
        <v>214</v>
      </c>
      <c r="H292" s="195">
        <v>1</v>
      </c>
      <c r="I292" s="196"/>
      <c r="J292" s="197">
        <f>ROUND(I292*H292,2)</f>
        <v>0</v>
      </c>
      <c r="K292" s="198"/>
      <c r="L292" s="38"/>
      <c r="M292" s="199" t="s">
        <v>1</v>
      </c>
      <c r="N292" s="200" t="s">
        <v>42</v>
      </c>
      <c r="O292" s="70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03" t="s">
        <v>261</v>
      </c>
      <c r="AT292" s="203" t="s">
        <v>188</v>
      </c>
      <c r="AU292" s="203" t="s">
        <v>87</v>
      </c>
      <c r="AY292" s="16" t="s">
        <v>185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6" t="s">
        <v>85</v>
      </c>
      <c r="BK292" s="204">
        <f>ROUND(I292*H292,2)</f>
        <v>0</v>
      </c>
      <c r="BL292" s="16" t="s">
        <v>261</v>
      </c>
      <c r="BM292" s="203" t="s">
        <v>1186</v>
      </c>
    </row>
    <row r="293" spans="1:65" s="2" customFormat="1" ht="21.75" customHeight="1">
      <c r="A293" s="33"/>
      <c r="B293" s="34"/>
      <c r="C293" s="191" t="s">
        <v>1104</v>
      </c>
      <c r="D293" s="191" t="s">
        <v>188</v>
      </c>
      <c r="E293" s="192" t="s">
        <v>1197</v>
      </c>
      <c r="F293" s="193" t="s">
        <v>1198</v>
      </c>
      <c r="G293" s="194" t="s">
        <v>198</v>
      </c>
      <c r="H293" s="195">
        <v>158.4</v>
      </c>
      <c r="I293" s="196"/>
      <c r="J293" s="197">
        <f>ROUND(I293*H293,2)</f>
        <v>0</v>
      </c>
      <c r="K293" s="198"/>
      <c r="L293" s="38"/>
      <c r="M293" s="199" t="s">
        <v>1</v>
      </c>
      <c r="N293" s="200" t="s">
        <v>42</v>
      </c>
      <c r="O293" s="70"/>
      <c r="P293" s="201">
        <f>O293*H293</f>
        <v>0</v>
      </c>
      <c r="Q293" s="201">
        <v>2.0000000000000001E-4</v>
      </c>
      <c r="R293" s="201">
        <f>Q293*H293</f>
        <v>3.168E-2</v>
      </c>
      <c r="S293" s="201">
        <v>0</v>
      </c>
      <c r="T293" s="20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03" t="s">
        <v>261</v>
      </c>
      <c r="AT293" s="203" t="s">
        <v>188</v>
      </c>
      <c r="AU293" s="203" t="s">
        <v>87</v>
      </c>
      <c r="AY293" s="16" t="s">
        <v>185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6" t="s">
        <v>85</v>
      </c>
      <c r="BK293" s="204">
        <f>ROUND(I293*H293,2)</f>
        <v>0</v>
      </c>
      <c r="BL293" s="16" t="s">
        <v>261</v>
      </c>
      <c r="BM293" s="203" t="s">
        <v>1199</v>
      </c>
    </row>
    <row r="294" spans="1:65" s="2" customFormat="1" ht="33" customHeight="1">
      <c r="A294" s="33"/>
      <c r="B294" s="34"/>
      <c r="C294" s="191" t="s">
        <v>1108</v>
      </c>
      <c r="D294" s="191" t="s">
        <v>188</v>
      </c>
      <c r="E294" s="192" t="s">
        <v>1201</v>
      </c>
      <c r="F294" s="193" t="s">
        <v>1202</v>
      </c>
      <c r="G294" s="194" t="s">
        <v>198</v>
      </c>
      <c r="H294" s="195">
        <v>201.96</v>
      </c>
      <c r="I294" s="196"/>
      <c r="J294" s="197">
        <f>ROUND(I294*H294,2)</f>
        <v>0</v>
      </c>
      <c r="K294" s="198"/>
      <c r="L294" s="38"/>
      <c r="M294" s="244" t="s">
        <v>1</v>
      </c>
      <c r="N294" s="245" t="s">
        <v>42</v>
      </c>
      <c r="O294" s="246"/>
      <c r="P294" s="247">
        <f>O294*H294</f>
        <v>0</v>
      </c>
      <c r="Q294" s="247">
        <v>2.5999999999999998E-4</v>
      </c>
      <c r="R294" s="247">
        <f>Q294*H294</f>
        <v>5.2509599999999997E-2</v>
      </c>
      <c r="S294" s="247">
        <v>0</v>
      </c>
      <c r="T294" s="248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03" t="s">
        <v>261</v>
      </c>
      <c r="AT294" s="203" t="s">
        <v>188</v>
      </c>
      <c r="AU294" s="203" t="s">
        <v>87</v>
      </c>
      <c r="AY294" s="16" t="s">
        <v>185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16" t="s">
        <v>85</v>
      </c>
      <c r="BK294" s="204">
        <f>ROUND(I294*H294,2)</f>
        <v>0</v>
      </c>
      <c r="BL294" s="16" t="s">
        <v>261</v>
      </c>
      <c r="BM294" s="203" t="s">
        <v>1203</v>
      </c>
    </row>
    <row r="295" spans="1:65" s="2" customFormat="1" ht="6.95" customHeight="1">
      <c r="A295" s="33"/>
      <c r="B295" s="53"/>
      <c r="C295" s="54"/>
      <c r="D295" s="54"/>
      <c r="E295" s="54"/>
      <c r="F295" s="54"/>
      <c r="G295" s="54"/>
      <c r="H295" s="54"/>
      <c r="I295" s="54"/>
      <c r="J295" s="54"/>
      <c r="K295" s="54"/>
      <c r="L295" s="38"/>
      <c r="M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</row>
  </sheetData>
  <sheetProtection algorithmName="SHA-512" hashValue="UbdGPJvUK1lSNbWJw718rdA30RfH+L0lIg9wPqPOG63tlqbcg04omndiEwpGt1OLQg2iMiXYQMm8tdZAxHn9WQ==" saltValue="966ToTuxj7kXE6tONbUjHA==" spinCount="100000" sheet="1" objects="1" scenarios="1" formatColumns="0" formatRows="0" autoFilter="0"/>
  <autoFilter ref="C133:K294"/>
  <mergeCells count="12">
    <mergeCell ref="E126:H126"/>
    <mergeCell ref="L2:V2"/>
    <mergeCell ref="E85:H85"/>
    <mergeCell ref="E87:H87"/>
    <mergeCell ref="E89:H89"/>
    <mergeCell ref="E122:H122"/>
    <mergeCell ref="E124:H12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4"/>
  <sheetViews>
    <sheetView showGridLines="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133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1" customFormat="1" ht="12" customHeight="1">
      <c r="B8" s="19"/>
      <c r="D8" s="118" t="s">
        <v>148</v>
      </c>
      <c r="L8" s="19"/>
    </row>
    <row r="9" spans="1:46" s="2" customFormat="1" ht="16.5" customHeight="1">
      <c r="A9" s="33"/>
      <c r="B9" s="38"/>
      <c r="C9" s="33"/>
      <c r="D9" s="33"/>
      <c r="E9" s="300" t="s">
        <v>2074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755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02" t="s">
        <v>2263</v>
      </c>
      <c r="F11" s="303"/>
      <c r="G11" s="303"/>
      <c r="H11" s="30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150</v>
      </c>
      <c r="G14" s="33"/>
      <c r="H14" s="33"/>
      <c r="I14" s="118" t="s">
        <v>22</v>
      </c>
      <c r="J14" s="119" t="str">
        <f>'Rekapitulace zakázky'!AN8</f>
        <v>24. 3. 2021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4" t="str">
        <f>'Rekapitulace zakázky'!E14</f>
        <v>Vyplň údaj</v>
      </c>
      <c r="F20" s="305"/>
      <c r="G20" s="305"/>
      <c r="H20" s="305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/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6" t="s">
        <v>1</v>
      </c>
      <c r="F29" s="306"/>
      <c r="G29" s="306"/>
      <c r="H29" s="30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ROUND(J133,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ROUND((SUM(BE133:BE203)),  2)</f>
        <v>0</v>
      </c>
      <c r="G35" s="33"/>
      <c r="H35" s="33"/>
      <c r="I35" s="129">
        <v>0.21</v>
      </c>
      <c r="J35" s="128">
        <f>ROUND(((SUM(BE133:BE203))*I35),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ROUND((SUM(BF133:BF203)),  2)</f>
        <v>0</v>
      </c>
      <c r="G36" s="33"/>
      <c r="H36" s="33"/>
      <c r="I36" s="129">
        <v>0.15</v>
      </c>
      <c r="J36" s="128">
        <f>ROUND(((SUM(BF133:BF203))*I36),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ROUND((SUM(BG133:BG203)),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ROUND((SUM(BH133:BH203)),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ROUND((SUM(BI133:BI203)),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148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8" t="s">
        <v>2074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755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94" t="str">
        <f>E11</f>
        <v>6.2 - Oprava prostor budoucí podatelny v 1NP</v>
      </c>
      <c r="F89" s="297"/>
      <c r="G89" s="297"/>
      <c r="H89" s="29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ŽST Praha Holešovice</v>
      </c>
      <c r="G91" s="35"/>
      <c r="H91" s="35"/>
      <c r="I91" s="28" t="s">
        <v>22</v>
      </c>
      <c r="J91" s="65" t="str">
        <f>IF(J14="","",J14)</f>
        <v>24. 3. 2021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>
        <f>E26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152</v>
      </c>
      <c r="D96" s="149"/>
      <c r="E96" s="149"/>
      <c r="F96" s="149"/>
      <c r="G96" s="149"/>
      <c r="H96" s="149"/>
      <c r="I96" s="149"/>
      <c r="J96" s="150" t="s">
        <v>153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154</v>
      </c>
      <c r="D98" s="35"/>
      <c r="E98" s="35"/>
      <c r="F98" s="35"/>
      <c r="G98" s="35"/>
      <c r="H98" s="35"/>
      <c r="I98" s="35"/>
      <c r="J98" s="83">
        <f>J133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155</v>
      </c>
    </row>
    <row r="99" spans="1:47" s="9" customFormat="1" ht="24.95" customHeight="1">
      <c r="B99" s="152"/>
      <c r="C99" s="153"/>
      <c r="D99" s="154" t="s">
        <v>156</v>
      </c>
      <c r="E99" s="155"/>
      <c r="F99" s="155"/>
      <c r="G99" s="155"/>
      <c r="H99" s="155"/>
      <c r="I99" s="155"/>
      <c r="J99" s="156">
        <f>J134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157</v>
      </c>
      <c r="E100" s="160"/>
      <c r="F100" s="160"/>
      <c r="G100" s="160"/>
      <c r="H100" s="160"/>
      <c r="I100" s="160"/>
      <c r="J100" s="161">
        <f>J135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759</v>
      </c>
      <c r="E101" s="160"/>
      <c r="F101" s="160"/>
      <c r="G101" s="160"/>
      <c r="H101" s="160"/>
      <c r="I101" s="160"/>
      <c r="J101" s="161">
        <f>J138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760</v>
      </c>
      <c r="E102" s="160"/>
      <c r="F102" s="160"/>
      <c r="G102" s="160"/>
      <c r="H102" s="160"/>
      <c r="I102" s="160"/>
      <c r="J102" s="161">
        <f>J142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160</v>
      </c>
      <c r="E103" s="160"/>
      <c r="F103" s="160"/>
      <c r="G103" s="160"/>
      <c r="H103" s="160"/>
      <c r="I103" s="160"/>
      <c r="J103" s="161">
        <f>J150</f>
        <v>0</v>
      </c>
      <c r="K103" s="103"/>
      <c r="L103" s="162"/>
    </row>
    <row r="104" spans="1:47" s="9" customFormat="1" ht="24.95" customHeight="1">
      <c r="B104" s="152"/>
      <c r="C104" s="153"/>
      <c r="D104" s="154" t="s">
        <v>161</v>
      </c>
      <c r="E104" s="155"/>
      <c r="F104" s="155"/>
      <c r="G104" s="155"/>
      <c r="H104" s="155"/>
      <c r="I104" s="155"/>
      <c r="J104" s="156">
        <f>J154</f>
        <v>0</v>
      </c>
      <c r="K104" s="153"/>
      <c r="L104" s="157"/>
    </row>
    <row r="105" spans="1:47" s="10" customFormat="1" ht="19.899999999999999" customHeight="1">
      <c r="B105" s="158"/>
      <c r="C105" s="103"/>
      <c r="D105" s="159" t="s">
        <v>2264</v>
      </c>
      <c r="E105" s="160"/>
      <c r="F105" s="160"/>
      <c r="G105" s="160"/>
      <c r="H105" s="160"/>
      <c r="I105" s="160"/>
      <c r="J105" s="161">
        <f>J155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762</v>
      </c>
      <c r="E106" s="160"/>
      <c r="F106" s="160"/>
      <c r="G106" s="160"/>
      <c r="H106" s="160"/>
      <c r="I106" s="160"/>
      <c r="J106" s="161">
        <f>J160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165</v>
      </c>
      <c r="E107" s="160"/>
      <c r="F107" s="160"/>
      <c r="G107" s="160"/>
      <c r="H107" s="160"/>
      <c r="I107" s="160"/>
      <c r="J107" s="161">
        <f>J166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764</v>
      </c>
      <c r="E108" s="160"/>
      <c r="F108" s="160"/>
      <c r="G108" s="160"/>
      <c r="H108" s="160"/>
      <c r="I108" s="160"/>
      <c r="J108" s="161">
        <f>J173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765</v>
      </c>
      <c r="E109" s="160"/>
      <c r="F109" s="160"/>
      <c r="G109" s="160"/>
      <c r="H109" s="160"/>
      <c r="I109" s="160"/>
      <c r="J109" s="161">
        <f>J187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766</v>
      </c>
      <c r="E110" s="160"/>
      <c r="F110" s="160"/>
      <c r="G110" s="160"/>
      <c r="H110" s="160"/>
      <c r="I110" s="160"/>
      <c r="J110" s="161">
        <f>J189</f>
        <v>0</v>
      </c>
      <c r="K110" s="103"/>
      <c r="L110" s="162"/>
    </row>
    <row r="111" spans="1:47" s="10" customFormat="1" ht="19.899999999999999" customHeight="1">
      <c r="B111" s="158"/>
      <c r="C111" s="103"/>
      <c r="D111" s="159" t="s">
        <v>767</v>
      </c>
      <c r="E111" s="160"/>
      <c r="F111" s="160"/>
      <c r="G111" s="160"/>
      <c r="H111" s="160"/>
      <c r="I111" s="160"/>
      <c r="J111" s="161">
        <f>J198</f>
        <v>0</v>
      </c>
      <c r="K111" s="103"/>
      <c r="L111" s="162"/>
    </row>
    <row r="112" spans="1:47" s="2" customFormat="1" ht="21.7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5" customHeight="1">
      <c r="A113" s="3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5" customHeight="1">
      <c r="A117" s="33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5" customHeight="1">
      <c r="A118" s="33"/>
      <c r="B118" s="34"/>
      <c r="C118" s="22" t="s">
        <v>170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298" t="str">
        <f>E7</f>
        <v>Praha Holešovice ON - oprava</v>
      </c>
      <c r="F121" s="299"/>
      <c r="G121" s="299"/>
      <c r="H121" s="299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1" customFormat="1" ht="12" customHeight="1">
      <c r="B122" s="20"/>
      <c r="C122" s="28" t="s">
        <v>148</v>
      </c>
      <c r="D122" s="21"/>
      <c r="E122" s="21"/>
      <c r="F122" s="21"/>
      <c r="G122" s="21"/>
      <c r="H122" s="21"/>
      <c r="I122" s="21"/>
      <c r="J122" s="21"/>
      <c r="K122" s="21"/>
      <c r="L122" s="19"/>
    </row>
    <row r="123" spans="1:31" s="2" customFormat="1" ht="16.5" customHeight="1">
      <c r="A123" s="33"/>
      <c r="B123" s="34"/>
      <c r="C123" s="35"/>
      <c r="D123" s="35"/>
      <c r="E123" s="298" t="s">
        <v>2074</v>
      </c>
      <c r="F123" s="297"/>
      <c r="G123" s="297"/>
      <c r="H123" s="297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755</v>
      </c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5"/>
      <c r="D125" s="35"/>
      <c r="E125" s="294" t="str">
        <f>E11</f>
        <v>6.2 - Oprava prostor budoucí podatelny v 1NP</v>
      </c>
      <c r="F125" s="297"/>
      <c r="G125" s="297"/>
      <c r="H125" s="297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20</v>
      </c>
      <c r="D127" s="35"/>
      <c r="E127" s="35"/>
      <c r="F127" s="26" t="str">
        <f>F14</f>
        <v>ŽST Praha Holešovice</v>
      </c>
      <c r="G127" s="35"/>
      <c r="H127" s="35"/>
      <c r="I127" s="28" t="s">
        <v>22</v>
      </c>
      <c r="J127" s="65" t="str">
        <f>IF(J14="","",J14)</f>
        <v>24. 3. 2021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24</v>
      </c>
      <c r="D129" s="35"/>
      <c r="E129" s="35"/>
      <c r="F129" s="26" t="str">
        <f>E17</f>
        <v>Správa železnic, státní organizace</v>
      </c>
      <c r="G129" s="35"/>
      <c r="H129" s="35"/>
      <c r="I129" s="28" t="s">
        <v>32</v>
      </c>
      <c r="J129" s="31" t="str">
        <f>E23</f>
        <v xml:space="preserve"> 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30</v>
      </c>
      <c r="D130" s="35"/>
      <c r="E130" s="35"/>
      <c r="F130" s="26" t="str">
        <f>IF(E20="","",E20)</f>
        <v>Vyplň údaj</v>
      </c>
      <c r="G130" s="35"/>
      <c r="H130" s="35"/>
      <c r="I130" s="28" t="s">
        <v>35</v>
      </c>
      <c r="J130" s="31">
        <f>E26</f>
        <v>0</v>
      </c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3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63"/>
      <c r="B132" s="164"/>
      <c r="C132" s="165" t="s">
        <v>171</v>
      </c>
      <c r="D132" s="166" t="s">
        <v>62</v>
      </c>
      <c r="E132" s="166" t="s">
        <v>58</v>
      </c>
      <c r="F132" s="166" t="s">
        <v>59</v>
      </c>
      <c r="G132" s="166" t="s">
        <v>172</v>
      </c>
      <c r="H132" s="166" t="s">
        <v>173</v>
      </c>
      <c r="I132" s="166" t="s">
        <v>174</v>
      </c>
      <c r="J132" s="167" t="s">
        <v>153</v>
      </c>
      <c r="K132" s="168" t="s">
        <v>175</v>
      </c>
      <c r="L132" s="169"/>
      <c r="M132" s="74" t="s">
        <v>1</v>
      </c>
      <c r="N132" s="75" t="s">
        <v>41</v>
      </c>
      <c r="O132" s="75" t="s">
        <v>176</v>
      </c>
      <c r="P132" s="75" t="s">
        <v>177</v>
      </c>
      <c r="Q132" s="75" t="s">
        <v>178</v>
      </c>
      <c r="R132" s="75" t="s">
        <v>179</v>
      </c>
      <c r="S132" s="75" t="s">
        <v>180</v>
      </c>
      <c r="T132" s="76" t="s">
        <v>181</v>
      </c>
      <c r="U132" s="163"/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/>
    </row>
    <row r="133" spans="1:65" s="2" customFormat="1" ht="22.9" customHeight="1">
      <c r="A133" s="33"/>
      <c r="B133" s="34"/>
      <c r="C133" s="81" t="s">
        <v>182</v>
      </c>
      <c r="D133" s="35"/>
      <c r="E133" s="35"/>
      <c r="F133" s="35"/>
      <c r="G133" s="35"/>
      <c r="H133" s="35"/>
      <c r="I133" s="35"/>
      <c r="J133" s="170">
        <f>BK133</f>
        <v>0</v>
      </c>
      <c r="K133" s="35"/>
      <c r="L133" s="38"/>
      <c r="M133" s="77"/>
      <c r="N133" s="171"/>
      <c r="O133" s="78"/>
      <c r="P133" s="172">
        <f>P134+P154</f>
        <v>0</v>
      </c>
      <c r="Q133" s="78"/>
      <c r="R133" s="172">
        <f>R134+R154</f>
        <v>1.0064956599999999</v>
      </c>
      <c r="S133" s="78"/>
      <c r="T133" s="173">
        <f>T134+T154</f>
        <v>3.0999999999999999E-3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76</v>
      </c>
      <c r="AU133" s="16" t="s">
        <v>155</v>
      </c>
      <c r="BK133" s="174">
        <f>BK134+BK154</f>
        <v>0</v>
      </c>
    </row>
    <row r="134" spans="1:65" s="12" customFormat="1" ht="25.9" customHeight="1">
      <c r="B134" s="175"/>
      <c r="C134" s="176"/>
      <c r="D134" s="177" t="s">
        <v>76</v>
      </c>
      <c r="E134" s="178" t="s">
        <v>183</v>
      </c>
      <c r="F134" s="178" t="s">
        <v>184</v>
      </c>
      <c r="G134" s="176"/>
      <c r="H134" s="176"/>
      <c r="I134" s="179"/>
      <c r="J134" s="180">
        <f>BK134</f>
        <v>0</v>
      </c>
      <c r="K134" s="176"/>
      <c r="L134" s="181"/>
      <c r="M134" s="182"/>
      <c r="N134" s="183"/>
      <c r="O134" s="183"/>
      <c r="P134" s="184">
        <f>P135+P138+P142+P150</f>
        <v>0</v>
      </c>
      <c r="Q134" s="183"/>
      <c r="R134" s="184">
        <f>R135+R138+R142+R150</f>
        <v>2.0192499999999999E-2</v>
      </c>
      <c r="S134" s="183"/>
      <c r="T134" s="185">
        <f>T135+T138+T142+T150</f>
        <v>0</v>
      </c>
      <c r="AR134" s="186" t="s">
        <v>85</v>
      </c>
      <c r="AT134" s="187" t="s">
        <v>76</v>
      </c>
      <c r="AU134" s="187" t="s">
        <v>77</v>
      </c>
      <c r="AY134" s="186" t="s">
        <v>185</v>
      </c>
      <c r="BK134" s="188">
        <f>BK135+BK138+BK142+BK150</f>
        <v>0</v>
      </c>
    </row>
    <row r="135" spans="1:65" s="12" customFormat="1" ht="22.9" customHeight="1">
      <c r="B135" s="175"/>
      <c r="C135" s="176"/>
      <c r="D135" s="177" t="s">
        <v>76</v>
      </c>
      <c r="E135" s="189" t="s">
        <v>186</v>
      </c>
      <c r="F135" s="189" t="s">
        <v>187</v>
      </c>
      <c r="G135" s="176"/>
      <c r="H135" s="176"/>
      <c r="I135" s="179"/>
      <c r="J135" s="190">
        <f>BK135</f>
        <v>0</v>
      </c>
      <c r="K135" s="176"/>
      <c r="L135" s="181"/>
      <c r="M135" s="182"/>
      <c r="N135" s="183"/>
      <c r="O135" s="183"/>
      <c r="P135" s="184">
        <f>SUM(P136:P137)</f>
        <v>0</v>
      </c>
      <c r="Q135" s="183"/>
      <c r="R135" s="184">
        <f>SUM(R136:R137)</f>
        <v>0</v>
      </c>
      <c r="S135" s="183"/>
      <c r="T135" s="185">
        <f>SUM(T136:T137)</f>
        <v>0</v>
      </c>
      <c r="AR135" s="186" t="s">
        <v>85</v>
      </c>
      <c r="AT135" s="187" t="s">
        <v>76</v>
      </c>
      <c r="AU135" s="187" t="s">
        <v>85</v>
      </c>
      <c r="AY135" s="186" t="s">
        <v>185</v>
      </c>
      <c r="BK135" s="188">
        <f>SUM(BK136:BK137)</f>
        <v>0</v>
      </c>
    </row>
    <row r="136" spans="1:65" s="2" customFormat="1" ht="21.75" customHeight="1">
      <c r="A136" s="33"/>
      <c r="B136" s="34"/>
      <c r="C136" s="191" t="s">
        <v>85</v>
      </c>
      <c r="D136" s="191" t="s">
        <v>188</v>
      </c>
      <c r="E136" s="192" t="s">
        <v>795</v>
      </c>
      <c r="F136" s="193" t="s">
        <v>796</v>
      </c>
      <c r="G136" s="194" t="s">
        <v>198</v>
      </c>
      <c r="H136" s="195">
        <v>60.08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42</v>
      </c>
      <c r="O136" s="70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192</v>
      </c>
      <c r="AT136" s="203" t="s">
        <v>188</v>
      </c>
      <c r="AU136" s="203" t="s">
        <v>87</v>
      </c>
      <c r="AY136" s="16" t="s">
        <v>185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85</v>
      </c>
      <c r="BK136" s="204">
        <f>ROUND(I136*H136,2)</f>
        <v>0</v>
      </c>
      <c r="BL136" s="16" t="s">
        <v>192</v>
      </c>
      <c r="BM136" s="203" t="s">
        <v>797</v>
      </c>
    </row>
    <row r="137" spans="1:65" s="13" customFormat="1">
      <c r="B137" s="205"/>
      <c r="C137" s="206"/>
      <c r="D137" s="207" t="s">
        <v>194</v>
      </c>
      <c r="E137" s="208" t="s">
        <v>1</v>
      </c>
      <c r="F137" s="209" t="s">
        <v>2265</v>
      </c>
      <c r="G137" s="206"/>
      <c r="H137" s="210">
        <v>60.08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194</v>
      </c>
      <c r="AU137" s="216" t="s">
        <v>87</v>
      </c>
      <c r="AV137" s="13" t="s">
        <v>87</v>
      </c>
      <c r="AW137" s="13" t="s">
        <v>34</v>
      </c>
      <c r="AX137" s="13" t="s">
        <v>85</v>
      </c>
      <c r="AY137" s="216" t="s">
        <v>185</v>
      </c>
    </row>
    <row r="138" spans="1:65" s="12" customFormat="1" ht="22.9" customHeight="1">
      <c r="B138" s="175"/>
      <c r="C138" s="176"/>
      <c r="D138" s="177" t="s">
        <v>76</v>
      </c>
      <c r="E138" s="189" t="s">
        <v>209</v>
      </c>
      <c r="F138" s="189" t="s">
        <v>819</v>
      </c>
      <c r="G138" s="176"/>
      <c r="H138" s="176"/>
      <c r="I138" s="179"/>
      <c r="J138" s="190">
        <f>BK138</f>
        <v>0</v>
      </c>
      <c r="K138" s="176"/>
      <c r="L138" s="181"/>
      <c r="M138" s="182"/>
      <c r="N138" s="183"/>
      <c r="O138" s="183"/>
      <c r="P138" s="184">
        <f>SUM(P139:P141)</f>
        <v>0</v>
      </c>
      <c r="Q138" s="183"/>
      <c r="R138" s="184">
        <f>SUM(R139:R141)</f>
        <v>2.0192499999999999E-2</v>
      </c>
      <c r="S138" s="183"/>
      <c r="T138" s="185">
        <f>SUM(T139:T141)</f>
        <v>0</v>
      </c>
      <c r="AR138" s="186" t="s">
        <v>85</v>
      </c>
      <c r="AT138" s="187" t="s">
        <v>76</v>
      </c>
      <c r="AU138" s="187" t="s">
        <v>85</v>
      </c>
      <c r="AY138" s="186" t="s">
        <v>185</v>
      </c>
      <c r="BK138" s="188">
        <f>SUM(BK139:BK141)</f>
        <v>0</v>
      </c>
    </row>
    <row r="139" spans="1:65" s="2" customFormat="1" ht="33" customHeight="1">
      <c r="A139" s="33"/>
      <c r="B139" s="34"/>
      <c r="C139" s="191" t="s">
        <v>87</v>
      </c>
      <c r="D139" s="191" t="s">
        <v>188</v>
      </c>
      <c r="E139" s="192" t="s">
        <v>823</v>
      </c>
      <c r="F139" s="193" t="s">
        <v>824</v>
      </c>
      <c r="G139" s="194" t="s">
        <v>198</v>
      </c>
      <c r="H139" s="195">
        <v>80.77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42</v>
      </c>
      <c r="O139" s="70"/>
      <c r="P139" s="201">
        <f>O139*H139</f>
        <v>0</v>
      </c>
      <c r="Q139" s="201">
        <v>2.1000000000000001E-4</v>
      </c>
      <c r="R139" s="201">
        <f>Q139*H139</f>
        <v>1.69617E-2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192</v>
      </c>
      <c r="AT139" s="203" t="s">
        <v>188</v>
      </c>
      <c r="AU139" s="203" t="s">
        <v>87</v>
      </c>
      <c r="AY139" s="16" t="s">
        <v>185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85</v>
      </c>
      <c r="BK139" s="204">
        <f>ROUND(I139*H139,2)</f>
        <v>0</v>
      </c>
      <c r="BL139" s="16" t="s">
        <v>192</v>
      </c>
      <c r="BM139" s="203" t="s">
        <v>825</v>
      </c>
    </row>
    <row r="140" spans="1:65" s="13" customFormat="1">
      <c r="B140" s="205"/>
      <c r="C140" s="206"/>
      <c r="D140" s="207" t="s">
        <v>194</v>
      </c>
      <c r="E140" s="208" t="s">
        <v>1</v>
      </c>
      <c r="F140" s="209" t="s">
        <v>2266</v>
      </c>
      <c r="G140" s="206"/>
      <c r="H140" s="210">
        <v>80.77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194</v>
      </c>
      <c r="AU140" s="216" t="s">
        <v>87</v>
      </c>
      <c r="AV140" s="13" t="s">
        <v>87</v>
      </c>
      <c r="AW140" s="13" t="s">
        <v>34</v>
      </c>
      <c r="AX140" s="13" t="s">
        <v>85</v>
      </c>
      <c r="AY140" s="216" t="s">
        <v>185</v>
      </c>
    </row>
    <row r="141" spans="1:65" s="2" customFormat="1" ht="21.75" customHeight="1">
      <c r="A141" s="33"/>
      <c r="B141" s="34"/>
      <c r="C141" s="191" t="s">
        <v>201</v>
      </c>
      <c r="D141" s="191" t="s">
        <v>188</v>
      </c>
      <c r="E141" s="192" t="s">
        <v>827</v>
      </c>
      <c r="F141" s="193" t="s">
        <v>828</v>
      </c>
      <c r="G141" s="194" t="s">
        <v>198</v>
      </c>
      <c r="H141" s="195">
        <v>80.77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42</v>
      </c>
      <c r="O141" s="70"/>
      <c r="P141" s="201">
        <f>O141*H141</f>
        <v>0</v>
      </c>
      <c r="Q141" s="201">
        <v>4.0000000000000003E-5</v>
      </c>
      <c r="R141" s="201">
        <f>Q141*H141</f>
        <v>3.2308000000000003E-3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192</v>
      </c>
      <c r="AT141" s="203" t="s">
        <v>188</v>
      </c>
      <c r="AU141" s="203" t="s">
        <v>87</v>
      </c>
      <c r="AY141" s="16" t="s">
        <v>185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85</v>
      </c>
      <c r="BK141" s="204">
        <f>ROUND(I141*H141,2)</f>
        <v>0</v>
      </c>
      <c r="BL141" s="16" t="s">
        <v>192</v>
      </c>
      <c r="BM141" s="203" t="s">
        <v>829</v>
      </c>
    </row>
    <row r="142" spans="1:65" s="12" customFormat="1" ht="22.9" customHeight="1">
      <c r="B142" s="175"/>
      <c r="C142" s="176"/>
      <c r="D142" s="177" t="s">
        <v>76</v>
      </c>
      <c r="E142" s="189" t="s">
        <v>232</v>
      </c>
      <c r="F142" s="189" t="s">
        <v>843</v>
      </c>
      <c r="G142" s="176"/>
      <c r="H142" s="176"/>
      <c r="I142" s="179"/>
      <c r="J142" s="190">
        <f>BK142</f>
        <v>0</v>
      </c>
      <c r="K142" s="176"/>
      <c r="L142" s="181"/>
      <c r="M142" s="182"/>
      <c r="N142" s="183"/>
      <c r="O142" s="183"/>
      <c r="P142" s="184">
        <f>SUM(P143:P149)</f>
        <v>0</v>
      </c>
      <c r="Q142" s="183"/>
      <c r="R142" s="184">
        <f>SUM(R143:R149)</f>
        <v>0</v>
      </c>
      <c r="S142" s="183"/>
      <c r="T142" s="185">
        <f>SUM(T143:T149)</f>
        <v>0</v>
      </c>
      <c r="AR142" s="186" t="s">
        <v>85</v>
      </c>
      <c r="AT142" s="187" t="s">
        <v>76</v>
      </c>
      <c r="AU142" s="187" t="s">
        <v>85</v>
      </c>
      <c r="AY142" s="186" t="s">
        <v>185</v>
      </c>
      <c r="BK142" s="188">
        <f>SUM(BK143:BK149)</f>
        <v>0</v>
      </c>
    </row>
    <row r="143" spans="1:65" s="2" customFormat="1" ht="21.75" customHeight="1">
      <c r="A143" s="33"/>
      <c r="B143" s="34"/>
      <c r="C143" s="191" t="s">
        <v>192</v>
      </c>
      <c r="D143" s="191" t="s">
        <v>188</v>
      </c>
      <c r="E143" s="192" t="s">
        <v>844</v>
      </c>
      <c r="F143" s="193" t="s">
        <v>845</v>
      </c>
      <c r="G143" s="194" t="s">
        <v>237</v>
      </c>
      <c r="H143" s="195">
        <v>3.0000000000000001E-3</v>
      </c>
      <c r="I143" s="196"/>
      <c r="J143" s="197">
        <f>ROUND(I143*H143,2)</f>
        <v>0</v>
      </c>
      <c r="K143" s="198"/>
      <c r="L143" s="38"/>
      <c r="M143" s="199" t="s">
        <v>1</v>
      </c>
      <c r="N143" s="200" t="s">
        <v>42</v>
      </c>
      <c r="O143" s="70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192</v>
      </c>
      <c r="AT143" s="203" t="s">
        <v>188</v>
      </c>
      <c r="AU143" s="203" t="s">
        <v>87</v>
      </c>
      <c r="AY143" s="16" t="s">
        <v>185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85</v>
      </c>
      <c r="BK143" s="204">
        <f>ROUND(I143*H143,2)</f>
        <v>0</v>
      </c>
      <c r="BL143" s="16" t="s">
        <v>192</v>
      </c>
      <c r="BM143" s="203" t="s">
        <v>846</v>
      </c>
    </row>
    <row r="144" spans="1:65" s="2" customFormat="1" ht="33" customHeight="1">
      <c r="A144" s="33"/>
      <c r="B144" s="34"/>
      <c r="C144" s="191" t="s">
        <v>211</v>
      </c>
      <c r="D144" s="191" t="s">
        <v>188</v>
      </c>
      <c r="E144" s="192" t="s">
        <v>240</v>
      </c>
      <c r="F144" s="193" t="s">
        <v>241</v>
      </c>
      <c r="G144" s="194" t="s">
        <v>237</v>
      </c>
      <c r="H144" s="195">
        <v>0.03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42</v>
      </c>
      <c r="O144" s="70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192</v>
      </c>
      <c r="AT144" s="203" t="s">
        <v>188</v>
      </c>
      <c r="AU144" s="203" t="s">
        <v>87</v>
      </c>
      <c r="AY144" s="16" t="s">
        <v>185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85</v>
      </c>
      <c r="BK144" s="204">
        <f>ROUND(I144*H144,2)</f>
        <v>0</v>
      </c>
      <c r="BL144" s="16" t="s">
        <v>192</v>
      </c>
      <c r="BM144" s="203" t="s">
        <v>847</v>
      </c>
    </row>
    <row r="145" spans="1:65" s="13" customFormat="1">
      <c r="B145" s="205"/>
      <c r="C145" s="206"/>
      <c r="D145" s="207" t="s">
        <v>194</v>
      </c>
      <c r="E145" s="206"/>
      <c r="F145" s="209" t="s">
        <v>2267</v>
      </c>
      <c r="G145" s="206"/>
      <c r="H145" s="210">
        <v>0.03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194</v>
      </c>
      <c r="AU145" s="216" t="s">
        <v>87</v>
      </c>
      <c r="AV145" s="13" t="s">
        <v>87</v>
      </c>
      <c r="AW145" s="13" t="s">
        <v>4</v>
      </c>
      <c r="AX145" s="13" t="s">
        <v>85</v>
      </c>
      <c r="AY145" s="216" t="s">
        <v>185</v>
      </c>
    </row>
    <row r="146" spans="1:65" s="2" customFormat="1" ht="21.75" customHeight="1">
      <c r="A146" s="33"/>
      <c r="B146" s="34"/>
      <c r="C146" s="191" t="s">
        <v>186</v>
      </c>
      <c r="D146" s="191" t="s">
        <v>188</v>
      </c>
      <c r="E146" s="192" t="s">
        <v>245</v>
      </c>
      <c r="F146" s="193" t="s">
        <v>849</v>
      </c>
      <c r="G146" s="194" t="s">
        <v>237</v>
      </c>
      <c r="H146" s="195">
        <v>3.0000000000000001E-3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42</v>
      </c>
      <c r="O146" s="70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192</v>
      </c>
      <c r="AT146" s="203" t="s">
        <v>188</v>
      </c>
      <c r="AU146" s="203" t="s">
        <v>87</v>
      </c>
      <c r="AY146" s="16" t="s">
        <v>185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85</v>
      </c>
      <c r="BK146" s="204">
        <f>ROUND(I146*H146,2)</f>
        <v>0</v>
      </c>
      <c r="BL146" s="16" t="s">
        <v>192</v>
      </c>
      <c r="BM146" s="203" t="s">
        <v>850</v>
      </c>
    </row>
    <row r="147" spans="1:65" s="2" customFormat="1" ht="21.75" customHeight="1">
      <c r="A147" s="33"/>
      <c r="B147" s="34"/>
      <c r="C147" s="191" t="s">
        <v>220</v>
      </c>
      <c r="D147" s="191" t="s">
        <v>188</v>
      </c>
      <c r="E147" s="192" t="s">
        <v>249</v>
      </c>
      <c r="F147" s="193" t="s">
        <v>250</v>
      </c>
      <c r="G147" s="194" t="s">
        <v>237</v>
      </c>
      <c r="H147" s="195">
        <v>5.7000000000000002E-2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42</v>
      </c>
      <c r="O147" s="70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192</v>
      </c>
      <c r="AT147" s="203" t="s">
        <v>188</v>
      </c>
      <c r="AU147" s="203" t="s">
        <v>87</v>
      </c>
      <c r="AY147" s="16" t="s">
        <v>185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85</v>
      </c>
      <c r="BK147" s="204">
        <f>ROUND(I147*H147,2)</f>
        <v>0</v>
      </c>
      <c r="BL147" s="16" t="s">
        <v>192</v>
      </c>
      <c r="BM147" s="203" t="s">
        <v>851</v>
      </c>
    </row>
    <row r="148" spans="1:65" s="13" customFormat="1">
      <c r="B148" s="205"/>
      <c r="C148" s="206"/>
      <c r="D148" s="207" t="s">
        <v>194</v>
      </c>
      <c r="E148" s="206"/>
      <c r="F148" s="209" t="s">
        <v>2268</v>
      </c>
      <c r="G148" s="206"/>
      <c r="H148" s="210">
        <v>5.7000000000000002E-2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194</v>
      </c>
      <c r="AU148" s="216" t="s">
        <v>87</v>
      </c>
      <c r="AV148" s="13" t="s">
        <v>87</v>
      </c>
      <c r="AW148" s="13" t="s">
        <v>4</v>
      </c>
      <c r="AX148" s="13" t="s">
        <v>85</v>
      </c>
      <c r="AY148" s="216" t="s">
        <v>185</v>
      </c>
    </row>
    <row r="149" spans="1:65" s="2" customFormat="1" ht="33" customHeight="1">
      <c r="A149" s="33"/>
      <c r="B149" s="34"/>
      <c r="C149" s="191" t="s">
        <v>224</v>
      </c>
      <c r="D149" s="191" t="s">
        <v>188</v>
      </c>
      <c r="E149" s="192" t="s">
        <v>254</v>
      </c>
      <c r="F149" s="193" t="s">
        <v>255</v>
      </c>
      <c r="G149" s="194" t="s">
        <v>237</v>
      </c>
      <c r="H149" s="195">
        <v>3.0000000000000001E-3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42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192</v>
      </c>
      <c r="AT149" s="203" t="s">
        <v>188</v>
      </c>
      <c r="AU149" s="203" t="s">
        <v>87</v>
      </c>
      <c r="AY149" s="16" t="s">
        <v>185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85</v>
      </c>
      <c r="BK149" s="204">
        <f>ROUND(I149*H149,2)</f>
        <v>0</v>
      </c>
      <c r="BL149" s="16" t="s">
        <v>192</v>
      </c>
      <c r="BM149" s="203" t="s">
        <v>853</v>
      </c>
    </row>
    <row r="150" spans="1:65" s="12" customFormat="1" ht="22.9" customHeight="1">
      <c r="B150" s="175"/>
      <c r="C150" s="176"/>
      <c r="D150" s="177" t="s">
        <v>76</v>
      </c>
      <c r="E150" s="189" t="s">
        <v>271</v>
      </c>
      <c r="F150" s="189" t="s">
        <v>272</v>
      </c>
      <c r="G150" s="176"/>
      <c r="H150" s="176"/>
      <c r="I150" s="179"/>
      <c r="J150" s="190">
        <f>BK150</f>
        <v>0</v>
      </c>
      <c r="K150" s="176"/>
      <c r="L150" s="181"/>
      <c r="M150" s="182"/>
      <c r="N150" s="183"/>
      <c r="O150" s="183"/>
      <c r="P150" s="184">
        <f>SUM(P151:P153)</f>
        <v>0</v>
      </c>
      <c r="Q150" s="183"/>
      <c r="R150" s="184">
        <f>SUM(R151:R153)</f>
        <v>0</v>
      </c>
      <c r="S150" s="183"/>
      <c r="T150" s="185">
        <f>SUM(T151:T153)</f>
        <v>0</v>
      </c>
      <c r="AR150" s="186" t="s">
        <v>85</v>
      </c>
      <c r="AT150" s="187" t="s">
        <v>76</v>
      </c>
      <c r="AU150" s="187" t="s">
        <v>85</v>
      </c>
      <c r="AY150" s="186" t="s">
        <v>185</v>
      </c>
      <c r="BK150" s="188">
        <f>SUM(BK151:BK153)</f>
        <v>0</v>
      </c>
    </row>
    <row r="151" spans="1:65" s="2" customFormat="1" ht="16.5" customHeight="1">
      <c r="A151" s="33"/>
      <c r="B151" s="34"/>
      <c r="C151" s="191" t="s">
        <v>209</v>
      </c>
      <c r="D151" s="191" t="s">
        <v>188</v>
      </c>
      <c r="E151" s="192" t="s">
        <v>2109</v>
      </c>
      <c r="F151" s="193" t="s">
        <v>2110</v>
      </c>
      <c r="G151" s="194" t="s">
        <v>237</v>
      </c>
      <c r="H151" s="195">
        <v>0.02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42</v>
      </c>
      <c r="O151" s="70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192</v>
      </c>
      <c r="AT151" s="203" t="s">
        <v>188</v>
      </c>
      <c r="AU151" s="203" t="s">
        <v>87</v>
      </c>
      <c r="AY151" s="16" t="s">
        <v>185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85</v>
      </c>
      <c r="BK151" s="204">
        <f>ROUND(I151*H151,2)</f>
        <v>0</v>
      </c>
      <c r="BL151" s="16" t="s">
        <v>192</v>
      </c>
      <c r="BM151" s="203" t="s">
        <v>2269</v>
      </c>
    </row>
    <row r="152" spans="1:65" s="2" customFormat="1" ht="21.75" customHeight="1">
      <c r="A152" s="33"/>
      <c r="B152" s="34"/>
      <c r="C152" s="191" t="s">
        <v>234</v>
      </c>
      <c r="D152" s="191" t="s">
        <v>188</v>
      </c>
      <c r="E152" s="192" t="s">
        <v>278</v>
      </c>
      <c r="F152" s="193" t="s">
        <v>279</v>
      </c>
      <c r="G152" s="194" t="s">
        <v>237</v>
      </c>
      <c r="H152" s="195">
        <v>0.1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42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192</v>
      </c>
      <c r="AT152" s="203" t="s">
        <v>188</v>
      </c>
      <c r="AU152" s="203" t="s">
        <v>87</v>
      </c>
      <c r="AY152" s="16" t="s">
        <v>185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85</v>
      </c>
      <c r="BK152" s="204">
        <f>ROUND(I152*H152,2)</f>
        <v>0</v>
      </c>
      <c r="BL152" s="16" t="s">
        <v>192</v>
      </c>
      <c r="BM152" s="203" t="s">
        <v>855</v>
      </c>
    </row>
    <row r="153" spans="1:65" s="13" customFormat="1">
      <c r="B153" s="205"/>
      <c r="C153" s="206"/>
      <c r="D153" s="207" t="s">
        <v>194</v>
      </c>
      <c r="E153" s="206"/>
      <c r="F153" s="209" t="s">
        <v>2270</v>
      </c>
      <c r="G153" s="206"/>
      <c r="H153" s="210">
        <v>0.1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194</v>
      </c>
      <c r="AU153" s="216" t="s">
        <v>87</v>
      </c>
      <c r="AV153" s="13" t="s">
        <v>87</v>
      </c>
      <c r="AW153" s="13" t="s">
        <v>4</v>
      </c>
      <c r="AX153" s="13" t="s">
        <v>85</v>
      </c>
      <c r="AY153" s="216" t="s">
        <v>185</v>
      </c>
    </row>
    <row r="154" spans="1:65" s="12" customFormat="1" ht="25.9" customHeight="1">
      <c r="B154" s="175"/>
      <c r="C154" s="176"/>
      <c r="D154" s="177" t="s">
        <v>76</v>
      </c>
      <c r="E154" s="178" t="s">
        <v>281</v>
      </c>
      <c r="F154" s="178" t="s">
        <v>282</v>
      </c>
      <c r="G154" s="176"/>
      <c r="H154" s="176"/>
      <c r="I154" s="179"/>
      <c r="J154" s="180">
        <f>BK154</f>
        <v>0</v>
      </c>
      <c r="K154" s="176"/>
      <c r="L154" s="181"/>
      <c r="M154" s="182"/>
      <c r="N154" s="183"/>
      <c r="O154" s="183"/>
      <c r="P154" s="184">
        <f>P155+P160+P166+P173+P187+P189+P198</f>
        <v>0</v>
      </c>
      <c r="Q154" s="183"/>
      <c r="R154" s="184">
        <f>R155+R160+R166+R173+R187+R189+R198</f>
        <v>0.98630315999999996</v>
      </c>
      <c r="S154" s="183"/>
      <c r="T154" s="185">
        <f>T155+T160+T166+T173+T187+T189+T198</f>
        <v>3.0999999999999999E-3</v>
      </c>
      <c r="AR154" s="186" t="s">
        <v>85</v>
      </c>
      <c r="AT154" s="187" t="s">
        <v>76</v>
      </c>
      <c r="AU154" s="187" t="s">
        <v>77</v>
      </c>
      <c r="AY154" s="186" t="s">
        <v>185</v>
      </c>
      <c r="BK154" s="188">
        <f>BK155+BK160+BK166+BK173+BK187+BK189+BK198</f>
        <v>0</v>
      </c>
    </row>
    <row r="155" spans="1:65" s="12" customFormat="1" ht="22.9" customHeight="1">
      <c r="B155" s="175"/>
      <c r="C155" s="176"/>
      <c r="D155" s="177" t="s">
        <v>76</v>
      </c>
      <c r="E155" s="189" t="s">
        <v>2271</v>
      </c>
      <c r="F155" s="189" t="s">
        <v>2272</v>
      </c>
      <c r="G155" s="176"/>
      <c r="H155" s="176"/>
      <c r="I155" s="179"/>
      <c r="J155" s="190">
        <f>BK155</f>
        <v>0</v>
      </c>
      <c r="K155" s="176"/>
      <c r="L155" s="181"/>
      <c r="M155" s="182"/>
      <c r="N155" s="183"/>
      <c r="O155" s="183"/>
      <c r="P155" s="184">
        <f>SUM(P156:P159)</f>
        <v>0</v>
      </c>
      <c r="Q155" s="183"/>
      <c r="R155" s="184">
        <f>SUM(R156:R159)</f>
        <v>9.3280000000000002E-2</v>
      </c>
      <c r="S155" s="183"/>
      <c r="T155" s="185">
        <f>SUM(T156:T159)</f>
        <v>0</v>
      </c>
      <c r="AR155" s="186" t="s">
        <v>87</v>
      </c>
      <c r="AT155" s="187" t="s">
        <v>76</v>
      </c>
      <c r="AU155" s="187" t="s">
        <v>85</v>
      </c>
      <c r="AY155" s="186" t="s">
        <v>185</v>
      </c>
      <c r="BK155" s="188">
        <f>SUM(BK156:BK159)</f>
        <v>0</v>
      </c>
    </row>
    <row r="156" spans="1:65" s="2" customFormat="1" ht="21.75" customHeight="1">
      <c r="A156" s="33"/>
      <c r="B156" s="34"/>
      <c r="C156" s="191" t="s">
        <v>239</v>
      </c>
      <c r="D156" s="191" t="s">
        <v>188</v>
      </c>
      <c r="E156" s="192" t="s">
        <v>2273</v>
      </c>
      <c r="F156" s="193" t="s">
        <v>2274</v>
      </c>
      <c r="G156" s="194" t="s">
        <v>301</v>
      </c>
      <c r="H156" s="195">
        <v>8</v>
      </c>
      <c r="I156" s="196"/>
      <c r="J156" s="197">
        <f>ROUND(I156*H156,2)</f>
        <v>0</v>
      </c>
      <c r="K156" s="198"/>
      <c r="L156" s="38"/>
      <c r="M156" s="199" t="s">
        <v>1</v>
      </c>
      <c r="N156" s="200" t="s">
        <v>42</v>
      </c>
      <c r="O156" s="70"/>
      <c r="P156" s="201">
        <f>O156*H156</f>
        <v>0</v>
      </c>
      <c r="Q156" s="201">
        <v>1.6000000000000001E-4</v>
      </c>
      <c r="R156" s="201">
        <f>Q156*H156</f>
        <v>1.2800000000000001E-3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261</v>
      </c>
      <c r="AT156" s="203" t="s">
        <v>188</v>
      </c>
      <c r="AU156" s="203" t="s">
        <v>87</v>
      </c>
      <c r="AY156" s="16" t="s">
        <v>185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85</v>
      </c>
      <c r="BK156" s="204">
        <f>ROUND(I156*H156,2)</f>
        <v>0</v>
      </c>
      <c r="BL156" s="16" t="s">
        <v>261</v>
      </c>
      <c r="BM156" s="203" t="s">
        <v>2275</v>
      </c>
    </row>
    <row r="157" spans="1:65" s="2" customFormat="1" ht="33" customHeight="1">
      <c r="A157" s="33"/>
      <c r="B157" s="34"/>
      <c r="C157" s="232" t="s">
        <v>244</v>
      </c>
      <c r="D157" s="232" t="s">
        <v>319</v>
      </c>
      <c r="E157" s="233" t="s">
        <v>2276</v>
      </c>
      <c r="F157" s="234" t="s">
        <v>2277</v>
      </c>
      <c r="G157" s="235" t="s">
        <v>301</v>
      </c>
      <c r="H157" s="236">
        <v>8</v>
      </c>
      <c r="I157" s="237"/>
      <c r="J157" s="238">
        <f>ROUND(I157*H157,2)</f>
        <v>0</v>
      </c>
      <c r="K157" s="239"/>
      <c r="L157" s="240"/>
      <c r="M157" s="241" t="s">
        <v>1</v>
      </c>
      <c r="N157" s="242" t="s">
        <v>42</v>
      </c>
      <c r="O157" s="70"/>
      <c r="P157" s="201">
        <f>O157*H157</f>
        <v>0</v>
      </c>
      <c r="Q157" s="201">
        <v>1.15E-2</v>
      </c>
      <c r="R157" s="201">
        <f>Q157*H157</f>
        <v>9.1999999999999998E-2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322</v>
      </c>
      <c r="AT157" s="203" t="s">
        <v>319</v>
      </c>
      <c r="AU157" s="203" t="s">
        <v>87</v>
      </c>
      <c r="AY157" s="16" t="s">
        <v>185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85</v>
      </c>
      <c r="BK157" s="204">
        <f>ROUND(I157*H157,2)</f>
        <v>0</v>
      </c>
      <c r="BL157" s="16" t="s">
        <v>261</v>
      </c>
      <c r="BM157" s="203" t="s">
        <v>2278</v>
      </c>
    </row>
    <row r="158" spans="1:65" s="2" customFormat="1" ht="21.75" customHeight="1">
      <c r="A158" s="33"/>
      <c r="B158" s="34"/>
      <c r="C158" s="191" t="s">
        <v>248</v>
      </c>
      <c r="D158" s="191" t="s">
        <v>188</v>
      </c>
      <c r="E158" s="192" t="s">
        <v>2279</v>
      </c>
      <c r="F158" s="193" t="s">
        <v>2280</v>
      </c>
      <c r="G158" s="194" t="s">
        <v>434</v>
      </c>
      <c r="H158" s="243"/>
      <c r="I158" s="196"/>
      <c r="J158" s="197">
        <f>ROUND(I158*H158,2)</f>
        <v>0</v>
      </c>
      <c r="K158" s="198"/>
      <c r="L158" s="38"/>
      <c r="M158" s="199" t="s">
        <v>1</v>
      </c>
      <c r="N158" s="200" t="s">
        <v>42</v>
      </c>
      <c r="O158" s="70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261</v>
      </c>
      <c r="AT158" s="203" t="s">
        <v>188</v>
      </c>
      <c r="AU158" s="203" t="s">
        <v>87</v>
      </c>
      <c r="AY158" s="16" t="s">
        <v>185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85</v>
      </c>
      <c r="BK158" s="204">
        <f>ROUND(I158*H158,2)</f>
        <v>0</v>
      </c>
      <c r="BL158" s="16" t="s">
        <v>261</v>
      </c>
      <c r="BM158" s="203" t="s">
        <v>2281</v>
      </c>
    </row>
    <row r="159" spans="1:65" s="2" customFormat="1" ht="21.75" customHeight="1">
      <c r="A159" s="33"/>
      <c r="B159" s="34"/>
      <c r="C159" s="191" t="s">
        <v>253</v>
      </c>
      <c r="D159" s="191" t="s">
        <v>188</v>
      </c>
      <c r="E159" s="192" t="s">
        <v>2282</v>
      </c>
      <c r="F159" s="193" t="s">
        <v>2283</v>
      </c>
      <c r="G159" s="194" t="s">
        <v>434</v>
      </c>
      <c r="H159" s="243"/>
      <c r="I159" s="196"/>
      <c r="J159" s="197">
        <f>ROUND(I159*H159,2)</f>
        <v>0</v>
      </c>
      <c r="K159" s="198"/>
      <c r="L159" s="38"/>
      <c r="M159" s="199" t="s">
        <v>1</v>
      </c>
      <c r="N159" s="200" t="s">
        <v>42</v>
      </c>
      <c r="O159" s="70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261</v>
      </c>
      <c r="AT159" s="203" t="s">
        <v>188</v>
      </c>
      <c r="AU159" s="203" t="s">
        <v>87</v>
      </c>
      <c r="AY159" s="16" t="s">
        <v>185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85</v>
      </c>
      <c r="BK159" s="204">
        <f>ROUND(I159*H159,2)</f>
        <v>0</v>
      </c>
      <c r="BL159" s="16" t="s">
        <v>261</v>
      </c>
      <c r="BM159" s="203" t="s">
        <v>2284</v>
      </c>
    </row>
    <row r="160" spans="1:65" s="12" customFormat="1" ht="22.9" customHeight="1">
      <c r="B160" s="175"/>
      <c r="C160" s="176"/>
      <c r="D160" s="177" t="s">
        <v>76</v>
      </c>
      <c r="E160" s="189" t="s">
        <v>971</v>
      </c>
      <c r="F160" s="189" t="s">
        <v>972</v>
      </c>
      <c r="G160" s="176"/>
      <c r="H160" s="176"/>
      <c r="I160" s="179"/>
      <c r="J160" s="190">
        <f>BK160</f>
        <v>0</v>
      </c>
      <c r="K160" s="176"/>
      <c r="L160" s="181"/>
      <c r="M160" s="182"/>
      <c r="N160" s="183"/>
      <c r="O160" s="183"/>
      <c r="P160" s="184">
        <f>SUM(P161:P165)</f>
        <v>0</v>
      </c>
      <c r="Q160" s="183"/>
      <c r="R160" s="184">
        <f>SUM(R161:R165)</f>
        <v>6.0000000000000002E-5</v>
      </c>
      <c r="S160" s="183"/>
      <c r="T160" s="185">
        <f>SUM(T161:T165)</f>
        <v>3.0000000000000001E-3</v>
      </c>
      <c r="AR160" s="186" t="s">
        <v>87</v>
      </c>
      <c r="AT160" s="187" t="s">
        <v>76</v>
      </c>
      <c r="AU160" s="187" t="s">
        <v>85</v>
      </c>
      <c r="AY160" s="186" t="s">
        <v>185</v>
      </c>
      <c r="BK160" s="188">
        <f>SUM(BK161:BK165)</f>
        <v>0</v>
      </c>
    </row>
    <row r="161" spans="1:65" s="2" customFormat="1" ht="21.75" customHeight="1">
      <c r="A161" s="33"/>
      <c r="B161" s="34"/>
      <c r="C161" s="191" t="s">
        <v>8</v>
      </c>
      <c r="D161" s="191" t="s">
        <v>188</v>
      </c>
      <c r="E161" s="192" t="s">
        <v>2285</v>
      </c>
      <c r="F161" s="193" t="s">
        <v>2286</v>
      </c>
      <c r="G161" s="194" t="s">
        <v>301</v>
      </c>
      <c r="H161" s="195">
        <v>2</v>
      </c>
      <c r="I161" s="196"/>
      <c r="J161" s="197">
        <f>ROUND(I161*H161,2)</f>
        <v>0</v>
      </c>
      <c r="K161" s="198"/>
      <c r="L161" s="38"/>
      <c r="M161" s="199" t="s">
        <v>1</v>
      </c>
      <c r="N161" s="200" t="s">
        <v>42</v>
      </c>
      <c r="O161" s="70"/>
      <c r="P161" s="201">
        <f>O161*H161</f>
        <v>0</v>
      </c>
      <c r="Q161" s="201">
        <v>0</v>
      </c>
      <c r="R161" s="201">
        <f>Q161*H161</f>
        <v>0</v>
      </c>
      <c r="S161" s="201">
        <v>1.5E-3</v>
      </c>
      <c r="T161" s="202">
        <f>S161*H161</f>
        <v>3.0000000000000001E-3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261</v>
      </c>
      <c r="AT161" s="203" t="s">
        <v>188</v>
      </c>
      <c r="AU161" s="203" t="s">
        <v>87</v>
      </c>
      <c r="AY161" s="16" t="s">
        <v>185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6" t="s">
        <v>85</v>
      </c>
      <c r="BK161" s="204">
        <f>ROUND(I161*H161,2)</f>
        <v>0</v>
      </c>
      <c r="BL161" s="16" t="s">
        <v>261</v>
      </c>
      <c r="BM161" s="203" t="s">
        <v>2287</v>
      </c>
    </row>
    <row r="162" spans="1:65" s="2" customFormat="1" ht="21.75" customHeight="1">
      <c r="A162" s="33"/>
      <c r="B162" s="34"/>
      <c r="C162" s="191" t="s">
        <v>261</v>
      </c>
      <c r="D162" s="191" t="s">
        <v>188</v>
      </c>
      <c r="E162" s="192" t="s">
        <v>2288</v>
      </c>
      <c r="F162" s="193" t="s">
        <v>2289</v>
      </c>
      <c r="G162" s="194" t="s">
        <v>301</v>
      </c>
      <c r="H162" s="195">
        <v>2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42</v>
      </c>
      <c r="O162" s="70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261</v>
      </c>
      <c r="AT162" s="203" t="s">
        <v>188</v>
      </c>
      <c r="AU162" s="203" t="s">
        <v>87</v>
      </c>
      <c r="AY162" s="16" t="s">
        <v>185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85</v>
      </c>
      <c r="BK162" s="204">
        <f>ROUND(I162*H162,2)</f>
        <v>0</v>
      </c>
      <c r="BL162" s="16" t="s">
        <v>261</v>
      </c>
      <c r="BM162" s="203" t="s">
        <v>2290</v>
      </c>
    </row>
    <row r="163" spans="1:65" s="2" customFormat="1" ht="21.75" customHeight="1">
      <c r="A163" s="33"/>
      <c r="B163" s="34"/>
      <c r="C163" s="232" t="s">
        <v>265</v>
      </c>
      <c r="D163" s="232" t="s">
        <v>319</v>
      </c>
      <c r="E163" s="233" t="s">
        <v>2291</v>
      </c>
      <c r="F163" s="234" t="s">
        <v>2292</v>
      </c>
      <c r="G163" s="235" t="s">
        <v>301</v>
      </c>
      <c r="H163" s="236">
        <v>2</v>
      </c>
      <c r="I163" s="237"/>
      <c r="J163" s="238">
        <f>ROUND(I163*H163,2)</f>
        <v>0</v>
      </c>
      <c r="K163" s="239"/>
      <c r="L163" s="240"/>
      <c r="M163" s="241" t="s">
        <v>1</v>
      </c>
      <c r="N163" s="242" t="s">
        <v>42</v>
      </c>
      <c r="O163" s="70"/>
      <c r="P163" s="201">
        <f>O163*H163</f>
        <v>0</v>
      </c>
      <c r="Q163" s="201">
        <v>3.0000000000000001E-5</v>
      </c>
      <c r="R163" s="201">
        <f>Q163*H163</f>
        <v>6.0000000000000002E-5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322</v>
      </c>
      <c r="AT163" s="203" t="s">
        <v>319</v>
      </c>
      <c r="AU163" s="203" t="s">
        <v>87</v>
      </c>
      <c r="AY163" s="16" t="s">
        <v>185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85</v>
      </c>
      <c r="BK163" s="204">
        <f>ROUND(I163*H163,2)</f>
        <v>0</v>
      </c>
      <c r="BL163" s="16" t="s">
        <v>261</v>
      </c>
      <c r="BM163" s="203" t="s">
        <v>2293</v>
      </c>
    </row>
    <row r="164" spans="1:65" s="2" customFormat="1" ht="21.75" customHeight="1">
      <c r="A164" s="33"/>
      <c r="B164" s="34"/>
      <c r="C164" s="191" t="s">
        <v>273</v>
      </c>
      <c r="D164" s="191" t="s">
        <v>188</v>
      </c>
      <c r="E164" s="192" t="s">
        <v>2294</v>
      </c>
      <c r="F164" s="193" t="s">
        <v>2295</v>
      </c>
      <c r="G164" s="194" t="s">
        <v>434</v>
      </c>
      <c r="H164" s="243"/>
      <c r="I164" s="196"/>
      <c r="J164" s="197">
        <f>ROUND(I164*H164,2)</f>
        <v>0</v>
      </c>
      <c r="K164" s="198"/>
      <c r="L164" s="38"/>
      <c r="M164" s="199" t="s">
        <v>1</v>
      </c>
      <c r="N164" s="200" t="s">
        <v>42</v>
      </c>
      <c r="O164" s="70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261</v>
      </c>
      <c r="AT164" s="203" t="s">
        <v>188</v>
      </c>
      <c r="AU164" s="203" t="s">
        <v>87</v>
      </c>
      <c r="AY164" s="16" t="s">
        <v>185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6" t="s">
        <v>85</v>
      </c>
      <c r="BK164" s="204">
        <f>ROUND(I164*H164,2)</f>
        <v>0</v>
      </c>
      <c r="BL164" s="16" t="s">
        <v>261</v>
      </c>
      <c r="BM164" s="203" t="s">
        <v>2296</v>
      </c>
    </row>
    <row r="165" spans="1:65" s="2" customFormat="1" ht="21.75" customHeight="1">
      <c r="A165" s="33"/>
      <c r="B165" s="34"/>
      <c r="C165" s="191" t="s">
        <v>277</v>
      </c>
      <c r="D165" s="191" t="s">
        <v>188</v>
      </c>
      <c r="E165" s="192" t="s">
        <v>1017</v>
      </c>
      <c r="F165" s="193" t="s">
        <v>1018</v>
      </c>
      <c r="G165" s="194" t="s">
        <v>434</v>
      </c>
      <c r="H165" s="243"/>
      <c r="I165" s="196"/>
      <c r="J165" s="197">
        <f>ROUND(I165*H165,2)</f>
        <v>0</v>
      </c>
      <c r="K165" s="198"/>
      <c r="L165" s="38"/>
      <c r="M165" s="199" t="s">
        <v>1</v>
      </c>
      <c r="N165" s="200" t="s">
        <v>42</v>
      </c>
      <c r="O165" s="70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261</v>
      </c>
      <c r="AT165" s="203" t="s">
        <v>188</v>
      </c>
      <c r="AU165" s="203" t="s">
        <v>87</v>
      </c>
      <c r="AY165" s="16" t="s">
        <v>185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85</v>
      </c>
      <c r="BK165" s="204">
        <f>ROUND(I165*H165,2)</f>
        <v>0</v>
      </c>
      <c r="BL165" s="16" t="s">
        <v>261</v>
      </c>
      <c r="BM165" s="203" t="s">
        <v>2297</v>
      </c>
    </row>
    <row r="166" spans="1:65" s="12" customFormat="1" ht="22.9" customHeight="1">
      <c r="B166" s="175"/>
      <c r="C166" s="176"/>
      <c r="D166" s="177" t="s">
        <v>76</v>
      </c>
      <c r="E166" s="189" t="s">
        <v>525</v>
      </c>
      <c r="F166" s="189" t="s">
        <v>526</v>
      </c>
      <c r="G166" s="176"/>
      <c r="H166" s="176"/>
      <c r="I166" s="179"/>
      <c r="J166" s="190">
        <f>BK166</f>
        <v>0</v>
      </c>
      <c r="K166" s="176"/>
      <c r="L166" s="181"/>
      <c r="M166" s="182"/>
      <c r="N166" s="183"/>
      <c r="O166" s="183"/>
      <c r="P166" s="184">
        <f>SUM(P167:P172)</f>
        <v>0</v>
      </c>
      <c r="Q166" s="183"/>
      <c r="R166" s="184">
        <f>SUM(R167:R172)</f>
        <v>1.4157000000000003E-2</v>
      </c>
      <c r="S166" s="183"/>
      <c r="T166" s="185">
        <f>SUM(T167:T172)</f>
        <v>1E-4</v>
      </c>
      <c r="AR166" s="186" t="s">
        <v>87</v>
      </c>
      <c r="AT166" s="187" t="s">
        <v>76</v>
      </c>
      <c r="AU166" s="187" t="s">
        <v>85</v>
      </c>
      <c r="AY166" s="186" t="s">
        <v>185</v>
      </c>
      <c r="BK166" s="188">
        <f>SUM(BK167:BK172)</f>
        <v>0</v>
      </c>
    </row>
    <row r="167" spans="1:65" s="2" customFormat="1" ht="21.75" customHeight="1">
      <c r="A167" s="33"/>
      <c r="B167" s="34"/>
      <c r="C167" s="191" t="s">
        <v>285</v>
      </c>
      <c r="D167" s="191" t="s">
        <v>188</v>
      </c>
      <c r="E167" s="192" t="s">
        <v>2298</v>
      </c>
      <c r="F167" s="193" t="s">
        <v>2299</v>
      </c>
      <c r="G167" s="194" t="s">
        <v>301</v>
      </c>
      <c r="H167" s="195">
        <v>5</v>
      </c>
      <c r="I167" s="196"/>
      <c r="J167" s="197">
        <f t="shared" ref="J167:J172" si="0">ROUND(I167*H167,2)</f>
        <v>0</v>
      </c>
      <c r="K167" s="198"/>
      <c r="L167" s="38"/>
      <c r="M167" s="199" t="s">
        <v>1</v>
      </c>
      <c r="N167" s="200" t="s">
        <v>42</v>
      </c>
      <c r="O167" s="70"/>
      <c r="P167" s="201">
        <f t="shared" ref="P167:P172" si="1">O167*H167</f>
        <v>0</v>
      </c>
      <c r="Q167" s="201">
        <v>3.0000000000000001E-5</v>
      </c>
      <c r="R167" s="201">
        <f t="shared" ref="R167:R172" si="2">Q167*H167</f>
        <v>1.5000000000000001E-4</v>
      </c>
      <c r="S167" s="201">
        <v>2.0000000000000002E-5</v>
      </c>
      <c r="T167" s="202">
        <f t="shared" ref="T167:T172" si="3">S167*H167</f>
        <v>1E-4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261</v>
      </c>
      <c r="AT167" s="203" t="s">
        <v>188</v>
      </c>
      <c r="AU167" s="203" t="s">
        <v>87</v>
      </c>
      <c r="AY167" s="16" t="s">
        <v>185</v>
      </c>
      <c r="BE167" s="204">
        <f t="shared" ref="BE167:BE172" si="4">IF(N167="základní",J167,0)</f>
        <v>0</v>
      </c>
      <c r="BF167" s="204">
        <f t="shared" ref="BF167:BF172" si="5">IF(N167="snížená",J167,0)</f>
        <v>0</v>
      </c>
      <c r="BG167" s="204">
        <f t="shared" ref="BG167:BG172" si="6">IF(N167="zákl. přenesená",J167,0)</f>
        <v>0</v>
      </c>
      <c r="BH167" s="204">
        <f t="shared" ref="BH167:BH172" si="7">IF(N167="sníž. přenesená",J167,0)</f>
        <v>0</v>
      </c>
      <c r="BI167" s="204">
        <f t="shared" ref="BI167:BI172" si="8">IF(N167="nulová",J167,0)</f>
        <v>0</v>
      </c>
      <c r="BJ167" s="16" t="s">
        <v>85</v>
      </c>
      <c r="BK167" s="204">
        <f t="shared" ref="BK167:BK172" si="9">ROUND(I167*H167,2)</f>
        <v>0</v>
      </c>
      <c r="BL167" s="16" t="s">
        <v>261</v>
      </c>
      <c r="BM167" s="203" t="s">
        <v>2300</v>
      </c>
    </row>
    <row r="168" spans="1:65" s="2" customFormat="1" ht="16.5" customHeight="1">
      <c r="A168" s="33"/>
      <c r="B168" s="34"/>
      <c r="C168" s="191" t="s">
        <v>7</v>
      </c>
      <c r="D168" s="191" t="s">
        <v>188</v>
      </c>
      <c r="E168" s="192" t="s">
        <v>1025</v>
      </c>
      <c r="F168" s="193" t="s">
        <v>1026</v>
      </c>
      <c r="G168" s="194" t="s">
        <v>198</v>
      </c>
      <c r="H168" s="195">
        <v>80.77</v>
      </c>
      <c r="I168" s="196"/>
      <c r="J168" s="197">
        <f t="shared" si="0"/>
        <v>0</v>
      </c>
      <c r="K168" s="198"/>
      <c r="L168" s="38"/>
      <c r="M168" s="199" t="s">
        <v>1</v>
      </c>
      <c r="N168" s="200" t="s">
        <v>42</v>
      </c>
      <c r="O168" s="70"/>
      <c r="P168" s="201">
        <f t="shared" si="1"/>
        <v>0</v>
      </c>
      <c r="Q168" s="201">
        <v>1E-4</v>
      </c>
      <c r="R168" s="201">
        <f t="shared" si="2"/>
        <v>8.0770000000000008E-3</v>
      </c>
      <c r="S168" s="201">
        <v>0</v>
      </c>
      <c r="T168" s="202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261</v>
      </c>
      <c r="AT168" s="203" t="s">
        <v>188</v>
      </c>
      <c r="AU168" s="203" t="s">
        <v>87</v>
      </c>
      <c r="AY168" s="16" t="s">
        <v>185</v>
      </c>
      <c r="BE168" s="204">
        <f t="shared" si="4"/>
        <v>0</v>
      </c>
      <c r="BF168" s="204">
        <f t="shared" si="5"/>
        <v>0</v>
      </c>
      <c r="BG168" s="204">
        <f t="shared" si="6"/>
        <v>0</v>
      </c>
      <c r="BH168" s="204">
        <f t="shared" si="7"/>
        <v>0</v>
      </c>
      <c r="BI168" s="204">
        <f t="shared" si="8"/>
        <v>0</v>
      </c>
      <c r="BJ168" s="16" t="s">
        <v>85</v>
      </c>
      <c r="BK168" s="204">
        <f t="shared" si="9"/>
        <v>0</v>
      </c>
      <c r="BL168" s="16" t="s">
        <v>261</v>
      </c>
      <c r="BM168" s="203" t="s">
        <v>1027</v>
      </c>
    </row>
    <row r="169" spans="1:65" s="2" customFormat="1" ht="33" customHeight="1">
      <c r="A169" s="33"/>
      <c r="B169" s="34"/>
      <c r="C169" s="191" t="s">
        <v>293</v>
      </c>
      <c r="D169" s="191" t="s">
        <v>188</v>
      </c>
      <c r="E169" s="192" t="s">
        <v>545</v>
      </c>
      <c r="F169" s="193" t="s">
        <v>546</v>
      </c>
      <c r="G169" s="194" t="s">
        <v>301</v>
      </c>
      <c r="H169" s="195">
        <v>1</v>
      </c>
      <c r="I169" s="196"/>
      <c r="J169" s="197">
        <f t="shared" si="0"/>
        <v>0</v>
      </c>
      <c r="K169" s="198"/>
      <c r="L169" s="38"/>
      <c r="M169" s="199" t="s">
        <v>1</v>
      </c>
      <c r="N169" s="200" t="s">
        <v>42</v>
      </c>
      <c r="O169" s="70"/>
      <c r="P169" s="201">
        <f t="shared" si="1"/>
        <v>0</v>
      </c>
      <c r="Q169" s="201">
        <v>3.0000000000000001E-5</v>
      </c>
      <c r="R169" s="201">
        <f t="shared" si="2"/>
        <v>3.0000000000000001E-5</v>
      </c>
      <c r="S169" s="201">
        <v>0</v>
      </c>
      <c r="T169" s="202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261</v>
      </c>
      <c r="AT169" s="203" t="s">
        <v>188</v>
      </c>
      <c r="AU169" s="203" t="s">
        <v>87</v>
      </c>
      <c r="AY169" s="16" t="s">
        <v>185</v>
      </c>
      <c r="BE169" s="204">
        <f t="shared" si="4"/>
        <v>0</v>
      </c>
      <c r="BF169" s="204">
        <f t="shared" si="5"/>
        <v>0</v>
      </c>
      <c r="BG169" s="204">
        <f t="shared" si="6"/>
        <v>0</v>
      </c>
      <c r="BH169" s="204">
        <f t="shared" si="7"/>
        <v>0</v>
      </c>
      <c r="BI169" s="204">
        <f t="shared" si="8"/>
        <v>0</v>
      </c>
      <c r="BJ169" s="16" t="s">
        <v>85</v>
      </c>
      <c r="BK169" s="204">
        <f t="shared" si="9"/>
        <v>0</v>
      </c>
      <c r="BL169" s="16" t="s">
        <v>261</v>
      </c>
      <c r="BM169" s="203" t="s">
        <v>2301</v>
      </c>
    </row>
    <row r="170" spans="1:65" s="2" customFormat="1" ht="21.75" customHeight="1">
      <c r="A170" s="33"/>
      <c r="B170" s="34"/>
      <c r="C170" s="232" t="s">
        <v>298</v>
      </c>
      <c r="D170" s="232" t="s">
        <v>319</v>
      </c>
      <c r="E170" s="233" t="s">
        <v>549</v>
      </c>
      <c r="F170" s="234" t="s">
        <v>550</v>
      </c>
      <c r="G170" s="235" t="s">
        <v>301</v>
      </c>
      <c r="H170" s="236">
        <v>1</v>
      </c>
      <c r="I170" s="237"/>
      <c r="J170" s="238">
        <f t="shared" si="0"/>
        <v>0</v>
      </c>
      <c r="K170" s="239"/>
      <c r="L170" s="240"/>
      <c r="M170" s="241" t="s">
        <v>1</v>
      </c>
      <c r="N170" s="242" t="s">
        <v>42</v>
      </c>
      <c r="O170" s="70"/>
      <c r="P170" s="201">
        <f t="shared" si="1"/>
        <v>0</v>
      </c>
      <c r="Q170" s="201">
        <v>5.8999999999999999E-3</v>
      </c>
      <c r="R170" s="201">
        <f t="shared" si="2"/>
        <v>5.8999999999999999E-3</v>
      </c>
      <c r="S170" s="201">
        <v>0</v>
      </c>
      <c r="T170" s="202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322</v>
      </c>
      <c r="AT170" s="203" t="s">
        <v>319</v>
      </c>
      <c r="AU170" s="203" t="s">
        <v>87</v>
      </c>
      <c r="AY170" s="16" t="s">
        <v>185</v>
      </c>
      <c r="BE170" s="204">
        <f t="shared" si="4"/>
        <v>0</v>
      </c>
      <c r="BF170" s="204">
        <f t="shared" si="5"/>
        <v>0</v>
      </c>
      <c r="BG170" s="204">
        <f t="shared" si="6"/>
        <v>0</v>
      </c>
      <c r="BH170" s="204">
        <f t="shared" si="7"/>
        <v>0</v>
      </c>
      <c r="BI170" s="204">
        <f t="shared" si="8"/>
        <v>0</v>
      </c>
      <c r="BJ170" s="16" t="s">
        <v>85</v>
      </c>
      <c r="BK170" s="204">
        <f t="shared" si="9"/>
        <v>0</v>
      </c>
      <c r="BL170" s="16" t="s">
        <v>261</v>
      </c>
      <c r="BM170" s="203" t="s">
        <v>2302</v>
      </c>
    </row>
    <row r="171" spans="1:65" s="2" customFormat="1" ht="21.75" customHeight="1">
      <c r="A171" s="33"/>
      <c r="B171" s="34"/>
      <c r="C171" s="191" t="s">
        <v>304</v>
      </c>
      <c r="D171" s="191" t="s">
        <v>188</v>
      </c>
      <c r="E171" s="192" t="s">
        <v>2222</v>
      </c>
      <c r="F171" s="193" t="s">
        <v>2223</v>
      </c>
      <c r="G171" s="194" t="s">
        <v>434</v>
      </c>
      <c r="H171" s="243"/>
      <c r="I171" s="196"/>
      <c r="J171" s="197">
        <f t="shared" si="0"/>
        <v>0</v>
      </c>
      <c r="K171" s="198"/>
      <c r="L171" s="38"/>
      <c r="M171" s="199" t="s">
        <v>1</v>
      </c>
      <c r="N171" s="200" t="s">
        <v>42</v>
      </c>
      <c r="O171" s="70"/>
      <c r="P171" s="201">
        <f t="shared" si="1"/>
        <v>0</v>
      </c>
      <c r="Q171" s="201">
        <v>0</v>
      </c>
      <c r="R171" s="201">
        <f t="shared" si="2"/>
        <v>0</v>
      </c>
      <c r="S171" s="201">
        <v>0</v>
      </c>
      <c r="T171" s="202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261</v>
      </c>
      <c r="AT171" s="203" t="s">
        <v>188</v>
      </c>
      <c r="AU171" s="203" t="s">
        <v>87</v>
      </c>
      <c r="AY171" s="16" t="s">
        <v>185</v>
      </c>
      <c r="BE171" s="204">
        <f t="shared" si="4"/>
        <v>0</v>
      </c>
      <c r="BF171" s="204">
        <f t="shared" si="5"/>
        <v>0</v>
      </c>
      <c r="BG171" s="204">
        <f t="shared" si="6"/>
        <v>0</v>
      </c>
      <c r="BH171" s="204">
        <f t="shared" si="7"/>
        <v>0</v>
      </c>
      <c r="BI171" s="204">
        <f t="shared" si="8"/>
        <v>0</v>
      </c>
      <c r="BJ171" s="16" t="s">
        <v>85</v>
      </c>
      <c r="BK171" s="204">
        <f t="shared" si="9"/>
        <v>0</v>
      </c>
      <c r="BL171" s="16" t="s">
        <v>261</v>
      </c>
      <c r="BM171" s="203" t="s">
        <v>2303</v>
      </c>
    </row>
    <row r="172" spans="1:65" s="2" customFormat="1" ht="33" customHeight="1">
      <c r="A172" s="33"/>
      <c r="B172" s="34"/>
      <c r="C172" s="191" t="s">
        <v>310</v>
      </c>
      <c r="D172" s="191" t="s">
        <v>188</v>
      </c>
      <c r="E172" s="192" t="s">
        <v>557</v>
      </c>
      <c r="F172" s="193" t="s">
        <v>558</v>
      </c>
      <c r="G172" s="194" t="s">
        <v>434</v>
      </c>
      <c r="H172" s="243"/>
      <c r="I172" s="196"/>
      <c r="J172" s="197">
        <f t="shared" si="0"/>
        <v>0</v>
      </c>
      <c r="K172" s="198"/>
      <c r="L172" s="38"/>
      <c r="M172" s="199" t="s">
        <v>1</v>
      </c>
      <c r="N172" s="200" t="s">
        <v>42</v>
      </c>
      <c r="O172" s="70"/>
      <c r="P172" s="201">
        <f t="shared" si="1"/>
        <v>0</v>
      </c>
      <c r="Q172" s="201">
        <v>0</v>
      </c>
      <c r="R172" s="201">
        <f t="shared" si="2"/>
        <v>0</v>
      </c>
      <c r="S172" s="201">
        <v>0</v>
      </c>
      <c r="T172" s="202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261</v>
      </c>
      <c r="AT172" s="203" t="s">
        <v>188</v>
      </c>
      <c r="AU172" s="203" t="s">
        <v>87</v>
      </c>
      <c r="AY172" s="16" t="s">
        <v>185</v>
      </c>
      <c r="BE172" s="204">
        <f t="shared" si="4"/>
        <v>0</v>
      </c>
      <c r="BF172" s="204">
        <f t="shared" si="5"/>
        <v>0</v>
      </c>
      <c r="BG172" s="204">
        <f t="shared" si="6"/>
        <v>0</v>
      </c>
      <c r="BH172" s="204">
        <f t="shared" si="7"/>
        <v>0</v>
      </c>
      <c r="BI172" s="204">
        <f t="shared" si="8"/>
        <v>0</v>
      </c>
      <c r="BJ172" s="16" t="s">
        <v>85</v>
      </c>
      <c r="BK172" s="204">
        <f t="shared" si="9"/>
        <v>0</v>
      </c>
      <c r="BL172" s="16" t="s">
        <v>261</v>
      </c>
      <c r="BM172" s="203" t="s">
        <v>1040</v>
      </c>
    </row>
    <row r="173" spans="1:65" s="12" customFormat="1" ht="22.9" customHeight="1">
      <c r="B173" s="175"/>
      <c r="C173" s="176"/>
      <c r="D173" s="177" t="s">
        <v>76</v>
      </c>
      <c r="E173" s="189" t="s">
        <v>1116</v>
      </c>
      <c r="F173" s="189" t="s">
        <v>1117</v>
      </c>
      <c r="G173" s="176"/>
      <c r="H173" s="176"/>
      <c r="I173" s="179"/>
      <c r="J173" s="190">
        <f>BK173</f>
        <v>0</v>
      </c>
      <c r="K173" s="176"/>
      <c r="L173" s="181"/>
      <c r="M173" s="182"/>
      <c r="N173" s="183"/>
      <c r="O173" s="183"/>
      <c r="P173" s="184">
        <f>SUM(P174:P186)</f>
        <v>0</v>
      </c>
      <c r="Q173" s="183"/>
      <c r="R173" s="184">
        <f>SUM(R174:R186)</f>
        <v>0.76726335999999995</v>
      </c>
      <c r="S173" s="183"/>
      <c r="T173" s="185">
        <f>SUM(T174:T186)</f>
        <v>0</v>
      </c>
      <c r="AR173" s="186" t="s">
        <v>87</v>
      </c>
      <c r="AT173" s="187" t="s">
        <v>76</v>
      </c>
      <c r="AU173" s="187" t="s">
        <v>85</v>
      </c>
      <c r="AY173" s="186" t="s">
        <v>185</v>
      </c>
      <c r="BK173" s="188">
        <f>SUM(BK174:BK186)</f>
        <v>0</v>
      </c>
    </row>
    <row r="174" spans="1:65" s="2" customFormat="1" ht="16.5" customHeight="1">
      <c r="A174" s="33"/>
      <c r="B174" s="34"/>
      <c r="C174" s="191" t="s">
        <v>318</v>
      </c>
      <c r="D174" s="191" t="s">
        <v>188</v>
      </c>
      <c r="E174" s="192" t="s">
        <v>1136</v>
      </c>
      <c r="F174" s="193" t="s">
        <v>1137</v>
      </c>
      <c r="G174" s="194" t="s">
        <v>198</v>
      </c>
      <c r="H174" s="195">
        <v>80.77</v>
      </c>
      <c r="I174" s="196"/>
      <c r="J174" s="197">
        <f>ROUND(I174*H174,2)</f>
        <v>0</v>
      </c>
      <c r="K174" s="198"/>
      <c r="L174" s="38"/>
      <c r="M174" s="199" t="s">
        <v>1</v>
      </c>
      <c r="N174" s="200" t="s">
        <v>42</v>
      </c>
      <c r="O174" s="70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261</v>
      </c>
      <c r="AT174" s="203" t="s">
        <v>188</v>
      </c>
      <c r="AU174" s="203" t="s">
        <v>87</v>
      </c>
      <c r="AY174" s="16" t="s">
        <v>185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85</v>
      </c>
      <c r="BK174" s="204">
        <f>ROUND(I174*H174,2)</f>
        <v>0</v>
      </c>
      <c r="BL174" s="16" t="s">
        <v>261</v>
      </c>
      <c r="BM174" s="203" t="s">
        <v>1138</v>
      </c>
    </row>
    <row r="175" spans="1:65" s="2" customFormat="1" ht="16.5" customHeight="1">
      <c r="A175" s="33"/>
      <c r="B175" s="34"/>
      <c r="C175" s="191" t="s">
        <v>325</v>
      </c>
      <c r="D175" s="191" t="s">
        <v>188</v>
      </c>
      <c r="E175" s="192" t="s">
        <v>1140</v>
      </c>
      <c r="F175" s="193" t="s">
        <v>1141</v>
      </c>
      <c r="G175" s="194" t="s">
        <v>198</v>
      </c>
      <c r="H175" s="195">
        <v>80.77</v>
      </c>
      <c r="I175" s="196"/>
      <c r="J175" s="197">
        <f>ROUND(I175*H175,2)</f>
        <v>0</v>
      </c>
      <c r="K175" s="198"/>
      <c r="L175" s="38"/>
      <c r="M175" s="199" t="s">
        <v>1</v>
      </c>
      <c r="N175" s="200" t="s">
        <v>42</v>
      </c>
      <c r="O175" s="70"/>
      <c r="P175" s="201">
        <f>O175*H175</f>
        <v>0</v>
      </c>
      <c r="Q175" s="201">
        <v>3.0000000000000001E-5</v>
      </c>
      <c r="R175" s="201">
        <f>Q175*H175</f>
        <v>2.4231000000000001E-3</v>
      </c>
      <c r="S175" s="201">
        <v>0</v>
      </c>
      <c r="T175" s="20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261</v>
      </c>
      <c r="AT175" s="203" t="s">
        <v>188</v>
      </c>
      <c r="AU175" s="203" t="s">
        <v>87</v>
      </c>
      <c r="AY175" s="16" t="s">
        <v>185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6" t="s">
        <v>85</v>
      </c>
      <c r="BK175" s="204">
        <f>ROUND(I175*H175,2)</f>
        <v>0</v>
      </c>
      <c r="BL175" s="16" t="s">
        <v>261</v>
      </c>
      <c r="BM175" s="203" t="s">
        <v>1142</v>
      </c>
    </row>
    <row r="176" spans="1:65" s="2" customFormat="1" ht="21.75" customHeight="1">
      <c r="A176" s="33"/>
      <c r="B176" s="34"/>
      <c r="C176" s="191" t="s">
        <v>331</v>
      </c>
      <c r="D176" s="191" t="s">
        <v>188</v>
      </c>
      <c r="E176" s="192" t="s">
        <v>2304</v>
      </c>
      <c r="F176" s="193" t="s">
        <v>2305</v>
      </c>
      <c r="G176" s="194" t="s">
        <v>198</v>
      </c>
      <c r="H176" s="195">
        <v>80.77</v>
      </c>
      <c r="I176" s="196"/>
      <c r="J176" s="197">
        <f>ROUND(I176*H176,2)</f>
        <v>0</v>
      </c>
      <c r="K176" s="198"/>
      <c r="L176" s="38"/>
      <c r="M176" s="199" t="s">
        <v>1</v>
      </c>
      <c r="N176" s="200" t="s">
        <v>42</v>
      </c>
      <c r="O176" s="70"/>
      <c r="P176" s="201">
        <f>O176*H176</f>
        <v>0</v>
      </c>
      <c r="Q176" s="201">
        <v>4.5500000000000002E-3</v>
      </c>
      <c r="R176" s="201">
        <f>Q176*H176</f>
        <v>0.36750349999999998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261</v>
      </c>
      <c r="AT176" s="203" t="s">
        <v>188</v>
      </c>
      <c r="AU176" s="203" t="s">
        <v>87</v>
      </c>
      <c r="AY176" s="16" t="s">
        <v>185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85</v>
      </c>
      <c r="BK176" s="204">
        <f>ROUND(I176*H176,2)</f>
        <v>0</v>
      </c>
      <c r="BL176" s="16" t="s">
        <v>261</v>
      </c>
      <c r="BM176" s="203" t="s">
        <v>2306</v>
      </c>
    </row>
    <row r="177" spans="1:65" s="2" customFormat="1" ht="21.75" customHeight="1">
      <c r="A177" s="33"/>
      <c r="B177" s="34"/>
      <c r="C177" s="191" t="s">
        <v>336</v>
      </c>
      <c r="D177" s="191" t="s">
        <v>188</v>
      </c>
      <c r="E177" s="192" t="s">
        <v>1148</v>
      </c>
      <c r="F177" s="193" t="s">
        <v>1149</v>
      </c>
      <c r="G177" s="194" t="s">
        <v>198</v>
      </c>
      <c r="H177" s="195">
        <v>80.77</v>
      </c>
      <c r="I177" s="196"/>
      <c r="J177" s="197">
        <f>ROUND(I177*H177,2)</f>
        <v>0</v>
      </c>
      <c r="K177" s="198"/>
      <c r="L177" s="38"/>
      <c r="M177" s="199" t="s">
        <v>1</v>
      </c>
      <c r="N177" s="200" t="s">
        <v>42</v>
      </c>
      <c r="O177" s="70"/>
      <c r="P177" s="201">
        <f>O177*H177</f>
        <v>0</v>
      </c>
      <c r="Q177" s="201">
        <v>6.9999999999999999E-4</v>
      </c>
      <c r="R177" s="201">
        <f>Q177*H177</f>
        <v>5.6538999999999999E-2</v>
      </c>
      <c r="S177" s="201">
        <v>0</v>
      </c>
      <c r="T177" s="20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261</v>
      </c>
      <c r="AT177" s="203" t="s">
        <v>188</v>
      </c>
      <c r="AU177" s="203" t="s">
        <v>87</v>
      </c>
      <c r="AY177" s="16" t="s">
        <v>185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6" t="s">
        <v>85</v>
      </c>
      <c r="BK177" s="204">
        <f>ROUND(I177*H177,2)</f>
        <v>0</v>
      </c>
      <c r="BL177" s="16" t="s">
        <v>261</v>
      </c>
      <c r="BM177" s="203" t="s">
        <v>1150</v>
      </c>
    </row>
    <row r="178" spans="1:65" s="2" customFormat="1" ht="44.25" customHeight="1">
      <c r="A178" s="33"/>
      <c r="B178" s="34"/>
      <c r="C178" s="232" t="s">
        <v>340</v>
      </c>
      <c r="D178" s="232" t="s">
        <v>319</v>
      </c>
      <c r="E178" s="233" t="s">
        <v>1152</v>
      </c>
      <c r="F178" s="234" t="s">
        <v>1153</v>
      </c>
      <c r="G178" s="235" t="s">
        <v>198</v>
      </c>
      <c r="H178" s="236">
        <v>88.846999999999994</v>
      </c>
      <c r="I178" s="237"/>
      <c r="J178" s="238">
        <f>ROUND(I178*H178,2)</f>
        <v>0</v>
      </c>
      <c r="K178" s="239"/>
      <c r="L178" s="240"/>
      <c r="M178" s="241" t="s">
        <v>1</v>
      </c>
      <c r="N178" s="242" t="s">
        <v>42</v>
      </c>
      <c r="O178" s="70"/>
      <c r="P178" s="201">
        <f>O178*H178</f>
        <v>0</v>
      </c>
      <c r="Q178" s="201">
        <v>3.6800000000000001E-3</v>
      </c>
      <c r="R178" s="201">
        <f>Q178*H178</f>
        <v>0.32695695999999996</v>
      </c>
      <c r="S178" s="201">
        <v>0</v>
      </c>
      <c r="T178" s="20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322</v>
      </c>
      <c r="AT178" s="203" t="s">
        <v>319</v>
      </c>
      <c r="AU178" s="203" t="s">
        <v>87</v>
      </c>
      <c r="AY178" s="16" t="s">
        <v>185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85</v>
      </c>
      <c r="BK178" s="204">
        <f>ROUND(I178*H178,2)</f>
        <v>0</v>
      </c>
      <c r="BL178" s="16" t="s">
        <v>261</v>
      </c>
      <c r="BM178" s="203" t="s">
        <v>1154</v>
      </c>
    </row>
    <row r="179" spans="1:65" s="2" customFormat="1" ht="19.5">
      <c r="A179" s="33"/>
      <c r="B179" s="34"/>
      <c r="C179" s="35"/>
      <c r="D179" s="207" t="s">
        <v>269</v>
      </c>
      <c r="E179" s="35"/>
      <c r="F179" s="217" t="s">
        <v>1155</v>
      </c>
      <c r="G179" s="35"/>
      <c r="H179" s="35"/>
      <c r="I179" s="218"/>
      <c r="J179" s="35"/>
      <c r="K179" s="35"/>
      <c r="L179" s="38"/>
      <c r="M179" s="219"/>
      <c r="N179" s="220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269</v>
      </c>
      <c r="AU179" s="16" t="s">
        <v>87</v>
      </c>
    </row>
    <row r="180" spans="1:65" s="13" customFormat="1">
      <c r="B180" s="205"/>
      <c r="C180" s="206"/>
      <c r="D180" s="207" t="s">
        <v>194</v>
      </c>
      <c r="E180" s="206"/>
      <c r="F180" s="209" t="s">
        <v>2307</v>
      </c>
      <c r="G180" s="206"/>
      <c r="H180" s="210">
        <v>88.846999999999994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194</v>
      </c>
      <c r="AU180" s="216" t="s">
        <v>87</v>
      </c>
      <c r="AV180" s="13" t="s">
        <v>87</v>
      </c>
      <c r="AW180" s="13" t="s">
        <v>4</v>
      </c>
      <c r="AX180" s="13" t="s">
        <v>85</v>
      </c>
      <c r="AY180" s="216" t="s">
        <v>185</v>
      </c>
    </row>
    <row r="181" spans="1:65" s="2" customFormat="1" ht="16.5" customHeight="1">
      <c r="A181" s="33"/>
      <c r="B181" s="34"/>
      <c r="C181" s="191" t="s">
        <v>345</v>
      </c>
      <c r="D181" s="191" t="s">
        <v>188</v>
      </c>
      <c r="E181" s="192" t="s">
        <v>1158</v>
      </c>
      <c r="F181" s="193" t="s">
        <v>1159</v>
      </c>
      <c r="G181" s="194" t="s">
        <v>191</v>
      </c>
      <c r="H181" s="195">
        <v>31.6</v>
      </c>
      <c r="I181" s="196"/>
      <c r="J181" s="197">
        <f>ROUND(I181*H181,2)</f>
        <v>0</v>
      </c>
      <c r="K181" s="198"/>
      <c r="L181" s="38"/>
      <c r="M181" s="199" t="s">
        <v>1</v>
      </c>
      <c r="N181" s="200" t="s">
        <v>42</v>
      </c>
      <c r="O181" s="70"/>
      <c r="P181" s="201">
        <f>O181*H181</f>
        <v>0</v>
      </c>
      <c r="Q181" s="201">
        <v>2.0000000000000002E-5</v>
      </c>
      <c r="R181" s="201">
        <f>Q181*H181</f>
        <v>6.3200000000000007E-4</v>
      </c>
      <c r="S181" s="201">
        <v>0</v>
      </c>
      <c r="T181" s="20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261</v>
      </c>
      <c r="AT181" s="203" t="s">
        <v>188</v>
      </c>
      <c r="AU181" s="203" t="s">
        <v>87</v>
      </c>
      <c r="AY181" s="16" t="s">
        <v>185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6" t="s">
        <v>85</v>
      </c>
      <c r="BK181" s="204">
        <f>ROUND(I181*H181,2)</f>
        <v>0</v>
      </c>
      <c r="BL181" s="16" t="s">
        <v>261</v>
      </c>
      <c r="BM181" s="203" t="s">
        <v>1160</v>
      </c>
    </row>
    <row r="182" spans="1:65" s="13" customFormat="1">
      <c r="B182" s="205"/>
      <c r="C182" s="206"/>
      <c r="D182" s="207" t="s">
        <v>194</v>
      </c>
      <c r="E182" s="208" t="s">
        <v>1</v>
      </c>
      <c r="F182" s="209" t="s">
        <v>2308</v>
      </c>
      <c r="G182" s="206"/>
      <c r="H182" s="210">
        <v>31.6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194</v>
      </c>
      <c r="AU182" s="216" t="s">
        <v>87</v>
      </c>
      <c r="AV182" s="13" t="s">
        <v>87</v>
      </c>
      <c r="AW182" s="13" t="s">
        <v>34</v>
      </c>
      <c r="AX182" s="13" t="s">
        <v>85</v>
      </c>
      <c r="AY182" s="216" t="s">
        <v>185</v>
      </c>
    </row>
    <row r="183" spans="1:65" s="2" customFormat="1" ht="16.5" customHeight="1">
      <c r="A183" s="33"/>
      <c r="B183" s="34"/>
      <c r="C183" s="232" t="s">
        <v>322</v>
      </c>
      <c r="D183" s="232" t="s">
        <v>319</v>
      </c>
      <c r="E183" s="233" t="s">
        <v>1162</v>
      </c>
      <c r="F183" s="234" t="s">
        <v>1163</v>
      </c>
      <c r="G183" s="235" t="s">
        <v>191</v>
      </c>
      <c r="H183" s="236">
        <v>34.76</v>
      </c>
      <c r="I183" s="237"/>
      <c r="J183" s="238">
        <f>ROUND(I183*H183,2)</f>
        <v>0</v>
      </c>
      <c r="K183" s="239"/>
      <c r="L183" s="240"/>
      <c r="M183" s="241" t="s">
        <v>1</v>
      </c>
      <c r="N183" s="242" t="s">
        <v>42</v>
      </c>
      <c r="O183" s="70"/>
      <c r="P183" s="201">
        <f>O183*H183</f>
        <v>0</v>
      </c>
      <c r="Q183" s="201">
        <v>3.8000000000000002E-4</v>
      </c>
      <c r="R183" s="201">
        <f>Q183*H183</f>
        <v>1.32088E-2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322</v>
      </c>
      <c r="AT183" s="203" t="s">
        <v>319</v>
      </c>
      <c r="AU183" s="203" t="s">
        <v>87</v>
      </c>
      <c r="AY183" s="16" t="s">
        <v>185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85</v>
      </c>
      <c r="BK183" s="204">
        <f>ROUND(I183*H183,2)</f>
        <v>0</v>
      </c>
      <c r="BL183" s="16" t="s">
        <v>261</v>
      </c>
      <c r="BM183" s="203" t="s">
        <v>1164</v>
      </c>
    </row>
    <row r="184" spans="1:65" s="13" customFormat="1">
      <c r="B184" s="205"/>
      <c r="C184" s="206"/>
      <c r="D184" s="207" t="s">
        <v>194</v>
      </c>
      <c r="E184" s="206"/>
      <c r="F184" s="209" t="s">
        <v>2309</v>
      </c>
      <c r="G184" s="206"/>
      <c r="H184" s="210">
        <v>34.76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194</v>
      </c>
      <c r="AU184" s="216" t="s">
        <v>87</v>
      </c>
      <c r="AV184" s="13" t="s">
        <v>87</v>
      </c>
      <c r="AW184" s="13" t="s">
        <v>4</v>
      </c>
      <c r="AX184" s="13" t="s">
        <v>85</v>
      </c>
      <c r="AY184" s="216" t="s">
        <v>185</v>
      </c>
    </row>
    <row r="185" spans="1:65" s="2" customFormat="1" ht="21.75" customHeight="1">
      <c r="A185" s="33"/>
      <c r="B185" s="34"/>
      <c r="C185" s="191" t="s">
        <v>353</v>
      </c>
      <c r="D185" s="191" t="s">
        <v>188</v>
      </c>
      <c r="E185" s="192" t="s">
        <v>2310</v>
      </c>
      <c r="F185" s="193" t="s">
        <v>2311</v>
      </c>
      <c r="G185" s="194" t="s">
        <v>434</v>
      </c>
      <c r="H185" s="243"/>
      <c r="I185" s="196"/>
      <c r="J185" s="197">
        <f>ROUND(I185*H185,2)</f>
        <v>0</v>
      </c>
      <c r="K185" s="198"/>
      <c r="L185" s="38"/>
      <c r="M185" s="199" t="s">
        <v>1</v>
      </c>
      <c r="N185" s="200" t="s">
        <v>42</v>
      </c>
      <c r="O185" s="70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261</v>
      </c>
      <c r="AT185" s="203" t="s">
        <v>188</v>
      </c>
      <c r="AU185" s="203" t="s">
        <v>87</v>
      </c>
      <c r="AY185" s="16" t="s">
        <v>185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85</v>
      </c>
      <c r="BK185" s="204">
        <f>ROUND(I185*H185,2)</f>
        <v>0</v>
      </c>
      <c r="BL185" s="16" t="s">
        <v>261</v>
      </c>
      <c r="BM185" s="203" t="s">
        <v>2312</v>
      </c>
    </row>
    <row r="186" spans="1:65" s="2" customFormat="1" ht="21.75" customHeight="1">
      <c r="A186" s="33"/>
      <c r="B186" s="34"/>
      <c r="C186" s="191" t="s">
        <v>361</v>
      </c>
      <c r="D186" s="191" t="s">
        <v>188</v>
      </c>
      <c r="E186" s="192" t="s">
        <v>1171</v>
      </c>
      <c r="F186" s="193" t="s">
        <v>1172</v>
      </c>
      <c r="G186" s="194" t="s">
        <v>434</v>
      </c>
      <c r="H186" s="243"/>
      <c r="I186" s="196"/>
      <c r="J186" s="197">
        <f>ROUND(I186*H186,2)</f>
        <v>0</v>
      </c>
      <c r="K186" s="198"/>
      <c r="L186" s="38"/>
      <c r="M186" s="199" t="s">
        <v>1</v>
      </c>
      <c r="N186" s="200" t="s">
        <v>42</v>
      </c>
      <c r="O186" s="70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261</v>
      </c>
      <c r="AT186" s="203" t="s">
        <v>188</v>
      </c>
      <c r="AU186" s="203" t="s">
        <v>87</v>
      </c>
      <c r="AY186" s="16" t="s">
        <v>185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6" t="s">
        <v>85</v>
      </c>
      <c r="BK186" s="204">
        <f>ROUND(I186*H186,2)</f>
        <v>0</v>
      </c>
      <c r="BL186" s="16" t="s">
        <v>261</v>
      </c>
      <c r="BM186" s="203" t="s">
        <v>1173</v>
      </c>
    </row>
    <row r="187" spans="1:65" s="12" customFormat="1" ht="22.9" customHeight="1">
      <c r="B187" s="175"/>
      <c r="C187" s="176"/>
      <c r="D187" s="177" t="s">
        <v>76</v>
      </c>
      <c r="E187" s="189" t="s">
        <v>594</v>
      </c>
      <c r="F187" s="189" t="s">
        <v>1174</v>
      </c>
      <c r="G187" s="176"/>
      <c r="H187" s="176"/>
      <c r="I187" s="179"/>
      <c r="J187" s="190">
        <f>BK187</f>
        <v>0</v>
      </c>
      <c r="K187" s="176"/>
      <c r="L187" s="181"/>
      <c r="M187" s="182"/>
      <c r="N187" s="183"/>
      <c r="O187" s="183"/>
      <c r="P187" s="184">
        <f>P188</f>
        <v>0</v>
      </c>
      <c r="Q187" s="183"/>
      <c r="R187" s="184">
        <f>R188</f>
        <v>3.3E-3</v>
      </c>
      <c r="S187" s="183"/>
      <c r="T187" s="185">
        <f>T188</f>
        <v>0</v>
      </c>
      <c r="AR187" s="186" t="s">
        <v>87</v>
      </c>
      <c r="AT187" s="187" t="s">
        <v>76</v>
      </c>
      <c r="AU187" s="187" t="s">
        <v>85</v>
      </c>
      <c r="AY187" s="186" t="s">
        <v>185</v>
      </c>
      <c r="BK187" s="188">
        <f>BK188</f>
        <v>0</v>
      </c>
    </row>
    <row r="188" spans="1:65" s="2" customFormat="1" ht="21.75" customHeight="1">
      <c r="A188" s="33"/>
      <c r="B188" s="34"/>
      <c r="C188" s="191" t="s">
        <v>367</v>
      </c>
      <c r="D188" s="191" t="s">
        <v>188</v>
      </c>
      <c r="E188" s="192" t="s">
        <v>603</v>
      </c>
      <c r="F188" s="193" t="s">
        <v>1181</v>
      </c>
      <c r="G188" s="194" t="s">
        <v>198</v>
      </c>
      <c r="H188" s="195">
        <v>5</v>
      </c>
      <c r="I188" s="196"/>
      <c r="J188" s="197">
        <f>ROUND(I188*H188,2)</f>
        <v>0</v>
      </c>
      <c r="K188" s="198"/>
      <c r="L188" s="38"/>
      <c r="M188" s="199" t="s">
        <v>1</v>
      </c>
      <c r="N188" s="200" t="s">
        <v>42</v>
      </c>
      <c r="O188" s="70"/>
      <c r="P188" s="201">
        <f>O188*H188</f>
        <v>0</v>
      </c>
      <c r="Q188" s="201">
        <v>6.6E-4</v>
      </c>
      <c r="R188" s="201">
        <f>Q188*H188</f>
        <v>3.3E-3</v>
      </c>
      <c r="S188" s="201">
        <v>0</v>
      </c>
      <c r="T188" s="20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261</v>
      </c>
      <c r="AT188" s="203" t="s">
        <v>188</v>
      </c>
      <c r="AU188" s="203" t="s">
        <v>87</v>
      </c>
      <c r="AY188" s="16" t="s">
        <v>185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85</v>
      </c>
      <c r="BK188" s="204">
        <f>ROUND(I188*H188,2)</f>
        <v>0</v>
      </c>
      <c r="BL188" s="16" t="s">
        <v>261</v>
      </c>
      <c r="BM188" s="203" t="s">
        <v>1182</v>
      </c>
    </row>
    <row r="189" spans="1:65" s="12" customFormat="1" ht="22.9" customHeight="1">
      <c r="B189" s="175"/>
      <c r="C189" s="176"/>
      <c r="D189" s="177" t="s">
        <v>76</v>
      </c>
      <c r="E189" s="189" t="s">
        <v>606</v>
      </c>
      <c r="F189" s="189" t="s">
        <v>1183</v>
      </c>
      <c r="G189" s="176"/>
      <c r="H189" s="176"/>
      <c r="I189" s="179"/>
      <c r="J189" s="190">
        <f>BK189</f>
        <v>0</v>
      </c>
      <c r="K189" s="176"/>
      <c r="L189" s="181"/>
      <c r="M189" s="182"/>
      <c r="N189" s="183"/>
      <c r="O189" s="183"/>
      <c r="P189" s="184">
        <f>SUM(P190:P197)</f>
        <v>0</v>
      </c>
      <c r="Q189" s="183"/>
      <c r="R189" s="184">
        <f>SUM(R190:R197)</f>
        <v>7.40788E-2</v>
      </c>
      <c r="S189" s="183"/>
      <c r="T189" s="185">
        <f>SUM(T190:T197)</f>
        <v>0</v>
      </c>
      <c r="AR189" s="186" t="s">
        <v>87</v>
      </c>
      <c r="AT189" s="187" t="s">
        <v>76</v>
      </c>
      <c r="AU189" s="187" t="s">
        <v>85</v>
      </c>
      <c r="AY189" s="186" t="s">
        <v>185</v>
      </c>
      <c r="BK189" s="188">
        <f>SUM(BK190:BK197)</f>
        <v>0</v>
      </c>
    </row>
    <row r="190" spans="1:65" s="2" customFormat="1" ht="33" customHeight="1">
      <c r="A190" s="33"/>
      <c r="B190" s="34"/>
      <c r="C190" s="191" t="s">
        <v>371</v>
      </c>
      <c r="D190" s="191" t="s">
        <v>188</v>
      </c>
      <c r="E190" s="192" t="s">
        <v>2313</v>
      </c>
      <c r="F190" s="193" t="s">
        <v>2314</v>
      </c>
      <c r="G190" s="194" t="s">
        <v>191</v>
      </c>
      <c r="H190" s="195">
        <v>74.900000000000006</v>
      </c>
      <c r="I190" s="196"/>
      <c r="J190" s="197">
        <f>ROUND(I190*H190,2)</f>
        <v>0</v>
      </c>
      <c r="K190" s="198"/>
      <c r="L190" s="38"/>
      <c r="M190" s="199" t="s">
        <v>1</v>
      </c>
      <c r="N190" s="200" t="s">
        <v>42</v>
      </c>
      <c r="O190" s="70"/>
      <c r="P190" s="201">
        <f>O190*H190</f>
        <v>0</v>
      </c>
      <c r="Q190" s="201">
        <v>1.0000000000000001E-5</v>
      </c>
      <c r="R190" s="201">
        <f>Q190*H190</f>
        <v>7.490000000000001E-4</v>
      </c>
      <c r="S190" s="201">
        <v>0</v>
      </c>
      <c r="T190" s="20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261</v>
      </c>
      <c r="AT190" s="203" t="s">
        <v>188</v>
      </c>
      <c r="AU190" s="203" t="s">
        <v>87</v>
      </c>
      <c r="AY190" s="16" t="s">
        <v>185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85</v>
      </c>
      <c r="BK190" s="204">
        <f>ROUND(I190*H190,2)</f>
        <v>0</v>
      </c>
      <c r="BL190" s="16" t="s">
        <v>261</v>
      </c>
      <c r="BM190" s="203" t="s">
        <v>2315</v>
      </c>
    </row>
    <row r="191" spans="1:65" s="13" customFormat="1">
      <c r="B191" s="205"/>
      <c r="C191" s="206"/>
      <c r="D191" s="207" t="s">
        <v>194</v>
      </c>
      <c r="E191" s="208" t="s">
        <v>1</v>
      </c>
      <c r="F191" s="209" t="s">
        <v>2316</v>
      </c>
      <c r="G191" s="206"/>
      <c r="H191" s="210">
        <v>38.9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194</v>
      </c>
      <c r="AU191" s="216" t="s">
        <v>87</v>
      </c>
      <c r="AV191" s="13" t="s">
        <v>87</v>
      </c>
      <c r="AW191" s="13" t="s">
        <v>34</v>
      </c>
      <c r="AX191" s="13" t="s">
        <v>77</v>
      </c>
      <c r="AY191" s="216" t="s">
        <v>185</v>
      </c>
    </row>
    <row r="192" spans="1:65" s="13" customFormat="1">
      <c r="B192" s="205"/>
      <c r="C192" s="206"/>
      <c r="D192" s="207" t="s">
        <v>194</v>
      </c>
      <c r="E192" s="208" t="s">
        <v>1</v>
      </c>
      <c r="F192" s="209" t="s">
        <v>2317</v>
      </c>
      <c r="G192" s="206"/>
      <c r="H192" s="210">
        <v>36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194</v>
      </c>
      <c r="AU192" s="216" t="s">
        <v>87</v>
      </c>
      <c r="AV192" s="13" t="s">
        <v>87</v>
      </c>
      <c r="AW192" s="13" t="s">
        <v>34</v>
      </c>
      <c r="AX192" s="13" t="s">
        <v>77</v>
      </c>
      <c r="AY192" s="216" t="s">
        <v>185</v>
      </c>
    </row>
    <row r="193" spans="1:65" s="14" customFormat="1">
      <c r="B193" s="221"/>
      <c r="C193" s="222"/>
      <c r="D193" s="207" t="s">
        <v>194</v>
      </c>
      <c r="E193" s="223" t="s">
        <v>1</v>
      </c>
      <c r="F193" s="224" t="s">
        <v>317</v>
      </c>
      <c r="G193" s="222"/>
      <c r="H193" s="225">
        <v>74.900000000000006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194</v>
      </c>
      <c r="AU193" s="231" t="s">
        <v>87</v>
      </c>
      <c r="AV193" s="14" t="s">
        <v>192</v>
      </c>
      <c r="AW193" s="14" t="s">
        <v>34</v>
      </c>
      <c r="AX193" s="14" t="s">
        <v>85</v>
      </c>
      <c r="AY193" s="231" t="s">
        <v>185</v>
      </c>
    </row>
    <row r="194" spans="1:65" s="2" customFormat="1" ht="21.75" customHeight="1">
      <c r="A194" s="33"/>
      <c r="B194" s="34"/>
      <c r="C194" s="191" t="s">
        <v>375</v>
      </c>
      <c r="D194" s="191" t="s">
        <v>188</v>
      </c>
      <c r="E194" s="192" t="s">
        <v>1197</v>
      </c>
      <c r="F194" s="193" t="s">
        <v>1198</v>
      </c>
      <c r="G194" s="194" t="s">
        <v>198</v>
      </c>
      <c r="H194" s="195">
        <v>113.76</v>
      </c>
      <c r="I194" s="196"/>
      <c r="J194" s="197">
        <f>ROUND(I194*H194,2)</f>
        <v>0</v>
      </c>
      <c r="K194" s="198"/>
      <c r="L194" s="38"/>
      <c r="M194" s="199" t="s">
        <v>1</v>
      </c>
      <c r="N194" s="200" t="s">
        <v>42</v>
      </c>
      <c r="O194" s="70"/>
      <c r="P194" s="201">
        <f>O194*H194</f>
        <v>0</v>
      </c>
      <c r="Q194" s="201">
        <v>2.0000000000000001E-4</v>
      </c>
      <c r="R194" s="201">
        <f>Q194*H194</f>
        <v>2.2752000000000001E-2</v>
      </c>
      <c r="S194" s="201">
        <v>0</v>
      </c>
      <c r="T194" s="20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261</v>
      </c>
      <c r="AT194" s="203" t="s">
        <v>188</v>
      </c>
      <c r="AU194" s="203" t="s">
        <v>87</v>
      </c>
      <c r="AY194" s="16" t="s">
        <v>185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6" t="s">
        <v>85</v>
      </c>
      <c r="BK194" s="204">
        <f>ROUND(I194*H194,2)</f>
        <v>0</v>
      </c>
      <c r="BL194" s="16" t="s">
        <v>261</v>
      </c>
      <c r="BM194" s="203" t="s">
        <v>1199</v>
      </c>
    </row>
    <row r="195" spans="1:65" s="13" customFormat="1">
      <c r="B195" s="205"/>
      <c r="C195" s="206"/>
      <c r="D195" s="207" t="s">
        <v>194</v>
      </c>
      <c r="E195" s="208" t="s">
        <v>1</v>
      </c>
      <c r="F195" s="209" t="s">
        <v>2318</v>
      </c>
      <c r="G195" s="206"/>
      <c r="H195" s="210">
        <v>113.76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194</v>
      </c>
      <c r="AU195" s="216" t="s">
        <v>87</v>
      </c>
      <c r="AV195" s="13" t="s">
        <v>87</v>
      </c>
      <c r="AW195" s="13" t="s">
        <v>34</v>
      </c>
      <c r="AX195" s="13" t="s">
        <v>85</v>
      </c>
      <c r="AY195" s="216" t="s">
        <v>185</v>
      </c>
    </row>
    <row r="196" spans="1:65" s="2" customFormat="1" ht="33" customHeight="1">
      <c r="A196" s="33"/>
      <c r="B196" s="34"/>
      <c r="C196" s="191" t="s">
        <v>379</v>
      </c>
      <c r="D196" s="191" t="s">
        <v>188</v>
      </c>
      <c r="E196" s="192" t="s">
        <v>1201</v>
      </c>
      <c r="F196" s="193" t="s">
        <v>1202</v>
      </c>
      <c r="G196" s="194" t="s">
        <v>198</v>
      </c>
      <c r="H196" s="195">
        <v>194.53</v>
      </c>
      <c r="I196" s="196"/>
      <c r="J196" s="197">
        <f>ROUND(I196*H196,2)</f>
        <v>0</v>
      </c>
      <c r="K196" s="198"/>
      <c r="L196" s="38"/>
      <c r="M196" s="199" t="s">
        <v>1</v>
      </c>
      <c r="N196" s="200" t="s">
        <v>42</v>
      </c>
      <c r="O196" s="70"/>
      <c r="P196" s="201">
        <f>O196*H196</f>
        <v>0</v>
      </c>
      <c r="Q196" s="201">
        <v>2.5999999999999998E-4</v>
      </c>
      <c r="R196" s="201">
        <f>Q196*H196</f>
        <v>5.0577799999999999E-2</v>
      </c>
      <c r="S196" s="201">
        <v>0</v>
      </c>
      <c r="T196" s="20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261</v>
      </c>
      <c r="AT196" s="203" t="s">
        <v>188</v>
      </c>
      <c r="AU196" s="203" t="s">
        <v>87</v>
      </c>
      <c r="AY196" s="16" t="s">
        <v>185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6" t="s">
        <v>85</v>
      </c>
      <c r="BK196" s="204">
        <f>ROUND(I196*H196,2)</f>
        <v>0</v>
      </c>
      <c r="BL196" s="16" t="s">
        <v>261</v>
      </c>
      <c r="BM196" s="203" t="s">
        <v>1203</v>
      </c>
    </row>
    <row r="197" spans="1:65" s="13" customFormat="1">
      <c r="B197" s="205"/>
      <c r="C197" s="206"/>
      <c r="D197" s="207" t="s">
        <v>194</v>
      </c>
      <c r="E197" s="208" t="s">
        <v>1</v>
      </c>
      <c r="F197" s="209" t="s">
        <v>2319</v>
      </c>
      <c r="G197" s="206"/>
      <c r="H197" s="210">
        <v>194.53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194</v>
      </c>
      <c r="AU197" s="216" t="s">
        <v>87</v>
      </c>
      <c r="AV197" s="13" t="s">
        <v>87</v>
      </c>
      <c r="AW197" s="13" t="s">
        <v>34</v>
      </c>
      <c r="AX197" s="13" t="s">
        <v>85</v>
      </c>
      <c r="AY197" s="216" t="s">
        <v>185</v>
      </c>
    </row>
    <row r="198" spans="1:65" s="12" customFormat="1" ht="22.9" customHeight="1">
      <c r="B198" s="175"/>
      <c r="C198" s="176"/>
      <c r="D198" s="177" t="s">
        <v>76</v>
      </c>
      <c r="E198" s="189" t="s">
        <v>1204</v>
      </c>
      <c r="F198" s="189" t="s">
        <v>1205</v>
      </c>
      <c r="G198" s="176"/>
      <c r="H198" s="176"/>
      <c r="I198" s="179"/>
      <c r="J198" s="190">
        <f>BK198</f>
        <v>0</v>
      </c>
      <c r="K198" s="176"/>
      <c r="L198" s="181"/>
      <c r="M198" s="182"/>
      <c r="N198" s="183"/>
      <c r="O198" s="183"/>
      <c r="P198" s="184">
        <f>SUM(P199:P203)</f>
        <v>0</v>
      </c>
      <c r="Q198" s="183"/>
      <c r="R198" s="184">
        <f>SUM(R199:R203)</f>
        <v>3.4164E-2</v>
      </c>
      <c r="S198" s="183"/>
      <c r="T198" s="185">
        <f>SUM(T199:T203)</f>
        <v>0</v>
      </c>
      <c r="AR198" s="186" t="s">
        <v>87</v>
      </c>
      <c r="AT198" s="187" t="s">
        <v>76</v>
      </c>
      <c r="AU198" s="187" t="s">
        <v>85</v>
      </c>
      <c r="AY198" s="186" t="s">
        <v>185</v>
      </c>
      <c r="BK198" s="188">
        <f>SUM(BK199:BK203)</f>
        <v>0</v>
      </c>
    </row>
    <row r="199" spans="1:65" s="2" customFormat="1" ht="21.75" customHeight="1">
      <c r="A199" s="33"/>
      <c r="B199" s="34"/>
      <c r="C199" s="191" t="s">
        <v>382</v>
      </c>
      <c r="D199" s="191" t="s">
        <v>188</v>
      </c>
      <c r="E199" s="192" t="s">
        <v>1207</v>
      </c>
      <c r="F199" s="193" t="s">
        <v>1208</v>
      </c>
      <c r="G199" s="194" t="s">
        <v>198</v>
      </c>
      <c r="H199" s="195">
        <v>26.28</v>
      </c>
      <c r="I199" s="196"/>
      <c r="J199" s="197">
        <f>ROUND(I199*H199,2)</f>
        <v>0</v>
      </c>
      <c r="K199" s="198"/>
      <c r="L199" s="38"/>
      <c r="M199" s="199" t="s">
        <v>1</v>
      </c>
      <c r="N199" s="200" t="s">
        <v>42</v>
      </c>
      <c r="O199" s="70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261</v>
      </c>
      <c r="AT199" s="203" t="s">
        <v>188</v>
      </c>
      <c r="AU199" s="203" t="s">
        <v>87</v>
      </c>
      <c r="AY199" s="16" t="s">
        <v>185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6" t="s">
        <v>85</v>
      </c>
      <c r="BK199" s="204">
        <f>ROUND(I199*H199,2)</f>
        <v>0</v>
      </c>
      <c r="BL199" s="16" t="s">
        <v>261</v>
      </c>
      <c r="BM199" s="203" t="s">
        <v>1209</v>
      </c>
    </row>
    <row r="200" spans="1:65" s="13" customFormat="1">
      <c r="B200" s="205"/>
      <c r="C200" s="206"/>
      <c r="D200" s="207" t="s">
        <v>194</v>
      </c>
      <c r="E200" s="208" t="s">
        <v>1</v>
      </c>
      <c r="F200" s="209" t="s">
        <v>2320</v>
      </c>
      <c r="G200" s="206"/>
      <c r="H200" s="210">
        <v>26.28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194</v>
      </c>
      <c r="AU200" s="216" t="s">
        <v>87</v>
      </c>
      <c r="AV200" s="13" t="s">
        <v>87</v>
      </c>
      <c r="AW200" s="13" t="s">
        <v>34</v>
      </c>
      <c r="AX200" s="13" t="s">
        <v>85</v>
      </c>
      <c r="AY200" s="216" t="s">
        <v>185</v>
      </c>
    </row>
    <row r="201" spans="1:65" s="2" customFormat="1" ht="33" customHeight="1">
      <c r="A201" s="33"/>
      <c r="B201" s="34"/>
      <c r="C201" s="232" t="s">
        <v>389</v>
      </c>
      <c r="D201" s="232" t="s">
        <v>319</v>
      </c>
      <c r="E201" s="233" t="s">
        <v>1217</v>
      </c>
      <c r="F201" s="234" t="s">
        <v>1218</v>
      </c>
      <c r="G201" s="235" t="s">
        <v>198</v>
      </c>
      <c r="H201" s="236">
        <v>26.28</v>
      </c>
      <c r="I201" s="237"/>
      <c r="J201" s="238">
        <f>ROUND(I201*H201,2)</f>
        <v>0</v>
      </c>
      <c r="K201" s="239"/>
      <c r="L201" s="240"/>
      <c r="M201" s="241" t="s">
        <v>1</v>
      </c>
      <c r="N201" s="242" t="s">
        <v>42</v>
      </c>
      <c r="O201" s="70"/>
      <c r="P201" s="201">
        <f>O201*H201</f>
        <v>0</v>
      </c>
      <c r="Q201" s="201">
        <v>1.2999999999999999E-3</v>
      </c>
      <c r="R201" s="201">
        <f>Q201*H201</f>
        <v>3.4164E-2</v>
      </c>
      <c r="S201" s="201">
        <v>0</v>
      </c>
      <c r="T201" s="20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322</v>
      </c>
      <c r="AT201" s="203" t="s">
        <v>319</v>
      </c>
      <c r="AU201" s="203" t="s">
        <v>87</v>
      </c>
      <c r="AY201" s="16" t="s">
        <v>185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6" t="s">
        <v>85</v>
      </c>
      <c r="BK201" s="204">
        <f>ROUND(I201*H201,2)</f>
        <v>0</v>
      </c>
      <c r="BL201" s="16" t="s">
        <v>261</v>
      </c>
      <c r="BM201" s="203" t="s">
        <v>1219</v>
      </c>
    </row>
    <row r="202" spans="1:65" s="2" customFormat="1" ht="21.75" customHeight="1">
      <c r="A202" s="33"/>
      <c r="B202" s="34"/>
      <c r="C202" s="191" t="s">
        <v>394</v>
      </c>
      <c r="D202" s="191" t="s">
        <v>188</v>
      </c>
      <c r="E202" s="192" t="s">
        <v>2321</v>
      </c>
      <c r="F202" s="193" t="s">
        <v>2322</v>
      </c>
      <c r="G202" s="194" t="s">
        <v>434</v>
      </c>
      <c r="H202" s="243"/>
      <c r="I202" s="196"/>
      <c r="J202" s="197">
        <f>ROUND(I202*H202,2)</f>
        <v>0</v>
      </c>
      <c r="K202" s="198"/>
      <c r="L202" s="38"/>
      <c r="M202" s="199" t="s">
        <v>1</v>
      </c>
      <c r="N202" s="200" t="s">
        <v>42</v>
      </c>
      <c r="O202" s="70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261</v>
      </c>
      <c r="AT202" s="203" t="s">
        <v>188</v>
      </c>
      <c r="AU202" s="203" t="s">
        <v>87</v>
      </c>
      <c r="AY202" s="16" t="s">
        <v>185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6" t="s">
        <v>85</v>
      </c>
      <c r="BK202" s="204">
        <f>ROUND(I202*H202,2)</f>
        <v>0</v>
      </c>
      <c r="BL202" s="16" t="s">
        <v>261</v>
      </c>
      <c r="BM202" s="203" t="s">
        <v>2323</v>
      </c>
    </row>
    <row r="203" spans="1:65" s="2" customFormat="1" ht="21.75" customHeight="1">
      <c r="A203" s="33"/>
      <c r="B203" s="34"/>
      <c r="C203" s="191" t="s">
        <v>398</v>
      </c>
      <c r="D203" s="191" t="s">
        <v>188</v>
      </c>
      <c r="E203" s="192" t="s">
        <v>1229</v>
      </c>
      <c r="F203" s="193" t="s">
        <v>1230</v>
      </c>
      <c r="G203" s="194" t="s">
        <v>434</v>
      </c>
      <c r="H203" s="243"/>
      <c r="I203" s="196"/>
      <c r="J203" s="197">
        <f>ROUND(I203*H203,2)</f>
        <v>0</v>
      </c>
      <c r="K203" s="198"/>
      <c r="L203" s="38"/>
      <c r="M203" s="244" t="s">
        <v>1</v>
      </c>
      <c r="N203" s="245" t="s">
        <v>42</v>
      </c>
      <c r="O203" s="246"/>
      <c r="P203" s="247">
        <f>O203*H203</f>
        <v>0</v>
      </c>
      <c r="Q203" s="247">
        <v>0</v>
      </c>
      <c r="R203" s="247">
        <f>Q203*H203</f>
        <v>0</v>
      </c>
      <c r="S203" s="247">
        <v>0</v>
      </c>
      <c r="T203" s="248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3" t="s">
        <v>261</v>
      </c>
      <c r="AT203" s="203" t="s">
        <v>188</v>
      </c>
      <c r="AU203" s="203" t="s">
        <v>87</v>
      </c>
      <c r="AY203" s="16" t="s">
        <v>185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6" t="s">
        <v>85</v>
      </c>
      <c r="BK203" s="204">
        <f>ROUND(I203*H203,2)</f>
        <v>0</v>
      </c>
      <c r="BL203" s="16" t="s">
        <v>261</v>
      </c>
      <c r="BM203" s="203" t="s">
        <v>1231</v>
      </c>
    </row>
    <row r="204" spans="1:65" s="2" customFormat="1" ht="6.95" customHeight="1">
      <c r="A204" s="33"/>
      <c r="B204" s="53"/>
      <c r="C204" s="54"/>
      <c r="D204" s="54"/>
      <c r="E204" s="54"/>
      <c r="F204" s="54"/>
      <c r="G204" s="54"/>
      <c r="H204" s="54"/>
      <c r="I204" s="54"/>
      <c r="J204" s="54"/>
      <c r="K204" s="54"/>
      <c r="L204" s="38"/>
      <c r="M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</row>
  </sheetData>
  <sheetProtection algorithmName="SHA-512" hashValue="yDQAz33MTPYJL3S4CjTeUD5KQBdRWXr3Y7V+v58ikDfhzIl412vv8mT2q3aPP8AEaOifi8RkBFwhaQ8c8n6E2g==" saltValue="b/E0nDlHLTPNu0/UexHpHQ==" spinCount="100000" sheet="1" objects="1" scenarios="1" formatColumns="0" formatRows="0" autoFilter="0"/>
  <autoFilter ref="C132:K203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5"/>
  <sheetViews>
    <sheetView showGridLines="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136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1" customFormat="1" ht="12" customHeight="1">
      <c r="B8" s="19"/>
      <c r="D8" s="118" t="s">
        <v>148</v>
      </c>
      <c r="L8" s="19"/>
    </row>
    <row r="9" spans="1:46" s="2" customFormat="1" ht="16.5" customHeight="1">
      <c r="A9" s="33"/>
      <c r="B9" s="38"/>
      <c r="C9" s="33"/>
      <c r="D9" s="33"/>
      <c r="E9" s="300" t="s">
        <v>2074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755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02" t="s">
        <v>2324</v>
      </c>
      <c r="F11" s="303"/>
      <c r="G11" s="303"/>
      <c r="H11" s="30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150</v>
      </c>
      <c r="G14" s="33"/>
      <c r="H14" s="33"/>
      <c r="I14" s="118" t="s">
        <v>22</v>
      </c>
      <c r="J14" s="119" t="str">
        <f>'Rekapitulace zakázky'!AN8</f>
        <v>24. 3. 2021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4" t="str">
        <f>'Rekapitulace zakázky'!E14</f>
        <v>Vyplň údaj</v>
      </c>
      <c r="F20" s="305"/>
      <c r="G20" s="305"/>
      <c r="H20" s="305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/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6" t="s">
        <v>1</v>
      </c>
      <c r="F29" s="306"/>
      <c r="G29" s="306"/>
      <c r="H29" s="30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ROUND((SUM(BE126:BE194)),  2)</f>
        <v>0</v>
      </c>
      <c r="G35" s="33"/>
      <c r="H35" s="33"/>
      <c r="I35" s="129">
        <v>0.21</v>
      </c>
      <c r="J35" s="128">
        <f>ROUND(((SUM(BE126:BE194))*I35),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ROUND((SUM(BF126:BF194)),  2)</f>
        <v>0</v>
      </c>
      <c r="G36" s="33"/>
      <c r="H36" s="33"/>
      <c r="I36" s="129">
        <v>0.15</v>
      </c>
      <c r="J36" s="128">
        <f>ROUND(((SUM(BF126:BF194))*I36),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ROUND((SUM(BG126:BG194)),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ROUND((SUM(BH126:BH194)),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ROUND((SUM(BI126:BI194)),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148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8" t="s">
        <v>2074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755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94" t="str">
        <f>E11</f>
        <v>6.3 - Datový propoj 1NP</v>
      </c>
      <c r="F89" s="297"/>
      <c r="G89" s="297"/>
      <c r="H89" s="29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ŽST Praha Holešovice</v>
      </c>
      <c r="G91" s="35"/>
      <c r="H91" s="35"/>
      <c r="I91" s="28" t="s">
        <v>22</v>
      </c>
      <c r="J91" s="65" t="str">
        <f>IF(J14="","",J14)</f>
        <v>24. 3. 2021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>
        <f>E26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152</v>
      </c>
      <c r="D96" s="149"/>
      <c r="E96" s="149"/>
      <c r="F96" s="149"/>
      <c r="G96" s="149"/>
      <c r="H96" s="149"/>
      <c r="I96" s="149"/>
      <c r="J96" s="150" t="s">
        <v>153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154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155</v>
      </c>
    </row>
    <row r="99" spans="1:47" s="9" customFormat="1" ht="24.95" customHeight="1">
      <c r="B99" s="152"/>
      <c r="C99" s="153"/>
      <c r="D99" s="154" t="s">
        <v>2325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2326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2327</v>
      </c>
      <c r="E101" s="160"/>
      <c r="F101" s="160"/>
      <c r="G101" s="160"/>
      <c r="H101" s="160"/>
      <c r="I101" s="160"/>
      <c r="J101" s="161">
        <f>J155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2328</v>
      </c>
      <c r="E102" s="160"/>
      <c r="F102" s="160"/>
      <c r="G102" s="160"/>
      <c r="H102" s="160"/>
      <c r="I102" s="160"/>
      <c r="J102" s="161">
        <f>J184</f>
        <v>0</v>
      </c>
      <c r="K102" s="103"/>
      <c r="L102" s="162"/>
    </row>
    <row r="103" spans="1:47" s="9" customFormat="1" ht="24.95" customHeight="1">
      <c r="B103" s="152"/>
      <c r="C103" s="153"/>
      <c r="D103" s="154" t="s">
        <v>161</v>
      </c>
      <c r="E103" s="155"/>
      <c r="F103" s="155"/>
      <c r="G103" s="155"/>
      <c r="H103" s="155"/>
      <c r="I103" s="155"/>
      <c r="J103" s="156">
        <f>J187</f>
        <v>0</v>
      </c>
      <c r="K103" s="153"/>
      <c r="L103" s="157"/>
    </row>
    <row r="104" spans="1:47" s="10" customFormat="1" ht="19.899999999999999" customHeight="1">
      <c r="B104" s="158"/>
      <c r="C104" s="103"/>
      <c r="D104" s="159" t="s">
        <v>165</v>
      </c>
      <c r="E104" s="160"/>
      <c r="F104" s="160"/>
      <c r="G104" s="160"/>
      <c r="H104" s="160"/>
      <c r="I104" s="160"/>
      <c r="J104" s="161">
        <f>J188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170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298" t="str">
        <f>E7</f>
        <v>Praha Holešovice ON - oprava</v>
      </c>
      <c r="F114" s="299"/>
      <c r="G114" s="299"/>
      <c r="H114" s="299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148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298" t="s">
        <v>2074</v>
      </c>
      <c r="F116" s="297"/>
      <c r="G116" s="297"/>
      <c r="H116" s="297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755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94" t="str">
        <f>E11</f>
        <v>6.3 - Datový propoj 1NP</v>
      </c>
      <c r="F118" s="297"/>
      <c r="G118" s="297"/>
      <c r="H118" s="297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F14</f>
        <v>ŽST Praha Holešovice</v>
      </c>
      <c r="G120" s="35"/>
      <c r="H120" s="35"/>
      <c r="I120" s="28" t="s">
        <v>22</v>
      </c>
      <c r="J120" s="65" t="str">
        <f>IF(J14="","",J14)</f>
        <v>24. 3. 2021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2" customHeight="1">
      <c r="A122" s="33"/>
      <c r="B122" s="34"/>
      <c r="C122" s="28" t="s">
        <v>24</v>
      </c>
      <c r="D122" s="35"/>
      <c r="E122" s="35"/>
      <c r="F122" s="26" t="str">
        <f>E17</f>
        <v>Správa železnic, státní organizace</v>
      </c>
      <c r="G122" s="35"/>
      <c r="H122" s="35"/>
      <c r="I122" s="28" t="s">
        <v>32</v>
      </c>
      <c r="J122" s="31" t="str">
        <f>E23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30</v>
      </c>
      <c r="D123" s="35"/>
      <c r="E123" s="35"/>
      <c r="F123" s="26" t="str">
        <f>IF(E20="","",E20)</f>
        <v>Vyplň údaj</v>
      </c>
      <c r="G123" s="35"/>
      <c r="H123" s="35"/>
      <c r="I123" s="28" t="s">
        <v>35</v>
      </c>
      <c r="J123" s="31">
        <f>E26</f>
        <v>0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3"/>
      <c r="B125" s="164"/>
      <c r="C125" s="165" t="s">
        <v>171</v>
      </c>
      <c r="D125" s="166" t="s">
        <v>62</v>
      </c>
      <c r="E125" s="166" t="s">
        <v>58</v>
      </c>
      <c r="F125" s="166" t="s">
        <v>59</v>
      </c>
      <c r="G125" s="166" t="s">
        <v>172</v>
      </c>
      <c r="H125" s="166" t="s">
        <v>173</v>
      </c>
      <c r="I125" s="166" t="s">
        <v>174</v>
      </c>
      <c r="J125" s="167" t="s">
        <v>153</v>
      </c>
      <c r="K125" s="168" t="s">
        <v>175</v>
      </c>
      <c r="L125" s="169"/>
      <c r="M125" s="74" t="s">
        <v>1</v>
      </c>
      <c r="N125" s="75" t="s">
        <v>41</v>
      </c>
      <c r="O125" s="75" t="s">
        <v>176</v>
      </c>
      <c r="P125" s="75" t="s">
        <v>177</v>
      </c>
      <c r="Q125" s="75" t="s">
        <v>178</v>
      </c>
      <c r="R125" s="75" t="s">
        <v>179</v>
      </c>
      <c r="S125" s="75" t="s">
        <v>180</v>
      </c>
      <c r="T125" s="76" t="s">
        <v>181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3"/>
      <c r="B126" s="34"/>
      <c r="C126" s="81" t="s">
        <v>182</v>
      </c>
      <c r="D126" s="35"/>
      <c r="E126" s="35"/>
      <c r="F126" s="35"/>
      <c r="G126" s="35"/>
      <c r="H126" s="35"/>
      <c r="I126" s="35"/>
      <c r="J126" s="170">
        <f>BK126</f>
        <v>0</v>
      </c>
      <c r="K126" s="35"/>
      <c r="L126" s="38"/>
      <c r="M126" s="77"/>
      <c r="N126" s="171"/>
      <c r="O126" s="78"/>
      <c r="P126" s="172">
        <f>P127+P187</f>
        <v>0</v>
      </c>
      <c r="Q126" s="78"/>
      <c r="R126" s="172">
        <f>R127+R187</f>
        <v>0</v>
      </c>
      <c r="S126" s="78"/>
      <c r="T126" s="173">
        <f>T127+T187</f>
        <v>0.12619999999999998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76</v>
      </c>
      <c r="AU126" s="16" t="s">
        <v>155</v>
      </c>
      <c r="BK126" s="174">
        <f>BK127+BK187</f>
        <v>0</v>
      </c>
    </row>
    <row r="127" spans="1:63" s="12" customFormat="1" ht="25.9" customHeight="1">
      <c r="B127" s="175"/>
      <c r="C127" s="176"/>
      <c r="D127" s="177" t="s">
        <v>76</v>
      </c>
      <c r="E127" s="178" t="s">
        <v>971</v>
      </c>
      <c r="F127" s="178" t="s">
        <v>972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P128+P155+P184</f>
        <v>0</v>
      </c>
      <c r="Q127" s="183"/>
      <c r="R127" s="184">
        <f>R128+R155+R184</f>
        <v>0</v>
      </c>
      <c r="S127" s="183"/>
      <c r="T127" s="185">
        <f>T128+T155+T184</f>
        <v>2E-3</v>
      </c>
      <c r="AR127" s="186" t="s">
        <v>87</v>
      </c>
      <c r="AT127" s="187" t="s">
        <v>76</v>
      </c>
      <c r="AU127" s="187" t="s">
        <v>77</v>
      </c>
      <c r="AY127" s="186" t="s">
        <v>185</v>
      </c>
      <c r="BK127" s="188">
        <f>BK128+BK155+BK184</f>
        <v>0</v>
      </c>
    </row>
    <row r="128" spans="1:63" s="12" customFormat="1" ht="22.9" customHeight="1">
      <c r="B128" s="175"/>
      <c r="C128" s="176"/>
      <c r="D128" s="177" t="s">
        <v>76</v>
      </c>
      <c r="E128" s="189" t="s">
        <v>2329</v>
      </c>
      <c r="F128" s="189" t="s">
        <v>2330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SUM(P129:P154)</f>
        <v>0</v>
      </c>
      <c r="Q128" s="183"/>
      <c r="R128" s="184">
        <f>SUM(R129:R154)</f>
        <v>0</v>
      </c>
      <c r="S128" s="183"/>
      <c r="T128" s="185">
        <f>SUM(T129:T154)</f>
        <v>0</v>
      </c>
      <c r="AR128" s="186" t="s">
        <v>85</v>
      </c>
      <c r="AT128" s="187" t="s">
        <v>76</v>
      </c>
      <c r="AU128" s="187" t="s">
        <v>85</v>
      </c>
      <c r="AY128" s="186" t="s">
        <v>185</v>
      </c>
      <c r="BK128" s="188">
        <f>SUM(BK129:BK154)</f>
        <v>0</v>
      </c>
    </row>
    <row r="129" spans="1:65" s="2" customFormat="1" ht="33" customHeight="1">
      <c r="A129" s="33"/>
      <c r="B129" s="34"/>
      <c r="C129" s="232" t="s">
        <v>85</v>
      </c>
      <c r="D129" s="232" t="s">
        <v>319</v>
      </c>
      <c r="E129" s="233" t="s">
        <v>2331</v>
      </c>
      <c r="F129" s="234" t="s">
        <v>2332</v>
      </c>
      <c r="G129" s="235" t="s">
        <v>721</v>
      </c>
      <c r="H129" s="236">
        <v>1</v>
      </c>
      <c r="I129" s="237"/>
      <c r="J129" s="238">
        <f t="shared" ref="J129:J154" si="0">ROUND(I129*H129,2)</f>
        <v>0</v>
      </c>
      <c r="K129" s="239"/>
      <c r="L129" s="240"/>
      <c r="M129" s="241" t="s">
        <v>1</v>
      </c>
      <c r="N129" s="242" t="s">
        <v>42</v>
      </c>
      <c r="O129" s="70"/>
      <c r="P129" s="201">
        <f t="shared" ref="P129:P154" si="1">O129*H129</f>
        <v>0</v>
      </c>
      <c r="Q129" s="201">
        <v>0</v>
      </c>
      <c r="R129" s="201">
        <f t="shared" ref="R129:R154" si="2">Q129*H129</f>
        <v>0</v>
      </c>
      <c r="S129" s="201">
        <v>0</v>
      </c>
      <c r="T129" s="202">
        <f t="shared" ref="T129:T154" si="3"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224</v>
      </c>
      <c r="AT129" s="203" t="s">
        <v>319</v>
      </c>
      <c r="AU129" s="203" t="s">
        <v>87</v>
      </c>
      <c r="AY129" s="16" t="s">
        <v>185</v>
      </c>
      <c r="BE129" s="204">
        <f t="shared" ref="BE129:BE154" si="4">IF(N129="základní",J129,0)</f>
        <v>0</v>
      </c>
      <c r="BF129" s="204">
        <f t="shared" ref="BF129:BF154" si="5">IF(N129="snížená",J129,0)</f>
        <v>0</v>
      </c>
      <c r="BG129" s="204">
        <f t="shared" ref="BG129:BG154" si="6">IF(N129="zákl. přenesená",J129,0)</f>
        <v>0</v>
      </c>
      <c r="BH129" s="204">
        <f t="shared" ref="BH129:BH154" si="7">IF(N129="sníž. přenesená",J129,0)</f>
        <v>0</v>
      </c>
      <c r="BI129" s="204">
        <f t="shared" ref="BI129:BI154" si="8">IF(N129="nulová",J129,0)</f>
        <v>0</v>
      </c>
      <c r="BJ129" s="16" t="s">
        <v>85</v>
      </c>
      <c r="BK129" s="204">
        <f t="shared" ref="BK129:BK154" si="9">ROUND(I129*H129,2)</f>
        <v>0</v>
      </c>
      <c r="BL129" s="16" t="s">
        <v>192</v>
      </c>
      <c r="BM129" s="203" t="s">
        <v>2333</v>
      </c>
    </row>
    <row r="130" spans="1:65" s="2" customFormat="1" ht="33" customHeight="1">
      <c r="A130" s="33"/>
      <c r="B130" s="34"/>
      <c r="C130" s="232" t="s">
        <v>87</v>
      </c>
      <c r="D130" s="232" t="s">
        <v>319</v>
      </c>
      <c r="E130" s="233" t="s">
        <v>2334</v>
      </c>
      <c r="F130" s="234" t="s">
        <v>2335</v>
      </c>
      <c r="G130" s="235" t="s">
        <v>721</v>
      </c>
      <c r="H130" s="236">
        <v>1</v>
      </c>
      <c r="I130" s="237"/>
      <c r="J130" s="238">
        <f t="shared" si="0"/>
        <v>0</v>
      </c>
      <c r="K130" s="239"/>
      <c r="L130" s="240"/>
      <c r="M130" s="241" t="s">
        <v>1</v>
      </c>
      <c r="N130" s="242" t="s">
        <v>42</v>
      </c>
      <c r="O130" s="70"/>
      <c r="P130" s="201">
        <f t="shared" si="1"/>
        <v>0</v>
      </c>
      <c r="Q130" s="201">
        <v>0</v>
      </c>
      <c r="R130" s="201">
        <f t="shared" si="2"/>
        <v>0</v>
      </c>
      <c r="S130" s="201">
        <v>0</v>
      </c>
      <c r="T130" s="20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3" t="s">
        <v>224</v>
      </c>
      <c r="AT130" s="203" t="s">
        <v>319</v>
      </c>
      <c r="AU130" s="203" t="s">
        <v>87</v>
      </c>
      <c r="AY130" s="16" t="s">
        <v>185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16" t="s">
        <v>85</v>
      </c>
      <c r="BK130" s="204">
        <f t="shared" si="9"/>
        <v>0</v>
      </c>
      <c r="BL130" s="16" t="s">
        <v>192</v>
      </c>
      <c r="BM130" s="203" t="s">
        <v>2336</v>
      </c>
    </row>
    <row r="131" spans="1:65" s="2" customFormat="1" ht="33" customHeight="1">
      <c r="A131" s="33"/>
      <c r="B131" s="34"/>
      <c r="C131" s="232" t="s">
        <v>201</v>
      </c>
      <c r="D131" s="232" t="s">
        <v>319</v>
      </c>
      <c r="E131" s="233" t="s">
        <v>2337</v>
      </c>
      <c r="F131" s="234" t="s">
        <v>2338</v>
      </c>
      <c r="G131" s="235" t="s">
        <v>721</v>
      </c>
      <c r="H131" s="236">
        <v>1</v>
      </c>
      <c r="I131" s="237"/>
      <c r="J131" s="238">
        <f t="shared" si="0"/>
        <v>0</v>
      </c>
      <c r="K131" s="239"/>
      <c r="L131" s="240"/>
      <c r="M131" s="241" t="s">
        <v>1</v>
      </c>
      <c r="N131" s="242" t="s">
        <v>42</v>
      </c>
      <c r="O131" s="70"/>
      <c r="P131" s="201">
        <f t="shared" si="1"/>
        <v>0</v>
      </c>
      <c r="Q131" s="201">
        <v>0</v>
      </c>
      <c r="R131" s="201">
        <f t="shared" si="2"/>
        <v>0</v>
      </c>
      <c r="S131" s="201">
        <v>0</v>
      </c>
      <c r="T131" s="202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224</v>
      </c>
      <c r="AT131" s="203" t="s">
        <v>319</v>
      </c>
      <c r="AU131" s="203" t="s">
        <v>87</v>
      </c>
      <c r="AY131" s="16" t="s">
        <v>185</v>
      </c>
      <c r="BE131" s="204">
        <f t="shared" si="4"/>
        <v>0</v>
      </c>
      <c r="BF131" s="204">
        <f t="shared" si="5"/>
        <v>0</v>
      </c>
      <c r="BG131" s="204">
        <f t="shared" si="6"/>
        <v>0</v>
      </c>
      <c r="BH131" s="204">
        <f t="shared" si="7"/>
        <v>0</v>
      </c>
      <c r="BI131" s="204">
        <f t="shared" si="8"/>
        <v>0</v>
      </c>
      <c r="BJ131" s="16" t="s">
        <v>85</v>
      </c>
      <c r="BK131" s="204">
        <f t="shared" si="9"/>
        <v>0</v>
      </c>
      <c r="BL131" s="16" t="s">
        <v>192</v>
      </c>
      <c r="BM131" s="203" t="s">
        <v>2339</v>
      </c>
    </row>
    <row r="132" spans="1:65" s="2" customFormat="1" ht="21.75" customHeight="1">
      <c r="A132" s="33"/>
      <c r="B132" s="34"/>
      <c r="C132" s="232" t="s">
        <v>192</v>
      </c>
      <c r="D132" s="232" t="s">
        <v>319</v>
      </c>
      <c r="E132" s="233" t="s">
        <v>2340</v>
      </c>
      <c r="F132" s="234" t="s">
        <v>2341</v>
      </c>
      <c r="G132" s="235" t="s">
        <v>721</v>
      </c>
      <c r="H132" s="236">
        <v>2</v>
      </c>
      <c r="I132" s="237"/>
      <c r="J132" s="238">
        <f t="shared" si="0"/>
        <v>0</v>
      </c>
      <c r="K132" s="239"/>
      <c r="L132" s="240"/>
      <c r="M132" s="241" t="s">
        <v>1</v>
      </c>
      <c r="N132" s="242" t="s">
        <v>42</v>
      </c>
      <c r="O132" s="70"/>
      <c r="P132" s="201">
        <f t="shared" si="1"/>
        <v>0</v>
      </c>
      <c r="Q132" s="201">
        <v>0</v>
      </c>
      <c r="R132" s="201">
        <f t="shared" si="2"/>
        <v>0</v>
      </c>
      <c r="S132" s="201">
        <v>0</v>
      </c>
      <c r="T132" s="20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224</v>
      </c>
      <c r="AT132" s="203" t="s">
        <v>319</v>
      </c>
      <c r="AU132" s="203" t="s">
        <v>87</v>
      </c>
      <c r="AY132" s="16" t="s">
        <v>185</v>
      </c>
      <c r="BE132" s="204">
        <f t="shared" si="4"/>
        <v>0</v>
      </c>
      <c r="BF132" s="204">
        <f t="shared" si="5"/>
        <v>0</v>
      </c>
      <c r="BG132" s="204">
        <f t="shared" si="6"/>
        <v>0</v>
      </c>
      <c r="BH132" s="204">
        <f t="shared" si="7"/>
        <v>0</v>
      </c>
      <c r="BI132" s="204">
        <f t="shared" si="8"/>
        <v>0</v>
      </c>
      <c r="BJ132" s="16" t="s">
        <v>85</v>
      </c>
      <c r="BK132" s="204">
        <f t="shared" si="9"/>
        <v>0</v>
      </c>
      <c r="BL132" s="16" t="s">
        <v>192</v>
      </c>
      <c r="BM132" s="203" t="s">
        <v>2342</v>
      </c>
    </row>
    <row r="133" spans="1:65" s="2" customFormat="1" ht="21.75" customHeight="1">
      <c r="A133" s="33"/>
      <c r="B133" s="34"/>
      <c r="C133" s="232" t="s">
        <v>211</v>
      </c>
      <c r="D133" s="232" t="s">
        <v>319</v>
      </c>
      <c r="E133" s="233" t="s">
        <v>2343</v>
      </c>
      <c r="F133" s="234" t="s">
        <v>2344</v>
      </c>
      <c r="G133" s="235" t="s">
        <v>721</v>
      </c>
      <c r="H133" s="236">
        <v>1</v>
      </c>
      <c r="I133" s="237"/>
      <c r="J133" s="238">
        <f t="shared" si="0"/>
        <v>0</v>
      </c>
      <c r="K133" s="239"/>
      <c r="L133" s="240"/>
      <c r="M133" s="241" t="s">
        <v>1</v>
      </c>
      <c r="N133" s="242" t="s">
        <v>42</v>
      </c>
      <c r="O133" s="70"/>
      <c r="P133" s="201">
        <f t="shared" si="1"/>
        <v>0</v>
      </c>
      <c r="Q133" s="201">
        <v>0</v>
      </c>
      <c r="R133" s="201">
        <f t="shared" si="2"/>
        <v>0</v>
      </c>
      <c r="S133" s="201">
        <v>0</v>
      </c>
      <c r="T133" s="20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224</v>
      </c>
      <c r="AT133" s="203" t="s">
        <v>319</v>
      </c>
      <c r="AU133" s="203" t="s">
        <v>87</v>
      </c>
      <c r="AY133" s="16" t="s">
        <v>185</v>
      </c>
      <c r="BE133" s="204">
        <f t="shared" si="4"/>
        <v>0</v>
      </c>
      <c r="BF133" s="204">
        <f t="shared" si="5"/>
        <v>0</v>
      </c>
      <c r="BG133" s="204">
        <f t="shared" si="6"/>
        <v>0</v>
      </c>
      <c r="BH133" s="204">
        <f t="shared" si="7"/>
        <v>0</v>
      </c>
      <c r="BI133" s="204">
        <f t="shared" si="8"/>
        <v>0</v>
      </c>
      <c r="BJ133" s="16" t="s">
        <v>85</v>
      </c>
      <c r="BK133" s="204">
        <f t="shared" si="9"/>
        <v>0</v>
      </c>
      <c r="BL133" s="16" t="s">
        <v>192</v>
      </c>
      <c r="BM133" s="203" t="s">
        <v>2345</v>
      </c>
    </row>
    <row r="134" spans="1:65" s="2" customFormat="1" ht="21.75" customHeight="1">
      <c r="A134" s="33"/>
      <c r="B134" s="34"/>
      <c r="C134" s="232" t="s">
        <v>186</v>
      </c>
      <c r="D134" s="232" t="s">
        <v>319</v>
      </c>
      <c r="E134" s="233" t="s">
        <v>2346</v>
      </c>
      <c r="F134" s="234" t="s">
        <v>2347</v>
      </c>
      <c r="G134" s="235" t="s">
        <v>721</v>
      </c>
      <c r="H134" s="236">
        <v>2</v>
      </c>
      <c r="I134" s="237"/>
      <c r="J134" s="238">
        <f t="shared" si="0"/>
        <v>0</v>
      </c>
      <c r="K134" s="239"/>
      <c r="L134" s="240"/>
      <c r="M134" s="241" t="s">
        <v>1</v>
      </c>
      <c r="N134" s="242" t="s">
        <v>42</v>
      </c>
      <c r="O134" s="70"/>
      <c r="P134" s="201">
        <f t="shared" si="1"/>
        <v>0</v>
      </c>
      <c r="Q134" s="201">
        <v>0</v>
      </c>
      <c r="R134" s="201">
        <f t="shared" si="2"/>
        <v>0</v>
      </c>
      <c r="S134" s="201">
        <v>0</v>
      </c>
      <c r="T134" s="202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224</v>
      </c>
      <c r="AT134" s="203" t="s">
        <v>319</v>
      </c>
      <c r="AU134" s="203" t="s">
        <v>87</v>
      </c>
      <c r="AY134" s="16" t="s">
        <v>185</v>
      </c>
      <c r="BE134" s="204">
        <f t="shared" si="4"/>
        <v>0</v>
      </c>
      <c r="BF134" s="204">
        <f t="shared" si="5"/>
        <v>0</v>
      </c>
      <c r="BG134" s="204">
        <f t="shared" si="6"/>
        <v>0</v>
      </c>
      <c r="BH134" s="204">
        <f t="shared" si="7"/>
        <v>0</v>
      </c>
      <c r="BI134" s="204">
        <f t="shared" si="8"/>
        <v>0</v>
      </c>
      <c r="BJ134" s="16" t="s">
        <v>85</v>
      </c>
      <c r="BK134" s="204">
        <f t="shared" si="9"/>
        <v>0</v>
      </c>
      <c r="BL134" s="16" t="s">
        <v>192</v>
      </c>
      <c r="BM134" s="203" t="s">
        <v>2348</v>
      </c>
    </row>
    <row r="135" spans="1:65" s="2" customFormat="1" ht="21.75" customHeight="1">
      <c r="A135" s="33"/>
      <c r="B135" s="34"/>
      <c r="C135" s="232" t="s">
        <v>220</v>
      </c>
      <c r="D135" s="232" t="s">
        <v>319</v>
      </c>
      <c r="E135" s="233" t="s">
        <v>2349</v>
      </c>
      <c r="F135" s="234" t="s">
        <v>2350</v>
      </c>
      <c r="G135" s="235" t="s">
        <v>721</v>
      </c>
      <c r="H135" s="236">
        <v>3</v>
      </c>
      <c r="I135" s="237"/>
      <c r="J135" s="238">
        <f t="shared" si="0"/>
        <v>0</v>
      </c>
      <c r="K135" s="239"/>
      <c r="L135" s="240"/>
      <c r="M135" s="241" t="s">
        <v>1</v>
      </c>
      <c r="N135" s="242" t="s">
        <v>42</v>
      </c>
      <c r="O135" s="70"/>
      <c r="P135" s="201">
        <f t="shared" si="1"/>
        <v>0</v>
      </c>
      <c r="Q135" s="201">
        <v>0</v>
      </c>
      <c r="R135" s="201">
        <f t="shared" si="2"/>
        <v>0</v>
      </c>
      <c r="S135" s="201">
        <v>0</v>
      </c>
      <c r="T135" s="202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224</v>
      </c>
      <c r="AT135" s="203" t="s">
        <v>319</v>
      </c>
      <c r="AU135" s="203" t="s">
        <v>87</v>
      </c>
      <c r="AY135" s="16" t="s">
        <v>185</v>
      </c>
      <c r="BE135" s="204">
        <f t="shared" si="4"/>
        <v>0</v>
      </c>
      <c r="BF135" s="204">
        <f t="shared" si="5"/>
        <v>0</v>
      </c>
      <c r="BG135" s="204">
        <f t="shared" si="6"/>
        <v>0</v>
      </c>
      <c r="BH135" s="204">
        <f t="shared" si="7"/>
        <v>0</v>
      </c>
      <c r="BI135" s="204">
        <f t="shared" si="8"/>
        <v>0</v>
      </c>
      <c r="BJ135" s="16" t="s">
        <v>85</v>
      </c>
      <c r="BK135" s="204">
        <f t="shared" si="9"/>
        <v>0</v>
      </c>
      <c r="BL135" s="16" t="s">
        <v>192</v>
      </c>
      <c r="BM135" s="203" t="s">
        <v>2351</v>
      </c>
    </row>
    <row r="136" spans="1:65" s="2" customFormat="1" ht="16.5" customHeight="1">
      <c r="A136" s="33"/>
      <c r="B136" s="34"/>
      <c r="C136" s="232" t="s">
        <v>224</v>
      </c>
      <c r="D136" s="232" t="s">
        <v>319</v>
      </c>
      <c r="E136" s="233" t="s">
        <v>2352</v>
      </c>
      <c r="F136" s="234" t="s">
        <v>2353</v>
      </c>
      <c r="G136" s="235" t="s">
        <v>721</v>
      </c>
      <c r="H136" s="236">
        <v>1</v>
      </c>
      <c r="I136" s="237"/>
      <c r="J136" s="238">
        <f t="shared" si="0"/>
        <v>0</v>
      </c>
      <c r="K136" s="239"/>
      <c r="L136" s="240"/>
      <c r="M136" s="241" t="s">
        <v>1</v>
      </c>
      <c r="N136" s="242" t="s">
        <v>42</v>
      </c>
      <c r="O136" s="70"/>
      <c r="P136" s="201">
        <f t="shared" si="1"/>
        <v>0</v>
      </c>
      <c r="Q136" s="201">
        <v>0</v>
      </c>
      <c r="R136" s="201">
        <f t="shared" si="2"/>
        <v>0</v>
      </c>
      <c r="S136" s="201">
        <v>0</v>
      </c>
      <c r="T136" s="202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224</v>
      </c>
      <c r="AT136" s="203" t="s">
        <v>319</v>
      </c>
      <c r="AU136" s="203" t="s">
        <v>87</v>
      </c>
      <c r="AY136" s="16" t="s">
        <v>185</v>
      </c>
      <c r="BE136" s="204">
        <f t="shared" si="4"/>
        <v>0</v>
      </c>
      <c r="BF136" s="204">
        <f t="shared" si="5"/>
        <v>0</v>
      </c>
      <c r="BG136" s="204">
        <f t="shared" si="6"/>
        <v>0</v>
      </c>
      <c r="BH136" s="204">
        <f t="shared" si="7"/>
        <v>0</v>
      </c>
      <c r="BI136" s="204">
        <f t="shared" si="8"/>
        <v>0</v>
      </c>
      <c r="BJ136" s="16" t="s">
        <v>85</v>
      </c>
      <c r="BK136" s="204">
        <f t="shared" si="9"/>
        <v>0</v>
      </c>
      <c r="BL136" s="16" t="s">
        <v>192</v>
      </c>
      <c r="BM136" s="203" t="s">
        <v>2354</v>
      </c>
    </row>
    <row r="137" spans="1:65" s="2" customFormat="1" ht="21.75" customHeight="1">
      <c r="A137" s="33"/>
      <c r="B137" s="34"/>
      <c r="C137" s="232" t="s">
        <v>209</v>
      </c>
      <c r="D137" s="232" t="s">
        <v>319</v>
      </c>
      <c r="E137" s="233" t="s">
        <v>2355</v>
      </c>
      <c r="F137" s="234" t="s">
        <v>2356</v>
      </c>
      <c r="G137" s="235" t="s">
        <v>721</v>
      </c>
      <c r="H137" s="236">
        <v>5</v>
      </c>
      <c r="I137" s="237"/>
      <c r="J137" s="238">
        <f t="shared" si="0"/>
        <v>0</v>
      </c>
      <c r="K137" s="239"/>
      <c r="L137" s="240"/>
      <c r="M137" s="241" t="s">
        <v>1</v>
      </c>
      <c r="N137" s="242" t="s">
        <v>42</v>
      </c>
      <c r="O137" s="70"/>
      <c r="P137" s="201">
        <f t="shared" si="1"/>
        <v>0</v>
      </c>
      <c r="Q137" s="201">
        <v>0</v>
      </c>
      <c r="R137" s="201">
        <f t="shared" si="2"/>
        <v>0</v>
      </c>
      <c r="S137" s="201">
        <v>0</v>
      </c>
      <c r="T137" s="20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224</v>
      </c>
      <c r="AT137" s="203" t="s">
        <v>319</v>
      </c>
      <c r="AU137" s="203" t="s">
        <v>87</v>
      </c>
      <c r="AY137" s="16" t="s">
        <v>185</v>
      </c>
      <c r="BE137" s="204">
        <f t="shared" si="4"/>
        <v>0</v>
      </c>
      <c r="BF137" s="204">
        <f t="shared" si="5"/>
        <v>0</v>
      </c>
      <c r="BG137" s="204">
        <f t="shared" si="6"/>
        <v>0</v>
      </c>
      <c r="BH137" s="204">
        <f t="shared" si="7"/>
        <v>0</v>
      </c>
      <c r="BI137" s="204">
        <f t="shared" si="8"/>
        <v>0</v>
      </c>
      <c r="BJ137" s="16" t="s">
        <v>85</v>
      </c>
      <c r="BK137" s="204">
        <f t="shared" si="9"/>
        <v>0</v>
      </c>
      <c r="BL137" s="16" t="s">
        <v>192</v>
      </c>
      <c r="BM137" s="203" t="s">
        <v>2357</v>
      </c>
    </row>
    <row r="138" spans="1:65" s="2" customFormat="1" ht="21.75" customHeight="1">
      <c r="A138" s="33"/>
      <c r="B138" s="34"/>
      <c r="C138" s="232" t="s">
        <v>234</v>
      </c>
      <c r="D138" s="232" t="s">
        <v>319</v>
      </c>
      <c r="E138" s="233" t="s">
        <v>2358</v>
      </c>
      <c r="F138" s="234" t="s">
        <v>2359</v>
      </c>
      <c r="G138" s="235" t="s">
        <v>721</v>
      </c>
      <c r="H138" s="236">
        <v>1</v>
      </c>
      <c r="I138" s="237"/>
      <c r="J138" s="238">
        <f t="shared" si="0"/>
        <v>0</v>
      </c>
      <c r="K138" s="239"/>
      <c r="L138" s="240"/>
      <c r="M138" s="241" t="s">
        <v>1</v>
      </c>
      <c r="N138" s="242" t="s">
        <v>42</v>
      </c>
      <c r="O138" s="70"/>
      <c r="P138" s="201">
        <f t="shared" si="1"/>
        <v>0</v>
      </c>
      <c r="Q138" s="201">
        <v>0</v>
      </c>
      <c r="R138" s="201">
        <f t="shared" si="2"/>
        <v>0</v>
      </c>
      <c r="S138" s="201">
        <v>0</v>
      </c>
      <c r="T138" s="20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224</v>
      </c>
      <c r="AT138" s="203" t="s">
        <v>319</v>
      </c>
      <c r="AU138" s="203" t="s">
        <v>87</v>
      </c>
      <c r="AY138" s="16" t="s">
        <v>185</v>
      </c>
      <c r="BE138" s="204">
        <f t="shared" si="4"/>
        <v>0</v>
      </c>
      <c r="BF138" s="204">
        <f t="shared" si="5"/>
        <v>0</v>
      </c>
      <c r="BG138" s="204">
        <f t="shared" si="6"/>
        <v>0</v>
      </c>
      <c r="BH138" s="204">
        <f t="shared" si="7"/>
        <v>0</v>
      </c>
      <c r="BI138" s="204">
        <f t="shared" si="8"/>
        <v>0</v>
      </c>
      <c r="BJ138" s="16" t="s">
        <v>85</v>
      </c>
      <c r="BK138" s="204">
        <f t="shared" si="9"/>
        <v>0</v>
      </c>
      <c r="BL138" s="16" t="s">
        <v>192</v>
      </c>
      <c r="BM138" s="203" t="s">
        <v>2360</v>
      </c>
    </row>
    <row r="139" spans="1:65" s="2" customFormat="1" ht="21.75" customHeight="1">
      <c r="A139" s="33"/>
      <c r="B139" s="34"/>
      <c r="C139" s="232" t="s">
        <v>239</v>
      </c>
      <c r="D139" s="232" t="s">
        <v>319</v>
      </c>
      <c r="E139" s="233" t="s">
        <v>2361</v>
      </c>
      <c r="F139" s="234" t="s">
        <v>2362</v>
      </c>
      <c r="G139" s="235" t="s">
        <v>721</v>
      </c>
      <c r="H139" s="236">
        <v>16</v>
      </c>
      <c r="I139" s="237"/>
      <c r="J139" s="238">
        <f t="shared" si="0"/>
        <v>0</v>
      </c>
      <c r="K139" s="239"/>
      <c r="L139" s="240"/>
      <c r="M139" s="241" t="s">
        <v>1</v>
      </c>
      <c r="N139" s="242" t="s">
        <v>42</v>
      </c>
      <c r="O139" s="70"/>
      <c r="P139" s="201">
        <f t="shared" si="1"/>
        <v>0</v>
      </c>
      <c r="Q139" s="201">
        <v>0</v>
      </c>
      <c r="R139" s="201">
        <f t="shared" si="2"/>
        <v>0</v>
      </c>
      <c r="S139" s="201">
        <v>0</v>
      </c>
      <c r="T139" s="20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224</v>
      </c>
      <c r="AT139" s="203" t="s">
        <v>319</v>
      </c>
      <c r="AU139" s="203" t="s">
        <v>87</v>
      </c>
      <c r="AY139" s="16" t="s">
        <v>185</v>
      </c>
      <c r="BE139" s="204">
        <f t="shared" si="4"/>
        <v>0</v>
      </c>
      <c r="BF139" s="204">
        <f t="shared" si="5"/>
        <v>0</v>
      </c>
      <c r="BG139" s="204">
        <f t="shared" si="6"/>
        <v>0</v>
      </c>
      <c r="BH139" s="204">
        <f t="shared" si="7"/>
        <v>0</v>
      </c>
      <c r="BI139" s="204">
        <f t="shared" si="8"/>
        <v>0</v>
      </c>
      <c r="BJ139" s="16" t="s">
        <v>85</v>
      </c>
      <c r="BK139" s="204">
        <f t="shared" si="9"/>
        <v>0</v>
      </c>
      <c r="BL139" s="16" t="s">
        <v>192</v>
      </c>
      <c r="BM139" s="203" t="s">
        <v>2363</v>
      </c>
    </row>
    <row r="140" spans="1:65" s="2" customFormat="1" ht="21.75" customHeight="1">
      <c r="A140" s="33"/>
      <c r="B140" s="34"/>
      <c r="C140" s="232" t="s">
        <v>244</v>
      </c>
      <c r="D140" s="232" t="s">
        <v>319</v>
      </c>
      <c r="E140" s="233" t="s">
        <v>2364</v>
      </c>
      <c r="F140" s="234" t="s">
        <v>2365</v>
      </c>
      <c r="G140" s="235" t="s">
        <v>721</v>
      </c>
      <c r="H140" s="236">
        <v>16</v>
      </c>
      <c r="I140" s="237"/>
      <c r="J140" s="238">
        <f t="shared" si="0"/>
        <v>0</v>
      </c>
      <c r="K140" s="239"/>
      <c r="L140" s="240"/>
      <c r="M140" s="241" t="s">
        <v>1</v>
      </c>
      <c r="N140" s="242" t="s">
        <v>42</v>
      </c>
      <c r="O140" s="70"/>
      <c r="P140" s="201">
        <f t="shared" si="1"/>
        <v>0</v>
      </c>
      <c r="Q140" s="201">
        <v>0</v>
      </c>
      <c r="R140" s="201">
        <f t="shared" si="2"/>
        <v>0</v>
      </c>
      <c r="S140" s="201">
        <v>0</v>
      </c>
      <c r="T140" s="20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224</v>
      </c>
      <c r="AT140" s="203" t="s">
        <v>319</v>
      </c>
      <c r="AU140" s="203" t="s">
        <v>87</v>
      </c>
      <c r="AY140" s="16" t="s">
        <v>185</v>
      </c>
      <c r="BE140" s="204">
        <f t="shared" si="4"/>
        <v>0</v>
      </c>
      <c r="BF140" s="204">
        <f t="shared" si="5"/>
        <v>0</v>
      </c>
      <c r="BG140" s="204">
        <f t="shared" si="6"/>
        <v>0</v>
      </c>
      <c r="BH140" s="204">
        <f t="shared" si="7"/>
        <v>0</v>
      </c>
      <c r="BI140" s="204">
        <f t="shared" si="8"/>
        <v>0</v>
      </c>
      <c r="BJ140" s="16" t="s">
        <v>85</v>
      </c>
      <c r="BK140" s="204">
        <f t="shared" si="9"/>
        <v>0</v>
      </c>
      <c r="BL140" s="16" t="s">
        <v>192</v>
      </c>
      <c r="BM140" s="203" t="s">
        <v>2366</v>
      </c>
    </row>
    <row r="141" spans="1:65" s="2" customFormat="1" ht="21.75" customHeight="1">
      <c r="A141" s="33"/>
      <c r="B141" s="34"/>
      <c r="C141" s="232" t="s">
        <v>248</v>
      </c>
      <c r="D141" s="232" t="s">
        <v>319</v>
      </c>
      <c r="E141" s="233" t="s">
        <v>2367</v>
      </c>
      <c r="F141" s="234" t="s">
        <v>2368</v>
      </c>
      <c r="G141" s="235" t="s">
        <v>721</v>
      </c>
      <c r="H141" s="236">
        <v>4</v>
      </c>
      <c r="I141" s="237"/>
      <c r="J141" s="238">
        <f t="shared" si="0"/>
        <v>0</v>
      </c>
      <c r="K141" s="239"/>
      <c r="L141" s="240"/>
      <c r="M141" s="241" t="s">
        <v>1</v>
      </c>
      <c r="N141" s="242" t="s">
        <v>42</v>
      </c>
      <c r="O141" s="70"/>
      <c r="P141" s="201">
        <f t="shared" si="1"/>
        <v>0</v>
      </c>
      <c r="Q141" s="201">
        <v>0</v>
      </c>
      <c r="R141" s="201">
        <f t="shared" si="2"/>
        <v>0</v>
      </c>
      <c r="S141" s="201">
        <v>0</v>
      </c>
      <c r="T141" s="20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224</v>
      </c>
      <c r="AT141" s="203" t="s">
        <v>319</v>
      </c>
      <c r="AU141" s="203" t="s">
        <v>87</v>
      </c>
      <c r="AY141" s="16" t="s">
        <v>185</v>
      </c>
      <c r="BE141" s="204">
        <f t="shared" si="4"/>
        <v>0</v>
      </c>
      <c r="BF141" s="204">
        <f t="shared" si="5"/>
        <v>0</v>
      </c>
      <c r="BG141" s="204">
        <f t="shared" si="6"/>
        <v>0</v>
      </c>
      <c r="BH141" s="204">
        <f t="shared" si="7"/>
        <v>0</v>
      </c>
      <c r="BI141" s="204">
        <f t="shared" si="8"/>
        <v>0</v>
      </c>
      <c r="BJ141" s="16" t="s">
        <v>85</v>
      </c>
      <c r="BK141" s="204">
        <f t="shared" si="9"/>
        <v>0</v>
      </c>
      <c r="BL141" s="16" t="s">
        <v>192</v>
      </c>
      <c r="BM141" s="203" t="s">
        <v>2369</v>
      </c>
    </row>
    <row r="142" spans="1:65" s="2" customFormat="1" ht="16.5" customHeight="1">
      <c r="A142" s="33"/>
      <c r="B142" s="34"/>
      <c r="C142" s="232" t="s">
        <v>253</v>
      </c>
      <c r="D142" s="232" t="s">
        <v>319</v>
      </c>
      <c r="E142" s="233" t="s">
        <v>2370</v>
      </c>
      <c r="F142" s="234" t="s">
        <v>2371</v>
      </c>
      <c r="G142" s="235" t="s">
        <v>721</v>
      </c>
      <c r="H142" s="236">
        <v>6</v>
      </c>
      <c r="I142" s="237"/>
      <c r="J142" s="238">
        <f t="shared" si="0"/>
        <v>0</v>
      </c>
      <c r="K142" s="239"/>
      <c r="L142" s="240"/>
      <c r="M142" s="241" t="s">
        <v>1</v>
      </c>
      <c r="N142" s="242" t="s">
        <v>42</v>
      </c>
      <c r="O142" s="70"/>
      <c r="P142" s="201">
        <f t="shared" si="1"/>
        <v>0</v>
      </c>
      <c r="Q142" s="201">
        <v>0</v>
      </c>
      <c r="R142" s="201">
        <f t="shared" si="2"/>
        <v>0</v>
      </c>
      <c r="S142" s="201">
        <v>0</v>
      </c>
      <c r="T142" s="20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224</v>
      </c>
      <c r="AT142" s="203" t="s">
        <v>319</v>
      </c>
      <c r="AU142" s="203" t="s">
        <v>87</v>
      </c>
      <c r="AY142" s="16" t="s">
        <v>185</v>
      </c>
      <c r="BE142" s="204">
        <f t="shared" si="4"/>
        <v>0</v>
      </c>
      <c r="BF142" s="204">
        <f t="shared" si="5"/>
        <v>0</v>
      </c>
      <c r="BG142" s="204">
        <f t="shared" si="6"/>
        <v>0</v>
      </c>
      <c r="BH142" s="204">
        <f t="shared" si="7"/>
        <v>0</v>
      </c>
      <c r="BI142" s="204">
        <f t="shared" si="8"/>
        <v>0</v>
      </c>
      <c r="BJ142" s="16" t="s">
        <v>85</v>
      </c>
      <c r="BK142" s="204">
        <f t="shared" si="9"/>
        <v>0</v>
      </c>
      <c r="BL142" s="16" t="s">
        <v>192</v>
      </c>
      <c r="BM142" s="203" t="s">
        <v>2372</v>
      </c>
    </row>
    <row r="143" spans="1:65" s="2" customFormat="1" ht="21.75" customHeight="1">
      <c r="A143" s="33"/>
      <c r="B143" s="34"/>
      <c r="C143" s="232" t="s">
        <v>8</v>
      </c>
      <c r="D143" s="232" t="s">
        <v>319</v>
      </c>
      <c r="E143" s="233" t="s">
        <v>2373</v>
      </c>
      <c r="F143" s="234" t="s">
        <v>2374</v>
      </c>
      <c r="G143" s="235" t="s">
        <v>191</v>
      </c>
      <c r="H143" s="236">
        <v>305</v>
      </c>
      <c r="I143" s="237"/>
      <c r="J143" s="238">
        <f t="shared" si="0"/>
        <v>0</v>
      </c>
      <c r="K143" s="239"/>
      <c r="L143" s="240"/>
      <c r="M143" s="241" t="s">
        <v>1</v>
      </c>
      <c r="N143" s="242" t="s">
        <v>42</v>
      </c>
      <c r="O143" s="70"/>
      <c r="P143" s="201">
        <f t="shared" si="1"/>
        <v>0</v>
      </c>
      <c r="Q143" s="201">
        <v>0</v>
      </c>
      <c r="R143" s="201">
        <f t="shared" si="2"/>
        <v>0</v>
      </c>
      <c r="S143" s="201">
        <v>0</v>
      </c>
      <c r="T143" s="20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224</v>
      </c>
      <c r="AT143" s="203" t="s">
        <v>319</v>
      </c>
      <c r="AU143" s="203" t="s">
        <v>87</v>
      </c>
      <c r="AY143" s="16" t="s">
        <v>185</v>
      </c>
      <c r="BE143" s="204">
        <f t="shared" si="4"/>
        <v>0</v>
      </c>
      <c r="BF143" s="204">
        <f t="shared" si="5"/>
        <v>0</v>
      </c>
      <c r="BG143" s="204">
        <f t="shared" si="6"/>
        <v>0</v>
      </c>
      <c r="BH143" s="204">
        <f t="shared" si="7"/>
        <v>0</v>
      </c>
      <c r="BI143" s="204">
        <f t="shared" si="8"/>
        <v>0</v>
      </c>
      <c r="BJ143" s="16" t="s">
        <v>85</v>
      </c>
      <c r="BK143" s="204">
        <f t="shared" si="9"/>
        <v>0</v>
      </c>
      <c r="BL143" s="16" t="s">
        <v>192</v>
      </c>
      <c r="BM143" s="203" t="s">
        <v>2375</v>
      </c>
    </row>
    <row r="144" spans="1:65" s="2" customFormat="1" ht="16.5" customHeight="1">
      <c r="A144" s="33"/>
      <c r="B144" s="34"/>
      <c r="C144" s="232" t="s">
        <v>261</v>
      </c>
      <c r="D144" s="232" t="s">
        <v>319</v>
      </c>
      <c r="E144" s="233" t="s">
        <v>2376</v>
      </c>
      <c r="F144" s="234" t="s">
        <v>2377</v>
      </c>
      <c r="G144" s="235" t="s">
        <v>191</v>
      </c>
      <c r="H144" s="236">
        <v>35</v>
      </c>
      <c r="I144" s="237"/>
      <c r="J144" s="238">
        <f t="shared" si="0"/>
        <v>0</v>
      </c>
      <c r="K144" s="239"/>
      <c r="L144" s="240"/>
      <c r="M144" s="241" t="s">
        <v>1</v>
      </c>
      <c r="N144" s="242" t="s">
        <v>42</v>
      </c>
      <c r="O144" s="70"/>
      <c r="P144" s="201">
        <f t="shared" si="1"/>
        <v>0</v>
      </c>
      <c r="Q144" s="201">
        <v>0</v>
      </c>
      <c r="R144" s="201">
        <f t="shared" si="2"/>
        <v>0</v>
      </c>
      <c r="S144" s="201">
        <v>0</v>
      </c>
      <c r="T144" s="20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224</v>
      </c>
      <c r="AT144" s="203" t="s">
        <v>319</v>
      </c>
      <c r="AU144" s="203" t="s">
        <v>87</v>
      </c>
      <c r="AY144" s="16" t="s">
        <v>185</v>
      </c>
      <c r="BE144" s="204">
        <f t="shared" si="4"/>
        <v>0</v>
      </c>
      <c r="BF144" s="204">
        <f t="shared" si="5"/>
        <v>0</v>
      </c>
      <c r="BG144" s="204">
        <f t="shared" si="6"/>
        <v>0</v>
      </c>
      <c r="BH144" s="204">
        <f t="shared" si="7"/>
        <v>0</v>
      </c>
      <c r="BI144" s="204">
        <f t="shared" si="8"/>
        <v>0</v>
      </c>
      <c r="BJ144" s="16" t="s">
        <v>85</v>
      </c>
      <c r="BK144" s="204">
        <f t="shared" si="9"/>
        <v>0</v>
      </c>
      <c r="BL144" s="16" t="s">
        <v>192</v>
      </c>
      <c r="BM144" s="203" t="s">
        <v>2378</v>
      </c>
    </row>
    <row r="145" spans="1:65" s="2" customFormat="1" ht="21.75" customHeight="1">
      <c r="A145" s="33"/>
      <c r="B145" s="34"/>
      <c r="C145" s="232" t="s">
        <v>265</v>
      </c>
      <c r="D145" s="232" t="s">
        <v>319</v>
      </c>
      <c r="E145" s="233" t="s">
        <v>2379</v>
      </c>
      <c r="F145" s="234" t="s">
        <v>2380</v>
      </c>
      <c r="G145" s="235" t="s">
        <v>191</v>
      </c>
      <c r="H145" s="236">
        <v>1</v>
      </c>
      <c r="I145" s="237"/>
      <c r="J145" s="238">
        <f t="shared" si="0"/>
        <v>0</v>
      </c>
      <c r="K145" s="239"/>
      <c r="L145" s="240"/>
      <c r="M145" s="241" t="s">
        <v>1</v>
      </c>
      <c r="N145" s="242" t="s">
        <v>42</v>
      </c>
      <c r="O145" s="70"/>
      <c r="P145" s="201">
        <f t="shared" si="1"/>
        <v>0</v>
      </c>
      <c r="Q145" s="201">
        <v>0</v>
      </c>
      <c r="R145" s="201">
        <f t="shared" si="2"/>
        <v>0</v>
      </c>
      <c r="S145" s="201">
        <v>0</v>
      </c>
      <c r="T145" s="202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224</v>
      </c>
      <c r="AT145" s="203" t="s">
        <v>319</v>
      </c>
      <c r="AU145" s="203" t="s">
        <v>87</v>
      </c>
      <c r="AY145" s="16" t="s">
        <v>185</v>
      </c>
      <c r="BE145" s="204">
        <f t="shared" si="4"/>
        <v>0</v>
      </c>
      <c r="BF145" s="204">
        <f t="shared" si="5"/>
        <v>0</v>
      </c>
      <c r="BG145" s="204">
        <f t="shared" si="6"/>
        <v>0</v>
      </c>
      <c r="BH145" s="204">
        <f t="shared" si="7"/>
        <v>0</v>
      </c>
      <c r="BI145" s="204">
        <f t="shared" si="8"/>
        <v>0</v>
      </c>
      <c r="BJ145" s="16" t="s">
        <v>85</v>
      </c>
      <c r="BK145" s="204">
        <f t="shared" si="9"/>
        <v>0</v>
      </c>
      <c r="BL145" s="16" t="s">
        <v>192</v>
      </c>
      <c r="BM145" s="203" t="s">
        <v>2381</v>
      </c>
    </row>
    <row r="146" spans="1:65" s="2" customFormat="1" ht="21.75" customHeight="1">
      <c r="A146" s="33"/>
      <c r="B146" s="34"/>
      <c r="C146" s="232" t="s">
        <v>273</v>
      </c>
      <c r="D146" s="232" t="s">
        <v>319</v>
      </c>
      <c r="E146" s="233" t="s">
        <v>2382</v>
      </c>
      <c r="F146" s="234" t="s">
        <v>2383</v>
      </c>
      <c r="G146" s="235" t="s">
        <v>721</v>
      </c>
      <c r="H146" s="236">
        <v>1</v>
      </c>
      <c r="I146" s="237"/>
      <c r="J146" s="238">
        <f t="shared" si="0"/>
        <v>0</v>
      </c>
      <c r="K146" s="239"/>
      <c r="L146" s="240"/>
      <c r="M146" s="241" t="s">
        <v>1</v>
      </c>
      <c r="N146" s="242" t="s">
        <v>42</v>
      </c>
      <c r="O146" s="70"/>
      <c r="P146" s="201">
        <f t="shared" si="1"/>
        <v>0</v>
      </c>
      <c r="Q146" s="201">
        <v>0</v>
      </c>
      <c r="R146" s="201">
        <f t="shared" si="2"/>
        <v>0</v>
      </c>
      <c r="S146" s="201">
        <v>0</v>
      </c>
      <c r="T146" s="20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224</v>
      </c>
      <c r="AT146" s="203" t="s">
        <v>319</v>
      </c>
      <c r="AU146" s="203" t="s">
        <v>87</v>
      </c>
      <c r="AY146" s="16" t="s">
        <v>185</v>
      </c>
      <c r="BE146" s="204">
        <f t="shared" si="4"/>
        <v>0</v>
      </c>
      <c r="BF146" s="204">
        <f t="shared" si="5"/>
        <v>0</v>
      </c>
      <c r="BG146" s="204">
        <f t="shared" si="6"/>
        <v>0</v>
      </c>
      <c r="BH146" s="204">
        <f t="shared" si="7"/>
        <v>0</v>
      </c>
      <c r="BI146" s="204">
        <f t="shared" si="8"/>
        <v>0</v>
      </c>
      <c r="BJ146" s="16" t="s">
        <v>85</v>
      </c>
      <c r="BK146" s="204">
        <f t="shared" si="9"/>
        <v>0</v>
      </c>
      <c r="BL146" s="16" t="s">
        <v>192</v>
      </c>
      <c r="BM146" s="203" t="s">
        <v>2384</v>
      </c>
    </row>
    <row r="147" spans="1:65" s="2" customFormat="1" ht="16.5" customHeight="1">
      <c r="A147" s="33"/>
      <c r="B147" s="34"/>
      <c r="C147" s="232" t="s">
        <v>277</v>
      </c>
      <c r="D147" s="232" t="s">
        <v>319</v>
      </c>
      <c r="E147" s="233" t="s">
        <v>2385</v>
      </c>
      <c r="F147" s="234" t="s">
        <v>2386</v>
      </c>
      <c r="G147" s="235" t="s">
        <v>721</v>
      </c>
      <c r="H147" s="236">
        <v>1</v>
      </c>
      <c r="I147" s="237"/>
      <c r="J147" s="238">
        <f t="shared" si="0"/>
        <v>0</v>
      </c>
      <c r="K147" s="239"/>
      <c r="L147" s="240"/>
      <c r="M147" s="241" t="s">
        <v>1</v>
      </c>
      <c r="N147" s="242" t="s">
        <v>42</v>
      </c>
      <c r="O147" s="70"/>
      <c r="P147" s="201">
        <f t="shared" si="1"/>
        <v>0</v>
      </c>
      <c r="Q147" s="201">
        <v>0</v>
      </c>
      <c r="R147" s="201">
        <f t="shared" si="2"/>
        <v>0</v>
      </c>
      <c r="S147" s="201">
        <v>0</v>
      </c>
      <c r="T147" s="202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224</v>
      </c>
      <c r="AT147" s="203" t="s">
        <v>319</v>
      </c>
      <c r="AU147" s="203" t="s">
        <v>87</v>
      </c>
      <c r="AY147" s="16" t="s">
        <v>185</v>
      </c>
      <c r="BE147" s="204">
        <f t="shared" si="4"/>
        <v>0</v>
      </c>
      <c r="BF147" s="204">
        <f t="shared" si="5"/>
        <v>0</v>
      </c>
      <c r="BG147" s="204">
        <f t="shared" si="6"/>
        <v>0</v>
      </c>
      <c r="BH147" s="204">
        <f t="shared" si="7"/>
        <v>0</v>
      </c>
      <c r="BI147" s="204">
        <f t="shared" si="8"/>
        <v>0</v>
      </c>
      <c r="BJ147" s="16" t="s">
        <v>85</v>
      </c>
      <c r="BK147" s="204">
        <f t="shared" si="9"/>
        <v>0</v>
      </c>
      <c r="BL147" s="16" t="s">
        <v>192</v>
      </c>
      <c r="BM147" s="203" t="s">
        <v>2387</v>
      </c>
    </row>
    <row r="148" spans="1:65" s="2" customFormat="1" ht="16.5" customHeight="1">
      <c r="A148" s="33"/>
      <c r="B148" s="34"/>
      <c r="C148" s="232" t="s">
        <v>285</v>
      </c>
      <c r="D148" s="232" t="s">
        <v>319</v>
      </c>
      <c r="E148" s="233" t="s">
        <v>2388</v>
      </c>
      <c r="F148" s="234" t="s">
        <v>2389</v>
      </c>
      <c r="G148" s="235" t="s">
        <v>721</v>
      </c>
      <c r="H148" s="236">
        <v>1</v>
      </c>
      <c r="I148" s="237"/>
      <c r="J148" s="238">
        <f t="shared" si="0"/>
        <v>0</v>
      </c>
      <c r="K148" s="239"/>
      <c r="L148" s="240"/>
      <c r="M148" s="241" t="s">
        <v>1</v>
      </c>
      <c r="N148" s="242" t="s">
        <v>42</v>
      </c>
      <c r="O148" s="70"/>
      <c r="P148" s="201">
        <f t="shared" si="1"/>
        <v>0</v>
      </c>
      <c r="Q148" s="201">
        <v>0</v>
      </c>
      <c r="R148" s="201">
        <f t="shared" si="2"/>
        <v>0</v>
      </c>
      <c r="S148" s="201">
        <v>0</v>
      </c>
      <c r="T148" s="20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224</v>
      </c>
      <c r="AT148" s="203" t="s">
        <v>319</v>
      </c>
      <c r="AU148" s="203" t="s">
        <v>87</v>
      </c>
      <c r="AY148" s="16" t="s">
        <v>185</v>
      </c>
      <c r="BE148" s="204">
        <f t="shared" si="4"/>
        <v>0</v>
      </c>
      <c r="BF148" s="204">
        <f t="shared" si="5"/>
        <v>0</v>
      </c>
      <c r="BG148" s="204">
        <f t="shared" si="6"/>
        <v>0</v>
      </c>
      <c r="BH148" s="204">
        <f t="shared" si="7"/>
        <v>0</v>
      </c>
      <c r="BI148" s="204">
        <f t="shared" si="8"/>
        <v>0</v>
      </c>
      <c r="BJ148" s="16" t="s">
        <v>85</v>
      </c>
      <c r="BK148" s="204">
        <f t="shared" si="9"/>
        <v>0</v>
      </c>
      <c r="BL148" s="16" t="s">
        <v>192</v>
      </c>
      <c r="BM148" s="203" t="s">
        <v>2390</v>
      </c>
    </row>
    <row r="149" spans="1:65" s="2" customFormat="1" ht="16.5" customHeight="1">
      <c r="A149" s="33"/>
      <c r="B149" s="34"/>
      <c r="C149" s="232" t="s">
        <v>7</v>
      </c>
      <c r="D149" s="232" t="s">
        <v>319</v>
      </c>
      <c r="E149" s="233" t="s">
        <v>2391</v>
      </c>
      <c r="F149" s="234" t="s">
        <v>2392</v>
      </c>
      <c r="G149" s="235" t="s">
        <v>721</v>
      </c>
      <c r="H149" s="236">
        <v>1</v>
      </c>
      <c r="I149" s="237"/>
      <c r="J149" s="238">
        <f t="shared" si="0"/>
        <v>0</v>
      </c>
      <c r="K149" s="239"/>
      <c r="L149" s="240"/>
      <c r="M149" s="241" t="s">
        <v>1</v>
      </c>
      <c r="N149" s="242" t="s">
        <v>42</v>
      </c>
      <c r="O149" s="70"/>
      <c r="P149" s="201">
        <f t="shared" si="1"/>
        <v>0</v>
      </c>
      <c r="Q149" s="201">
        <v>0</v>
      </c>
      <c r="R149" s="201">
        <f t="shared" si="2"/>
        <v>0</v>
      </c>
      <c r="S149" s="201">
        <v>0</v>
      </c>
      <c r="T149" s="20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224</v>
      </c>
      <c r="AT149" s="203" t="s">
        <v>319</v>
      </c>
      <c r="AU149" s="203" t="s">
        <v>87</v>
      </c>
      <c r="AY149" s="16" t="s">
        <v>185</v>
      </c>
      <c r="BE149" s="204">
        <f t="shared" si="4"/>
        <v>0</v>
      </c>
      <c r="BF149" s="204">
        <f t="shared" si="5"/>
        <v>0</v>
      </c>
      <c r="BG149" s="204">
        <f t="shared" si="6"/>
        <v>0</v>
      </c>
      <c r="BH149" s="204">
        <f t="shared" si="7"/>
        <v>0</v>
      </c>
      <c r="BI149" s="204">
        <f t="shared" si="8"/>
        <v>0</v>
      </c>
      <c r="BJ149" s="16" t="s">
        <v>85</v>
      </c>
      <c r="BK149" s="204">
        <f t="shared" si="9"/>
        <v>0</v>
      </c>
      <c r="BL149" s="16" t="s">
        <v>192</v>
      </c>
      <c r="BM149" s="203" t="s">
        <v>2393</v>
      </c>
    </row>
    <row r="150" spans="1:65" s="2" customFormat="1" ht="16.5" customHeight="1">
      <c r="A150" s="33"/>
      <c r="B150" s="34"/>
      <c r="C150" s="232" t="s">
        <v>293</v>
      </c>
      <c r="D150" s="232" t="s">
        <v>319</v>
      </c>
      <c r="E150" s="233" t="s">
        <v>2394</v>
      </c>
      <c r="F150" s="234" t="s">
        <v>2395</v>
      </c>
      <c r="G150" s="235" t="s">
        <v>721</v>
      </c>
      <c r="H150" s="236">
        <v>1</v>
      </c>
      <c r="I150" s="237"/>
      <c r="J150" s="238">
        <f t="shared" si="0"/>
        <v>0</v>
      </c>
      <c r="K150" s="239"/>
      <c r="L150" s="240"/>
      <c r="M150" s="241" t="s">
        <v>1</v>
      </c>
      <c r="N150" s="242" t="s">
        <v>42</v>
      </c>
      <c r="O150" s="70"/>
      <c r="P150" s="201">
        <f t="shared" si="1"/>
        <v>0</v>
      </c>
      <c r="Q150" s="201">
        <v>0</v>
      </c>
      <c r="R150" s="201">
        <f t="shared" si="2"/>
        <v>0</v>
      </c>
      <c r="S150" s="201">
        <v>0</v>
      </c>
      <c r="T150" s="20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224</v>
      </c>
      <c r="AT150" s="203" t="s">
        <v>319</v>
      </c>
      <c r="AU150" s="203" t="s">
        <v>87</v>
      </c>
      <c r="AY150" s="16" t="s">
        <v>185</v>
      </c>
      <c r="BE150" s="204">
        <f t="shared" si="4"/>
        <v>0</v>
      </c>
      <c r="BF150" s="204">
        <f t="shared" si="5"/>
        <v>0</v>
      </c>
      <c r="BG150" s="204">
        <f t="shared" si="6"/>
        <v>0</v>
      </c>
      <c r="BH150" s="204">
        <f t="shared" si="7"/>
        <v>0</v>
      </c>
      <c r="BI150" s="204">
        <f t="shared" si="8"/>
        <v>0</v>
      </c>
      <c r="BJ150" s="16" t="s">
        <v>85</v>
      </c>
      <c r="BK150" s="204">
        <f t="shared" si="9"/>
        <v>0</v>
      </c>
      <c r="BL150" s="16" t="s">
        <v>192</v>
      </c>
      <c r="BM150" s="203" t="s">
        <v>2396</v>
      </c>
    </row>
    <row r="151" spans="1:65" s="2" customFormat="1" ht="16.5" customHeight="1">
      <c r="A151" s="33"/>
      <c r="B151" s="34"/>
      <c r="C151" s="232" t="s">
        <v>298</v>
      </c>
      <c r="D151" s="232" t="s">
        <v>319</v>
      </c>
      <c r="E151" s="233" t="s">
        <v>2397</v>
      </c>
      <c r="F151" s="234" t="s">
        <v>2398</v>
      </c>
      <c r="G151" s="235" t="s">
        <v>721</v>
      </c>
      <c r="H151" s="236">
        <v>1</v>
      </c>
      <c r="I151" s="237"/>
      <c r="J151" s="238">
        <f t="shared" si="0"/>
        <v>0</v>
      </c>
      <c r="K151" s="239"/>
      <c r="L151" s="240"/>
      <c r="M151" s="241" t="s">
        <v>1</v>
      </c>
      <c r="N151" s="242" t="s">
        <v>42</v>
      </c>
      <c r="O151" s="70"/>
      <c r="P151" s="201">
        <f t="shared" si="1"/>
        <v>0</v>
      </c>
      <c r="Q151" s="201">
        <v>0</v>
      </c>
      <c r="R151" s="201">
        <f t="shared" si="2"/>
        <v>0</v>
      </c>
      <c r="S151" s="201">
        <v>0</v>
      </c>
      <c r="T151" s="20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224</v>
      </c>
      <c r="AT151" s="203" t="s">
        <v>319</v>
      </c>
      <c r="AU151" s="203" t="s">
        <v>87</v>
      </c>
      <c r="AY151" s="16" t="s">
        <v>185</v>
      </c>
      <c r="BE151" s="204">
        <f t="shared" si="4"/>
        <v>0</v>
      </c>
      <c r="BF151" s="204">
        <f t="shared" si="5"/>
        <v>0</v>
      </c>
      <c r="BG151" s="204">
        <f t="shared" si="6"/>
        <v>0</v>
      </c>
      <c r="BH151" s="204">
        <f t="shared" si="7"/>
        <v>0</v>
      </c>
      <c r="BI151" s="204">
        <f t="shared" si="8"/>
        <v>0</v>
      </c>
      <c r="BJ151" s="16" t="s">
        <v>85</v>
      </c>
      <c r="BK151" s="204">
        <f t="shared" si="9"/>
        <v>0</v>
      </c>
      <c r="BL151" s="16" t="s">
        <v>192</v>
      </c>
      <c r="BM151" s="203" t="s">
        <v>2399</v>
      </c>
    </row>
    <row r="152" spans="1:65" s="2" customFormat="1" ht="16.5" customHeight="1">
      <c r="A152" s="33"/>
      <c r="B152" s="34"/>
      <c r="C152" s="232" t="s">
        <v>304</v>
      </c>
      <c r="D152" s="232" t="s">
        <v>319</v>
      </c>
      <c r="E152" s="233" t="s">
        <v>2400</v>
      </c>
      <c r="F152" s="234" t="s">
        <v>2401</v>
      </c>
      <c r="G152" s="235" t="s">
        <v>191</v>
      </c>
      <c r="H152" s="236">
        <v>40</v>
      </c>
      <c r="I152" s="237"/>
      <c r="J152" s="238">
        <f t="shared" si="0"/>
        <v>0</v>
      </c>
      <c r="K152" s="239"/>
      <c r="L152" s="240"/>
      <c r="M152" s="241" t="s">
        <v>1</v>
      </c>
      <c r="N152" s="242" t="s">
        <v>42</v>
      </c>
      <c r="O152" s="70"/>
      <c r="P152" s="201">
        <f t="shared" si="1"/>
        <v>0</v>
      </c>
      <c r="Q152" s="201">
        <v>0</v>
      </c>
      <c r="R152" s="201">
        <f t="shared" si="2"/>
        <v>0</v>
      </c>
      <c r="S152" s="201">
        <v>0</v>
      </c>
      <c r="T152" s="20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224</v>
      </c>
      <c r="AT152" s="203" t="s">
        <v>319</v>
      </c>
      <c r="AU152" s="203" t="s">
        <v>87</v>
      </c>
      <c r="AY152" s="16" t="s">
        <v>185</v>
      </c>
      <c r="BE152" s="204">
        <f t="shared" si="4"/>
        <v>0</v>
      </c>
      <c r="BF152" s="204">
        <f t="shared" si="5"/>
        <v>0</v>
      </c>
      <c r="BG152" s="204">
        <f t="shared" si="6"/>
        <v>0</v>
      </c>
      <c r="BH152" s="204">
        <f t="shared" si="7"/>
        <v>0</v>
      </c>
      <c r="BI152" s="204">
        <f t="shared" si="8"/>
        <v>0</v>
      </c>
      <c r="BJ152" s="16" t="s">
        <v>85</v>
      </c>
      <c r="BK152" s="204">
        <f t="shared" si="9"/>
        <v>0</v>
      </c>
      <c r="BL152" s="16" t="s">
        <v>192</v>
      </c>
      <c r="BM152" s="203" t="s">
        <v>2402</v>
      </c>
    </row>
    <row r="153" spans="1:65" s="2" customFormat="1" ht="21.75" customHeight="1">
      <c r="A153" s="33"/>
      <c r="B153" s="34"/>
      <c r="C153" s="232" t="s">
        <v>310</v>
      </c>
      <c r="D153" s="232" t="s">
        <v>319</v>
      </c>
      <c r="E153" s="233" t="s">
        <v>2403</v>
      </c>
      <c r="F153" s="234" t="s">
        <v>2404</v>
      </c>
      <c r="G153" s="235" t="s">
        <v>191</v>
      </c>
      <c r="H153" s="236">
        <v>40</v>
      </c>
      <c r="I153" s="237"/>
      <c r="J153" s="238">
        <f t="shared" si="0"/>
        <v>0</v>
      </c>
      <c r="K153" s="239"/>
      <c r="L153" s="240"/>
      <c r="M153" s="241" t="s">
        <v>1</v>
      </c>
      <c r="N153" s="242" t="s">
        <v>42</v>
      </c>
      <c r="O153" s="70"/>
      <c r="P153" s="201">
        <f t="shared" si="1"/>
        <v>0</v>
      </c>
      <c r="Q153" s="201">
        <v>0</v>
      </c>
      <c r="R153" s="201">
        <f t="shared" si="2"/>
        <v>0</v>
      </c>
      <c r="S153" s="201">
        <v>0</v>
      </c>
      <c r="T153" s="20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224</v>
      </c>
      <c r="AT153" s="203" t="s">
        <v>319</v>
      </c>
      <c r="AU153" s="203" t="s">
        <v>87</v>
      </c>
      <c r="AY153" s="16" t="s">
        <v>185</v>
      </c>
      <c r="BE153" s="204">
        <f t="shared" si="4"/>
        <v>0</v>
      </c>
      <c r="BF153" s="204">
        <f t="shared" si="5"/>
        <v>0</v>
      </c>
      <c r="BG153" s="204">
        <f t="shared" si="6"/>
        <v>0</v>
      </c>
      <c r="BH153" s="204">
        <f t="shared" si="7"/>
        <v>0</v>
      </c>
      <c r="BI153" s="204">
        <f t="shared" si="8"/>
        <v>0</v>
      </c>
      <c r="BJ153" s="16" t="s">
        <v>85</v>
      </c>
      <c r="BK153" s="204">
        <f t="shared" si="9"/>
        <v>0</v>
      </c>
      <c r="BL153" s="16" t="s">
        <v>192</v>
      </c>
      <c r="BM153" s="203" t="s">
        <v>2405</v>
      </c>
    </row>
    <row r="154" spans="1:65" s="2" customFormat="1" ht="16.5" customHeight="1">
      <c r="A154" s="33"/>
      <c r="B154" s="34"/>
      <c r="C154" s="232" t="s">
        <v>318</v>
      </c>
      <c r="D154" s="232" t="s">
        <v>319</v>
      </c>
      <c r="E154" s="233" t="s">
        <v>2406</v>
      </c>
      <c r="F154" s="234" t="s">
        <v>2407</v>
      </c>
      <c r="G154" s="235" t="s">
        <v>704</v>
      </c>
      <c r="H154" s="236">
        <v>1</v>
      </c>
      <c r="I154" s="237"/>
      <c r="J154" s="238">
        <f t="shared" si="0"/>
        <v>0</v>
      </c>
      <c r="K154" s="239"/>
      <c r="L154" s="240"/>
      <c r="M154" s="241" t="s">
        <v>1</v>
      </c>
      <c r="N154" s="242" t="s">
        <v>42</v>
      </c>
      <c r="O154" s="70"/>
      <c r="P154" s="201">
        <f t="shared" si="1"/>
        <v>0</v>
      </c>
      <c r="Q154" s="201">
        <v>0</v>
      </c>
      <c r="R154" s="201">
        <f t="shared" si="2"/>
        <v>0</v>
      </c>
      <c r="S154" s="201">
        <v>0</v>
      </c>
      <c r="T154" s="20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224</v>
      </c>
      <c r="AT154" s="203" t="s">
        <v>319</v>
      </c>
      <c r="AU154" s="203" t="s">
        <v>87</v>
      </c>
      <c r="AY154" s="16" t="s">
        <v>185</v>
      </c>
      <c r="BE154" s="204">
        <f t="shared" si="4"/>
        <v>0</v>
      </c>
      <c r="BF154" s="204">
        <f t="shared" si="5"/>
        <v>0</v>
      </c>
      <c r="BG154" s="204">
        <f t="shared" si="6"/>
        <v>0</v>
      </c>
      <c r="BH154" s="204">
        <f t="shared" si="7"/>
        <v>0</v>
      </c>
      <c r="BI154" s="204">
        <f t="shared" si="8"/>
        <v>0</v>
      </c>
      <c r="BJ154" s="16" t="s">
        <v>85</v>
      </c>
      <c r="BK154" s="204">
        <f t="shared" si="9"/>
        <v>0</v>
      </c>
      <c r="BL154" s="16" t="s">
        <v>192</v>
      </c>
      <c r="BM154" s="203" t="s">
        <v>2408</v>
      </c>
    </row>
    <row r="155" spans="1:65" s="12" customFormat="1" ht="22.9" customHeight="1">
      <c r="B155" s="175"/>
      <c r="C155" s="176"/>
      <c r="D155" s="177" t="s">
        <v>76</v>
      </c>
      <c r="E155" s="189" t="s">
        <v>2409</v>
      </c>
      <c r="F155" s="189" t="s">
        <v>2410</v>
      </c>
      <c r="G155" s="176"/>
      <c r="H155" s="176"/>
      <c r="I155" s="179"/>
      <c r="J155" s="190">
        <f>BK155</f>
        <v>0</v>
      </c>
      <c r="K155" s="176"/>
      <c r="L155" s="181"/>
      <c r="M155" s="182"/>
      <c r="N155" s="183"/>
      <c r="O155" s="183"/>
      <c r="P155" s="184">
        <f>SUM(P156:P183)</f>
        <v>0</v>
      </c>
      <c r="Q155" s="183"/>
      <c r="R155" s="184">
        <f>SUM(R156:R183)</f>
        <v>0</v>
      </c>
      <c r="S155" s="183"/>
      <c r="T155" s="185">
        <f>SUM(T156:T183)</f>
        <v>2E-3</v>
      </c>
      <c r="AR155" s="186" t="s">
        <v>85</v>
      </c>
      <c r="AT155" s="187" t="s">
        <v>76</v>
      </c>
      <c r="AU155" s="187" t="s">
        <v>85</v>
      </c>
      <c r="AY155" s="186" t="s">
        <v>185</v>
      </c>
      <c r="BK155" s="188">
        <f>SUM(BK156:BK183)</f>
        <v>0</v>
      </c>
    </row>
    <row r="156" spans="1:65" s="2" customFormat="1" ht="21.75" customHeight="1">
      <c r="A156" s="33"/>
      <c r="B156" s="34"/>
      <c r="C156" s="191" t="s">
        <v>325</v>
      </c>
      <c r="D156" s="191" t="s">
        <v>188</v>
      </c>
      <c r="E156" s="192" t="s">
        <v>2411</v>
      </c>
      <c r="F156" s="193" t="s">
        <v>2412</v>
      </c>
      <c r="G156" s="194" t="s">
        <v>301</v>
      </c>
      <c r="H156" s="195">
        <v>1</v>
      </c>
      <c r="I156" s="196"/>
      <c r="J156" s="197">
        <f t="shared" ref="J156:J183" si="10">ROUND(I156*H156,2)</f>
        <v>0</v>
      </c>
      <c r="K156" s="198"/>
      <c r="L156" s="38"/>
      <c r="M156" s="199" t="s">
        <v>1</v>
      </c>
      <c r="N156" s="200" t="s">
        <v>42</v>
      </c>
      <c r="O156" s="70"/>
      <c r="P156" s="201">
        <f t="shared" ref="P156:P183" si="11">O156*H156</f>
        <v>0</v>
      </c>
      <c r="Q156" s="201">
        <v>0</v>
      </c>
      <c r="R156" s="201">
        <f t="shared" ref="R156:R183" si="12">Q156*H156</f>
        <v>0</v>
      </c>
      <c r="S156" s="201">
        <v>1E-3</v>
      </c>
      <c r="T156" s="202">
        <f t="shared" ref="T156:T183" si="13">S156*H156</f>
        <v>1E-3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192</v>
      </c>
      <c r="AT156" s="203" t="s">
        <v>188</v>
      </c>
      <c r="AU156" s="203" t="s">
        <v>87</v>
      </c>
      <c r="AY156" s="16" t="s">
        <v>185</v>
      </c>
      <c r="BE156" s="204">
        <f t="shared" ref="BE156:BE183" si="14">IF(N156="základní",J156,0)</f>
        <v>0</v>
      </c>
      <c r="BF156" s="204">
        <f t="shared" ref="BF156:BF183" si="15">IF(N156="snížená",J156,0)</f>
        <v>0</v>
      </c>
      <c r="BG156" s="204">
        <f t="shared" ref="BG156:BG183" si="16">IF(N156="zákl. přenesená",J156,0)</f>
        <v>0</v>
      </c>
      <c r="BH156" s="204">
        <f t="shared" ref="BH156:BH183" si="17">IF(N156="sníž. přenesená",J156,0)</f>
        <v>0</v>
      </c>
      <c r="BI156" s="204">
        <f t="shared" ref="BI156:BI183" si="18">IF(N156="nulová",J156,0)</f>
        <v>0</v>
      </c>
      <c r="BJ156" s="16" t="s">
        <v>85</v>
      </c>
      <c r="BK156" s="204">
        <f t="shared" ref="BK156:BK183" si="19">ROUND(I156*H156,2)</f>
        <v>0</v>
      </c>
      <c r="BL156" s="16" t="s">
        <v>192</v>
      </c>
      <c r="BM156" s="203" t="s">
        <v>2413</v>
      </c>
    </row>
    <row r="157" spans="1:65" s="2" customFormat="1" ht="21.75" customHeight="1">
      <c r="A157" s="33"/>
      <c r="B157" s="34"/>
      <c r="C157" s="191" t="s">
        <v>331</v>
      </c>
      <c r="D157" s="191" t="s">
        <v>188</v>
      </c>
      <c r="E157" s="192" t="s">
        <v>2414</v>
      </c>
      <c r="F157" s="193" t="s">
        <v>2415</v>
      </c>
      <c r="G157" s="194" t="s">
        <v>301</v>
      </c>
      <c r="H157" s="195">
        <v>1</v>
      </c>
      <c r="I157" s="196"/>
      <c r="J157" s="197">
        <f t="shared" si="10"/>
        <v>0</v>
      </c>
      <c r="K157" s="198"/>
      <c r="L157" s="38"/>
      <c r="M157" s="199" t="s">
        <v>1</v>
      </c>
      <c r="N157" s="200" t="s">
        <v>42</v>
      </c>
      <c r="O157" s="70"/>
      <c r="P157" s="201">
        <f t="shared" si="11"/>
        <v>0</v>
      </c>
      <c r="Q157" s="201">
        <v>0</v>
      </c>
      <c r="R157" s="201">
        <f t="shared" si="12"/>
        <v>0</v>
      </c>
      <c r="S157" s="201">
        <v>1E-3</v>
      </c>
      <c r="T157" s="202">
        <f t="shared" si="13"/>
        <v>1E-3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192</v>
      </c>
      <c r="AT157" s="203" t="s">
        <v>188</v>
      </c>
      <c r="AU157" s="203" t="s">
        <v>87</v>
      </c>
      <c r="AY157" s="16" t="s">
        <v>185</v>
      </c>
      <c r="BE157" s="204">
        <f t="shared" si="14"/>
        <v>0</v>
      </c>
      <c r="BF157" s="204">
        <f t="shared" si="15"/>
        <v>0</v>
      </c>
      <c r="BG157" s="204">
        <f t="shared" si="16"/>
        <v>0</v>
      </c>
      <c r="BH157" s="204">
        <f t="shared" si="17"/>
        <v>0</v>
      </c>
      <c r="BI157" s="204">
        <f t="shared" si="18"/>
        <v>0</v>
      </c>
      <c r="BJ157" s="16" t="s">
        <v>85</v>
      </c>
      <c r="BK157" s="204">
        <f t="shared" si="19"/>
        <v>0</v>
      </c>
      <c r="BL157" s="16" t="s">
        <v>192</v>
      </c>
      <c r="BM157" s="203" t="s">
        <v>2416</v>
      </c>
    </row>
    <row r="158" spans="1:65" s="2" customFormat="1" ht="21.75" customHeight="1">
      <c r="A158" s="33"/>
      <c r="B158" s="34"/>
      <c r="C158" s="191" t="s">
        <v>336</v>
      </c>
      <c r="D158" s="191" t="s">
        <v>188</v>
      </c>
      <c r="E158" s="192" t="s">
        <v>2417</v>
      </c>
      <c r="F158" s="193" t="s">
        <v>2418</v>
      </c>
      <c r="G158" s="194" t="s">
        <v>191</v>
      </c>
      <c r="H158" s="195">
        <v>1</v>
      </c>
      <c r="I158" s="196"/>
      <c r="J158" s="197">
        <f t="shared" si="10"/>
        <v>0</v>
      </c>
      <c r="K158" s="198"/>
      <c r="L158" s="38"/>
      <c r="M158" s="199" t="s">
        <v>1</v>
      </c>
      <c r="N158" s="200" t="s">
        <v>42</v>
      </c>
      <c r="O158" s="70"/>
      <c r="P158" s="201">
        <f t="shared" si="11"/>
        <v>0</v>
      </c>
      <c r="Q158" s="201">
        <v>0</v>
      </c>
      <c r="R158" s="201">
        <f t="shared" si="12"/>
        <v>0</v>
      </c>
      <c r="S158" s="201">
        <v>0</v>
      </c>
      <c r="T158" s="202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500</v>
      </c>
      <c r="AT158" s="203" t="s">
        <v>188</v>
      </c>
      <c r="AU158" s="203" t="s">
        <v>87</v>
      </c>
      <c r="AY158" s="16" t="s">
        <v>185</v>
      </c>
      <c r="BE158" s="204">
        <f t="shared" si="14"/>
        <v>0</v>
      </c>
      <c r="BF158" s="204">
        <f t="shared" si="15"/>
        <v>0</v>
      </c>
      <c r="BG158" s="204">
        <f t="shared" si="16"/>
        <v>0</v>
      </c>
      <c r="BH158" s="204">
        <f t="shared" si="17"/>
        <v>0</v>
      </c>
      <c r="BI158" s="204">
        <f t="shared" si="18"/>
        <v>0</v>
      </c>
      <c r="BJ158" s="16" t="s">
        <v>85</v>
      </c>
      <c r="BK158" s="204">
        <f t="shared" si="19"/>
        <v>0</v>
      </c>
      <c r="BL158" s="16" t="s">
        <v>500</v>
      </c>
      <c r="BM158" s="203" t="s">
        <v>2419</v>
      </c>
    </row>
    <row r="159" spans="1:65" s="2" customFormat="1" ht="16.5" customHeight="1">
      <c r="A159" s="33"/>
      <c r="B159" s="34"/>
      <c r="C159" s="191" t="s">
        <v>340</v>
      </c>
      <c r="D159" s="191" t="s">
        <v>188</v>
      </c>
      <c r="E159" s="192" t="s">
        <v>2420</v>
      </c>
      <c r="F159" s="193" t="s">
        <v>2421</v>
      </c>
      <c r="G159" s="194" t="s">
        <v>301</v>
      </c>
      <c r="H159" s="195">
        <v>1</v>
      </c>
      <c r="I159" s="196"/>
      <c r="J159" s="197">
        <f t="shared" si="10"/>
        <v>0</v>
      </c>
      <c r="K159" s="198"/>
      <c r="L159" s="38"/>
      <c r="M159" s="199" t="s">
        <v>1</v>
      </c>
      <c r="N159" s="200" t="s">
        <v>42</v>
      </c>
      <c r="O159" s="70"/>
      <c r="P159" s="201">
        <f t="shared" si="11"/>
        <v>0</v>
      </c>
      <c r="Q159" s="201">
        <v>0</v>
      </c>
      <c r="R159" s="201">
        <f t="shared" si="12"/>
        <v>0</v>
      </c>
      <c r="S159" s="201">
        <v>0</v>
      </c>
      <c r="T159" s="202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261</v>
      </c>
      <c r="AT159" s="203" t="s">
        <v>188</v>
      </c>
      <c r="AU159" s="203" t="s">
        <v>87</v>
      </c>
      <c r="AY159" s="16" t="s">
        <v>185</v>
      </c>
      <c r="BE159" s="204">
        <f t="shared" si="14"/>
        <v>0</v>
      </c>
      <c r="BF159" s="204">
        <f t="shared" si="15"/>
        <v>0</v>
      </c>
      <c r="BG159" s="204">
        <f t="shared" si="16"/>
        <v>0</v>
      </c>
      <c r="BH159" s="204">
        <f t="shared" si="17"/>
        <v>0</v>
      </c>
      <c r="BI159" s="204">
        <f t="shared" si="18"/>
        <v>0</v>
      </c>
      <c r="BJ159" s="16" t="s">
        <v>85</v>
      </c>
      <c r="BK159" s="204">
        <f t="shared" si="19"/>
        <v>0</v>
      </c>
      <c r="BL159" s="16" t="s">
        <v>261</v>
      </c>
      <c r="BM159" s="203" t="s">
        <v>2422</v>
      </c>
    </row>
    <row r="160" spans="1:65" s="2" customFormat="1" ht="16.5" customHeight="1">
      <c r="A160" s="33"/>
      <c r="B160" s="34"/>
      <c r="C160" s="191" t="s">
        <v>345</v>
      </c>
      <c r="D160" s="191" t="s">
        <v>188</v>
      </c>
      <c r="E160" s="192" t="s">
        <v>2423</v>
      </c>
      <c r="F160" s="193" t="s">
        <v>2424</v>
      </c>
      <c r="G160" s="194" t="s">
        <v>301</v>
      </c>
      <c r="H160" s="195">
        <v>1</v>
      </c>
      <c r="I160" s="196"/>
      <c r="J160" s="197">
        <f t="shared" si="10"/>
        <v>0</v>
      </c>
      <c r="K160" s="198"/>
      <c r="L160" s="38"/>
      <c r="M160" s="199" t="s">
        <v>1</v>
      </c>
      <c r="N160" s="200" t="s">
        <v>42</v>
      </c>
      <c r="O160" s="70"/>
      <c r="P160" s="201">
        <f t="shared" si="11"/>
        <v>0</v>
      </c>
      <c r="Q160" s="201">
        <v>0</v>
      </c>
      <c r="R160" s="201">
        <f t="shared" si="12"/>
        <v>0</v>
      </c>
      <c r="S160" s="201">
        <v>0</v>
      </c>
      <c r="T160" s="202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261</v>
      </c>
      <c r="AT160" s="203" t="s">
        <v>188</v>
      </c>
      <c r="AU160" s="203" t="s">
        <v>87</v>
      </c>
      <c r="AY160" s="16" t="s">
        <v>185</v>
      </c>
      <c r="BE160" s="204">
        <f t="shared" si="14"/>
        <v>0</v>
      </c>
      <c r="BF160" s="204">
        <f t="shared" si="15"/>
        <v>0</v>
      </c>
      <c r="BG160" s="204">
        <f t="shared" si="16"/>
        <v>0</v>
      </c>
      <c r="BH160" s="204">
        <f t="shared" si="17"/>
        <v>0</v>
      </c>
      <c r="BI160" s="204">
        <f t="shared" si="18"/>
        <v>0</v>
      </c>
      <c r="BJ160" s="16" t="s">
        <v>85</v>
      </c>
      <c r="BK160" s="204">
        <f t="shared" si="19"/>
        <v>0</v>
      </c>
      <c r="BL160" s="16" t="s">
        <v>261</v>
      </c>
      <c r="BM160" s="203" t="s">
        <v>2425</v>
      </c>
    </row>
    <row r="161" spans="1:65" s="2" customFormat="1" ht="16.5" customHeight="1">
      <c r="A161" s="33"/>
      <c r="B161" s="34"/>
      <c r="C161" s="191" t="s">
        <v>322</v>
      </c>
      <c r="D161" s="191" t="s">
        <v>188</v>
      </c>
      <c r="E161" s="192" t="s">
        <v>2426</v>
      </c>
      <c r="F161" s="193" t="s">
        <v>2427</v>
      </c>
      <c r="G161" s="194" t="s">
        <v>301</v>
      </c>
      <c r="H161" s="195">
        <v>1</v>
      </c>
      <c r="I161" s="196"/>
      <c r="J161" s="197">
        <f t="shared" si="10"/>
        <v>0</v>
      </c>
      <c r="K161" s="198"/>
      <c r="L161" s="38"/>
      <c r="M161" s="199" t="s">
        <v>1</v>
      </c>
      <c r="N161" s="200" t="s">
        <v>42</v>
      </c>
      <c r="O161" s="70"/>
      <c r="P161" s="201">
        <f t="shared" si="11"/>
        <v>0</v>
      </c>
      <c r="Q161" s="201">
        <v>0</v>
      </c>
      <c r="R161" s="201">
        <f t="shared" si="12"/>
        <v>0</v>
      </c>
      <c r="S161" s="201">
        <v>0</v>
      </c>
      <c r="T161" s="202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261</v>
      </c>
      <c r="AT161" s="203" t="s">
        <v>188</v>
      </c>
      <c r="AU161" s="203" t="s">
        <v>87</v>
      </c>
      <c r="AY161" s="16" t="s">
        <v>185</v>
      </c>
      <c r="BE161" s="204">
        <f t="shared" si="14"/>
        <v>0</v>
      </c>
      <c r="BF161" s="204">
        <f t="shared" si="15"/>
        <v>0</v>
      </c>
      <c r="BG161" s="204">
        <f t="shared" si="16"/>
        <v>0</v>
      </c>
      <c r="BH161" s="204">
        <f t="shared" si="17"/>
        <v>0</v>
      </c>
      <c r="BI161" s="204">
        <f t="shared" si="18"/>
        <v>0</v>
      </c>
      <c r="BJ161" s="16" t="s">
        <v>85</v>
      </c>
      <c r="BK161" s="204">
        <f t="shared" si="19"/>
        <v>0</v>
      </c>
      <c r="BL161" s="16" t="s">
        <v>261</v>
      </c>
      <c r="BM161" s="203" t="s">
        <v>2428</v>
      </c>
    </row>
    <row r="162" spans="1:65" s="2" customFormat="1" ht="16.5" customHeight="1">
      <c r="A162" s="33"/>
      <c r="B162" s="34"/>
      <c r="C162" s="191" t="s">
        <v>353</v>
      </c>
      <c r="D162" s="191" t="s">
        <v>188</v>
      </c>
      <c r="E162" s="192" t="s">
        <v>2429</v>
      </c>
      <c r="F162" s="193" t="s">
        <v>2430</v>
      </c>
      <c r="G162" s="194" t="s">
        <v>301</v>
      </c>
      <c r="H162" s="195">
        <v>8</v>
      </c>
      <c r="I162" s="196"/>
      <c r="J162" s="197">
        <f t="shared" si="10"/>
        <v>0</v>
      </c>
      <c r="K162" s="198"/>
      <c r="L162" s="38"/>
      <c r="M162" s="199" t="s">
        <v>1</v>
      </c>
      <c r="N162" s="200" t="s">
        <v>42</v>
      </c>
      <c r="O162" s="70"/>
      <c r="P162" s="201">
        <f t="shared" si="11"/>
        <v>0</v>
      </c>
      <c r="Q162" s="201">
        <v>0</v>
      </c>
      <c r="R162" s="201">
        <f t="shared" si="12"/>
        <v>0</v>
      </c>
      <c r="S162" s="201">
        <v>0</v>
      </c>
      <c r="T162" s="202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261</v>
      </c>
      <c r="AT162" s="203" t="s">
        <v>188</v>
      </c>
      <c r="AU162" s="203" t="s">
        <v>87</v>
      </c>
      <c r="AY162" s="16" t="s">
        <v>185</v>
      </c>
      <c r="BE162" s="204">
        <f t="shared" si="14"/>
        <v>0</v>
      </c>
      <c r="BF162" s="204">
        <f t="shared" si="15"/>
        <v>0</v>
      </c>
      <c r="BG162" s="204">
        <f t="shared" si="16"/>
        <v>0</v>
      </c>
      <c r="BH162" s="204">
        <f t="shared" si="17"/>
        <v>0</v>
      </c>
      <c r="BI162" s="204">
        <f t="shared" si="18"/>
        <v>0</v>
      </c>
      <c r="BJ162" s="16" t="s">
        <v>85</v>
      </c>
      <c r="BK162" s="204">
        <f t="shared" si="19"/>
        <v>0</v>
      </c>
      <c r="BL162" s="16" t="s">
        <v>261</v>
      </c>
      <c r="BM162" s="203" t="s">
        <v>2431</v>
      </c>
    </row>
    <row r="163" spans="1:65" s="2" customFormat="1" ht="21.75" customHeight="1">
      <c r="A163" s="33"/>
      <c r="B163" s="34"/>
      <c r="C163" s="191" t="s">
        <v>361</v>
      </c>
      <c r="D163" s="191" t="s">
        <v>188</v>
      </c>
      <c r="E163" s="192" t="s">
        <v>2432</v>
      </c>
      <c r="F163" s="193" t="s">
        <v>2433</v>
      </c>
      <c r="G163" s="194" t="s">
        <v>191</v>
      </c>
      <c r="H163" s="195">
        <v>305</v>
      </c>
      <c r="I163" s="196"/>
      <c r="J163" s="197">
        <f t="shared" si="10"/>
        <v>0</v>
      </c>
      <c r="K163" s="198"/>
      <c r="L163" s="38"/>
      <c r="M163" s="199" t="s">
        <v>1</v>
      </c>
      <c r="N163" s="200" t="s">
        <v>42</v>
      </c>
      <c r="O163" s="70"/>
      <c r="P163" s="201">
        <f t="shared" si="11"/>
        <v>0</v>
      </c>
      <c r="Q163" s="201">
        <v>0</v>
      </c>
      <c r="R163" s="201">
        <f t="shared" si="12"/>
        <v>0</v>
      </c>
      <c r="S163" s="201">
        <v>0</v>
      </c>
      <c r="T163" s="202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261</v>
      </c>
      <c r="AT163" s="203" t="s">
        <v>188</v>
      </c>
      <c r="AU163" s="203" t="s">
        <v>87</v>
      </c>
      <c r="AY163" s="16" t="s">
        <v>185</v>
      </c>
      <c r="BE163" s="204">
        <f t="shared" si="14"/>
        <v>0</v>
      </c>
      <c r="BF163" s="204">
        <f t="shared" si="15"/>
        <v>0</v>
      </c>
      <c r="BG163" s="204">
        <f t="shared" si="16"/>
        <v>0</v>
      </c>
      <c r="BH163" s="204">
        <f t="shared" si="17"/>
        <v>0</v>
      </c>
      <c r="BI163" s="204">
        <f t="shared" si="18"/>
        <v>0</v>
      </c>
      <c r="BJ163" s="16" t="s">
        <v>85</v>
      </c>
      <c r="BK163" s="204">
        <f t="shared" si="19"/>
        <v>0</v>
      </c>
      <c r="BL163" s="16" t="s">
        <v>261</v>
      </c>
      <c r="BM163" s="203" t="s">
        <v>2434</v>
      </c>
    </row>
    <row r="164" spans="1:65" s="2" customFormat="1" ht="21.75" customHeight="1">
      <c r="A164" s="33"/>
      <c r="B164" s="34"/>
      <c r="C164" s="191" t="s">
        <v>367</v>
      </c>
      <c r="D164" s="191" t="s">
        <v>188</v>
      </c>
      <c r="E164" s="192" t="s">
        <v>2435</v>
      </c>
      <c r="F164" s="193" t="s">
        <v>2436</v>
      </c>
      <c r="G164" s="194" t="s">
        <v>191</v>
      </c>
      <c r="H164" s="195">
        <v>35</v>
      </c>
      <c r="I164" s="196"/>
      <c r="J164" s="197">
        <f t="shared" si="10"/>
        <v>0</v>
      </c>
      <c r="K164" s="198"/>
      <c r="L164" s="38"/>
      <c r="M164" s="199" t="s">
        <v>1</v>
      </c>
      <c r="N164" s="200" t="s">
        <v>42</v>
      </c>
      <c r="O164" s="70"/>
      <c r="P164" s="201">
        <f t="shared" si="11"/>
        <v>0</v>
      </c>
      <c r="Q164" s="201">
        <v>0</v>
      </c>
      <c r="R164" s="201">
        <f t="shared" si="12"/>
        <v>0</v>
      </c>
      <c r="S164" s="201">
        <v>0</v>
      </c>
      <c r="T164" s="202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261</v>
      </c>
      <c r="AT164" s="203" t="s">
        <v>188</v>
      </c>
      <c r="AU164" s="203" t="s">
        <v>87</v>
      </c>
      <c r="AY164" s="16" t="s">
        <v>185</v>
      </c>
      <c r="BE164" s="204">
        <f t="shared" si="14"/>
        <v>0</v>
      </c>
      <c r="BF164" s="204">
        <f t="shared" si="15"/>
        <v>0</v>
      </c>
      <c r="BG164" s="204">
        <f t="shared" si="16"/>
        <v>0</v>
      </c>
      <c r="BH164" s="204">
        <f t="shared" si="17"/>
        <v>0</v>
      </c>
      <c r="BI164" s="204">
        <f t="shared" si="18"/>
        <v>0</v>
      </c>
      <c r="BJ164" s="16" t="s">
        <v>85</v>
      </c>
      <c r="BK164" s="204">
        <f t="shared" si="19"/>
        <v>0</v>
      </c>
      <c r="BL164" s="16" t="s">
        <v>261</v>
      </c>
      <c r="BM164" s="203" t="s">
        <v>2437</v>
      </c>
    </row>
    <row r="165" spans="1:65" s="2" customFormat="1" ht="16.5" customHeight="1">
      <c r="A165" s="33"/>
      <c r="B165" s="34"/>
      <c r="C165" s="191" t="s">
        <v>371</v>
      </c>
      <c r="D165" s="191" t="s">
        <v>188</v>
      </c>
      <c r="E165" s="192" t="s">
        <v>2438</v>
      </c>
      <c r="F165" s="193" t="s">
        <v>2439</v>
      </c>
      <c r="G165" s="194" t="s">
        <v>721</v>
      </c>
      <c r="H165" s="195">
        <v>36</v>
      </c>
      <c r="I165" s="196"/>
      <c r="J165" s="197">
        <f t="shared" si="10"/>
        <v>0</v>
      </c>
      <c r="K165" s="198"/>
      <c r="L165" s="38"/>
      <c r="M165" s="199" t="s">
        <v>1</v>
      </c>
      <c r="N165" s="200" t="s">
        <v>42</v>
      </c>
      <c r="O165" s="70"/>
      <c r="P165" s="201">
        <f t="shared" si="11"/>
        <v>0</v>
      </c>
      <c r="Q165" s="201">
        <v>0</v>
      </c>
      <c r="R165" s="201">
        <f t="shared" si="12"/>
        <v>0</v>
      </c>
      <c r="S165" s="201">
        <v>0</v>
      </c>
      <c r="T165" s="202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261</v>
      </c>
      <c r="AT165" s="203" t="s">
        <v>188</v>
      </c>
      <c r="AU165" s="203" t="s">
        <v>87</v>
      </c>
      <c r="AY165" s="16" t="s">
        <v>185</v>
      </c>
      <c r="BE165" s="204">
        <f t="shared" si="14"/>
        <v>0</v>
      </c>
      <c r="BF165" s="204">
        <f t="shared" si="15"/>
        <v>0</v>
      </c>
      <c r="BG165" s="204">
        <f t="shared" si="16"/>
        <v>0</v>
      </c>
      <c r="BH165" s="204">
        <f t="shared" si="17"/>
        <v>0</v>
      </c>
      <c r="BI165" s="204">
        <f t="shared" si="18"/>
        <v>0</v>
      </c>
      <c r="BJ165" s="16" t="s">
        <v>85</v>
      </c>
      <c r="BK165" s="204">
        <f t="shared" si="19"/>
        <v>0</v>
      </c>
      <c r="BL165" s="16" t="s">
        <v>261</v>
      </c>
      <c r="BM165" s="203" t="s">
        <v>2440</v>
      </c>
    </row>
    <row r="166" spans="1:65" s="2" customFormat="1" ht="21.75" customHeight="1">
      <c r="A166" s="33"/>
      <c r="B166" s="34"/>
      <c r="C166" s="191" t="s">
        <v>375</v>
      </c>
      <c r="D166" s="191" t="s">
        <v>188</v>
      </c>
      <c r="E166" s="192" t="s">
        <v>2441</v>
      </c>
      <c r="F166" s="193" t="s">
        <v>2442</v>
      </c>
      <c r="G166" s="194" t="s">
        <v>721</v>
      </c>
      <c r="H166" s="195">
        <v>16</v>
      </c>
      <c r="I166" s="196"/>
      <c r="J166" s="197">
        <f t="shared" si="10"/>
        <v>0</v>
      </c>
      <c r="K166" s="198"/>
      <c r="L166" s="38"/>
      <c r="M166" s="199" t="s">
        <v>1</v>
      </c>
      <c r="N166" s="200" t="s">
        <v>42</v>
      </c>
      <c r="O166" s="70"/>
      <c r="P166" s="201">
        <f t="shared" si="11"/>
        <v>0</v>
      </c>
      <c r="Q166" s="201">
        <v>0</v>
      </c>
      <c r="R166" s="201">
        <f t="shared" si="12"/>
        <v>0</v>
      </c>
      <c r="S166" s="201">
        <v>0</v>
      </c>
      <c r="T166" s="202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3" t="s">
        <v>261</v>
      </c>
      <c r="AT166" s="203" t="s">
        <v>188</v>
      </c>
      <c r="AU166" s="203" t="s">
        <v>87</v>
      </c>
      <c r="AY166" s="16" t="s">
        <v>185</v>
      </c>
      <c r="BE166" s="204">
        <f t="shared" si="14"/>
        <v>0</v>
      </c>
      <c r="BF166" s="204">
        <f t="shared" si="15"/>
        <v>0</v>
      </c>
      <c r="BG166" s="204">
        <f t="shared" si="16"/>
        <v>0</v>
      </c>
      <c r="BH166" s="204">
        <f t="shared" si="17"/>
        <v>0</v>
      </c>
      <c r="BI166" s="204">
        <f t="shared" si="18"/>
        <v>0</v>
      </c>
      <c r="BJ166" s="16" t="s">
        <v>85</v>
      </c>
      <c r="BK166" s="204">
        <f t="shared" si="19"/>
        <v>0</v>
      </c>
      <c r="BL166" s="16" t="s">
        <v>261</v>
      </c>
      <c r="BM166" s="203" t="s">
        <v>2443</v>
      </c>
    </row>
    <row r="167" spans="1:65" s="2" customFormat="1" ht="16.5" customHeight="1">
      <c r="A167" s="33"/>
      <c r="B167" s="34"/>
      <c r="C167" s="191" t="s">
        <v>379</v>
      </c>
      <c r="D167" s="191" t="s">
        <v>188</v>
      </c>
      <c r="E167" s="192" t="s">
        <v>2444</v>
      </c>
      <c r="F167" s="193" t="s">
        <v>2445</v>
      </c>
      <c r="G167" s="194" t="s">
        <v>721</v>
      </c>
      <c r="H167" s="195">
        <v>16</v>
      </c>
      <c r="I167" s="196"/>
      <c r="J167" s="197">
        <f t="shared" si="10"/>
        <v>0</v>
      </c>
      <c r="K167" s="198"/>
      <c r="L167" s="38"/>
      <c r="M167" s="199" t="s">
        <v>1</v>
      </c>
      <c r="N167" s="200" t="s">
        <v>42</v>
      </c>
      <c r="O167" s="70"/>
      <c r="P167" s="201">
        <f t="shared" si="11"/>
        <v>0</v>
      </c>
      <c r="Q167" s="201">
        <v>0</v>
      </c>
      <c r="R167" s="201">
        <f t="shared" si="12"/>
        <v>0</v>
      </c>
      <c r="S167" s="201">
        <v>0</v>
      </c>
      <c r="T167" s="202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261</v>
      </c>
      <c r="AT167" s="203" t="s">
        <v>188</v>
      </c>
      <c r="AU167" s="203" t="s">
        <v>87</v>
      </c>
      <c r="AY167" s="16" t="s">
        <v>185</v>
      </c>
      <c r="BE167" s="204">
        <f t="shared" si="14"/>
        <v>0</v>
      </c>
      <c r="BF167" s="204">
        <f t="shared" si="15"/>
        <v>0</v>
      </c>
      <c r="BG167" s="204">
        <f t="shared" si="16"/>
        <v>0</v>
      </c>
      <c r="BH167" s="204">
        <f t="shared" si="17"/>
        <v>0</v>
      </c>
      <c r="BI167" s="204">
        <f t="shared" si="18"/>
        <v>0</v>
      </c>
      <c r="BJ167" s="16" t="s">
        <v>85</v>
      </c>
      <c r="BK167" s="204">
        <f t="shared" si="19"/>
        <v>0</v>
      </c>
      <c r="BL167" s="16" t="s">
        <v>261</v>
      </c>
      <c r="BM167" s="203" t="s">
        <v>2446</v>
      </c>
    </row>
    <row r="168" spans="1:65" s="2" customFormat="1" ht="21.75" customHeight="1">
      <c r="A168" s="33"/>
      <c r="B168" s="34"/>
      <c r="C168" s="191" t="s">
        <v>382</v>
      </c>
      <c r="D168" s="191" t="s">
        <v>188</v>
      </c>
      <c r="E168" s="192" t="s">
        <v>2447</v>
      </c>
      <c r="F168" s="193" t="s">
        <v>2448</v>
      </c>
      <c r="G168" s="194" t="s">
        <v>721</v>
      </c>
      <c r="H168" s="195">
        <v>2</v>
      </c>
      <c r="I168" s="196"/>
      <c r="J168" s="197">
        <f t="shared" si="10"/>
        <v>0</v>
      </c>
      <c r="K168" s="198"/>
      <c r="L168" s="38"/>
      <c r="M168" s="199" t="s">
        <v>1</v>
      </c>
      <c r="N168" s="200" t="s">
        <v>42</v>
      </c>
      <c r="O168" s="70"/>
      <c r="P168" s="201">
        <f t="shared" si="11"/>
        <v>0</v>
      </c>
      <c r="Q168" s="201">
        <v>0</v>
      </c>
      <c r="R168" s="201">
        <f t="shared" si="12"/>
        <v>0</v>
      </c>
      <c r="S168" s="201">
        <v>0</v>
      </c>
      <c r="T168" s="202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261</v>
      </c>
      <c r="AT168" s="203" t="s">
        <v>188</v>
      </c>
      <c r="AU168" s="203" t="s">
        <v>87</v>
      </c>
      <c r="AY168" s="16" t="s">
        <v>185</v>
      </c>
      <c r="BE168" s="204">
        <f t="shared" si="14"/>
        <v>0</v>
      </c>
      <c r="BF168" s="204">
        <f t="shared" si="15"/>
        <v>0</v>
      </c>
      <c r="BG168" s="204">
        <f t="shared" si="16"/>
        <v>0</v>
      </c>
      <c r="BH168" s="204">
        <f t="shared" si="17"/>
        <v>0</v>
      </c>
      <c r="BI168" s="204">
        <f t="shared" si="18"/>
        <v>0</v>
      </c>
      <c r="BJ168" s="16" t="s">
        <v>85</v>
      </c>
      <c r="BK168" s="204">
        <f t="shared" si="19"/>
        <v>0</v>
      </c>
      <c r="BL168" s="16" t="s">
        <v>261</v>
      </c>
      <c r="BM168" s="203" t="s">
        <v>2449</v>
      </c>
    </row>
    <row r="169" spans="1:65" s="2" customFormat="1" ht="16.5" customHeight="1">
      <c r="A169" s="33"/>
      <c r="B169" s="34"/>
      <c r="C169" s="191" t="s">
        <v>389</v>
      </c>
      <c r="D169" s="191" t="s">
        <v>188</v>
      </c>
      <c r="E169" s="192" t="s">
        <v>2450</v>
      </c>
      <c r="F169" s="193" t="s">
        <v>2451</v>
      </c>
      <c r="G169" s="194" t="s">
        <v>721</v>
      </c>
      <c r="H169" s="195">
        <v>1</v>
      </c>
      <c r="I169" s="196"/>
      <c r="J169" s="197">
        <f t="shared" si="10"/>
        <v>0</v>
      </c>
      <c r="K169" s="198"/>
      <c r="L169" s="38"/>
      <c r="M169" s="199" t="s">
        <v>1</v>
      </c>
      <c r="N169" s="200" t="s">
        <v>42</v>
      </c>
      <c r="O169" s="70"/>
      <c r="P169" s="201">
        <f t="shared" si="11"/>
        <v>0</v>
      </c>
      <c r="Q169" s="201">
        <v>0</v>
      </c>
      <c r="R169" s="201">
        <f t="shared" si="12"/>
        <v>0</v>
      </c>
      <c r="S169" s="201">
        <v>0</v>
      </c>
      <c r="T169" s="202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261</v>
      </c>
      <c r="AT169" s="203" t="s">
        <v>188</v>
      </c>
      <c r="AU169" s="203" t="s">
        <v>87</v>
      </c>
      <c r="AY169" s="16" t="s">
        <v>185</v>
      </c>
      <c r="BE169" s="204">
        <f t="shared" si="14"/>
        <v>0</v>
      </c>
      <c r="BF169" s="204">
        <f t="shared" si="15"/>
        <v>0</v>
      </c>
      <c r="BG169" s="204">
        <f t="shared" si="16"/>
        <v>0</v>
      </c>
      <c r="BH169" s="204">
        <f t="shared" si="17"/>
        <v>0</v>
      </c>
      <c r="BI169" s="204">
        <f t="shared" si="18"/>
        <v>0</v>
      </c>
      <c r="BJ169" s="16" t="s">
        <v>85</v>
      </c>
      <c r="BK169" s="204">
        <f t="shared" si="19"/>
        <v>0</v>
      </c>
      <c r="BL169" s="16" t="s">
        <v>261</v>
      </c>
      <c r="BM169" s="203" t="s">
        <v>2452</v>
      </c>
    </row>
    <row r="170" spans="1:65" s="2" customFormat="1" ht="16.5" customHeight="1">
      <c r="A170" s="33"/>
      <c r="B170" s="34"/>
      <c r="C170" s="191" t="s">
        <v>394</v>
      </c>
      <c r="D170" s="191" t="s">
        <v>188</v>
      </c>
      <c r="E170" s="192" t="s">
        <v>2453</v>
      </c>
      <c r="F170" s="193" t="s">
        <v>2454</v>
      </c>
      <c r="G170" s="194" t="s">
        <v>721</v>
      </c>
      <c r="H170" s="195">
        <v>1</v>
      </c>
      <c r="I170" s="196"/>
      <c r="J170" s="197">
        <f t="shared" si="10"/>
        <v>0</v>
      </c>
      <c r="K170" s="198"/>
      <c r="L170" s="38"/>
      <c r="M170" s="199" t="s">
        <v>1</v>
      </c>
      <c r="N170" s="200" t="s">
        <v>42</v>
      </c>
      <c r="O170" s="70"/>
      <c r="P170" s="201">
        <f t="shared" si="11"/>
        <v>0</v>
      </c>
      <c r="Q170" s="201">
        <v>0</v>
      </c>
      <c r="R170" s="201">
        <f t="shared" si="12"/>
        <v>0</v>
      </c>
      <c r="S170" s="201">
        <v>0</v>
      </c>
      <c r="T170" s="202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261</v>
      </c>
      <c r="AT170" s="203" t="s">
        <v>188</v>
      </c>
      <c r="AU170" s="203" t="s">
        <v>87</v>
      </c>
      <c r="AY170" s="16" t="s">
        <v>185</v>
      </c>
      <c r="BE170" s="204">
        <f t="shared" si="14"/>
        <v>0</v>
      </c>
      <c r="BF170" s="204">
        <f t="shared" si="15"/>
        <v>0</v>
      </c>
      <c r="BG170" s="204">
        <f t="shared" si="16"/>
        <v>0</v>
      </c>
      <c r="BH170" s="204">
        <f t="shared" si="17"/>
        <v>0</v>
      </c>
      <c r="BI170" s="204">
        <f t="shared" si="18"/>
        <v>0</v>
      </c>
      <c r="BJ170" s="16" t="s">
        <v>85</v>
      </c>
      <c r="BK170" s="204">
        <f t="shared" si="19"/>
        <v>0</v>
      </c>
      <c r="BL170" s="16" t="s">
        <v>261</v>
      </c>
      <c r="BM170" s="203" t="s">
        <v>2455</v>
      </c>
    </row>
    <row r="171" spans="1:65" s="2" customFormat="1" ht="16.5" customHeight="1">
      <c r="A171" s="33"/>
      <c r="B171" s="34"/>
      <c r="C171" s="191" t="s">
        <v>398</v>
      </c>
      <c r="D171" s="191" t="s">
        <v>188</v>
      </c>
      <c r="E171" s="192" t="s">
        <v>2456</v>
      </c>
      <c r="F171" s="193" t="s">
        <v>2457</v>
      </c>
      <c r="G171" s="194" t="s">
        <v>721</v>
      </c>
      <c r="H171" s="195">
        <v>1</v>
      </c>
      <c r="I171" s="196"/>
      <c r="J171" s="197">
        <f t="shared" si="10"/>
        <v>0</v>
      </c>
      <c r="K171" s="198"/>
      <c r="L171" s="38"/>
      <c r="M171" s="199" t="s">
        <v>1</v>
      </c>
      <c r="N171" s="200" t="s">
        <v>42</v>
      </c>
      <c r="O171" s="70"/>
      <c r="P171" s="201">
        <f t="shared" si="11"/>
        <v>0</v>
      </c>
      <c r="Q171" s="201">
        <v>0</v>
      </c>
      <c r="R171" s="201">
        <f t="shared" si="12"/>
        <v>0</v>
      </c>
      <c r="S171" s="201">
        <v>0</v>
      </c>
      <c r="T171" s="202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261</v>
      </c>
      <c r="AT171" s="203" t="s">
        <v>188</v>
      </c>
      <c r="AU171" s="203" t="s">
        <v>87</v>
      </c>
      <c r="AY171" s="16" t="s">
        <v>185</v>
      </c>
      <c r="BE171" s="204">
        <f t="shared" si="14"/>
        <v>0</v>
      </c>
      <c r="BF171" s="204">
        <f t="shared" si="15"/>
        <v>0</v>
      </c>
      <c r="BG171" s="204">
        <f t="shared" si="16"/>
        <v>0</v>
      </c>
      <c r="BH171" s="204">
        <f t="shared" si="17"/>
        <v>0</v>
      </c>
      <c r="BI171" s="204">
        <f t="shared" si="18"/>
        <v>0</v>
      </c>
      <c r="BJ171" s="16" t="s">
        <v>85</v>
      </c>
      <c r="BK171" s="204">
        <f t="shared" si="19"/>
        <v>0</v>
      </c>
      <c r="BL171" s="16" t="s">
        <v>261</v>
      </c>
      <c r="BM171" s="203" t="s">
        <v>2458</v>
      </c>
    </row>
    <row r="172" spans="1:65" s="2" customFormat="1" ht="21.75" customHeight="1">
      <c r="A172" s="33"/>
      <c r="B172" s="34"/>
      <c r="C172" s="191" t="s">
        <v>402</v>
      </c>
      <c r="D172" s="191" t="s">
        <v>188</v>
      </c>
      <c r="E172" s="192" t="s">
        <v>2459</v>
      </c>
      <c r="F172" s="193" t="s">
        <v>2460</v>
      </c>
      <c r="G172" s="194" t="s">
        <v>721</v>
      </c>
      <c r="H172" s="195">
        <v>1</v>
      </c>
      <c r="I172" s="196"/>
      <c r="J172" s="197">
        <f t="shared" si="10"/>
        <v>0</v>
      </c>
      <c r="K172" s="198"/>
      <c r="L172" s="38"/>
      <c r="M172" s="199" t="s">
        <v>1</v>
      </c>
      <c r="N172" s="200" t="s">
        <v>42</v>
      </c>
      <c r="O172" s="70"/>
      <c r="P172" s="201">
        <f t="shared" si="11"/>
        <v>0</v>
      </c>
      <c r="Q172" s="201">
        <v>0</v>
      </c>
      <c r="R172" s="201">
        <f t="shared" si="12"/>
        <v>0</v>
      </c>
      <c r="S172" s="201">
        <v>0</v>
      </c>
      <c r="T172" s="202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261</v>
      </c>
      <c r="AT172" s="203" t="s">
        <v>188</v>
      </c>
      <c r="AU172" s="203" t="s">
        <v>87</v>
      </c>
      <c r="AY172" s="16" t="s">
        <v>185</v>
      </c>
      <c r="BE172" s="204">
        <f t="shared" si="14"/>
        <v>0</v>
      </c>
      <c r="BF172" s="204">
        <f t="shared" si="15"/>
        <v>0</v>
      </c>
      <c r="BG172" s="204">
        <f t="shared" si="16"/>
        <v>0</v>
      </c>
      <c r="BH172" s="204">
        <f t="shared" si="17"/>
        <v>0</v>
      </c>
      <c r="BI172" s="204">
        <f t="shared" si="18"/>
        <v>0</v>
      </c>
      <c r="BJ172" s="16" t="s">
        <v>85</v>
      </c>
      <c r="BK172" s="204">
        <f t="shared" si="19"/>
        <v>0</v>
      </c>
      <c r="BL172" s="16" t="s">
        <v>261</v>
      </c>
      <c r="BM172" s="203" t="s">
        <v>2461</v>
      </c>
    </row>
    <row r="173" spans="1:65" s="2" customFormat="1" ht="16.5" customHeight="1">
      <c r="A173" s="33"/>
      <c r="B173" s="34"/>
      <c r="C173" s="191" t="s">
        <v>408</v>
      </c>
      <c r="D173" s="191" t="s">
        <v>188</v>
      </c>
      <c r="E173" s="192" t="s">
        <v>2462</v>
      </c>
      <c r="F173" s="193" t="s">
        <v>2463</v>
      </c>
      <c r="G173" s="194" t="s">
        <v>721</v>
      </c>
      <c r="H173" s="195">
        <v>2</v>
      </c>
      <c r="I173" s="196"/>
      <c r="J173" s="197">
        <f t="shared" si="10"/>
        <v>0</v>
      </c>
      <c r="K173" s="198"/>
      <c r="L173" s="38"/>
      <c r="M173" s="199" t="s">
        <v>1</v>
      </c>
      <c r="N173" s="200" t="s">
        <v>42</v>
      </c>
      <c r="O173" s="70"/>
      <c r="P173" s="201">
        <f t="shared" si="11"/>
        <v>0</v>
      </c>
      <c r="Q173" s="201">
        <v>0</v>
      </c>
      <c r="R173" s="201">
        <f t="shared" si="12"/>
        <v>0</v>
      </c>
      <c r="S173" s="201">
        <v>0</v>
      </c>
      <c r="T173" s="202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3" t="s">
        <v>261</v>
      </c>
      <c r="AT173" s="203" t="s">
        <v>188</v>
      </c>
      <c r="AU173" s="203" t="s">
        <v>87</v>
      </c>
      <c r="AY173" s="16" t="s">
        <v>185</v>
      </c>
      <c r="BE173" s="204">
        <f t="shared" si="14"/>
        <v>0</v>
      </c>
      <c r="BF173" s="204">
        <f t="shared" si="15"/>
        <v>0</v>
      </c>
      <c r="BG173" s="204">
        <f t="shared" si="16"/>
        <v>0</v>
      </c>
      <c r="BH173" s="204">
        <f t="shared" si="17"/>
        <v>0</v>
      </c>
      <c r="BI173" s="204">
        <f t="shared" si="18"/>
        <v>0</v>
      </c>
      <c r="BJ173" s="16" t="s">
        <v>85</v>
      </c>
      <c r="BK173" s="204">
        <f t="shared" si="19"/>
        <v>0</v>
      </c>
      <c r="BL173" s="16" t="s">
        <v>261</v>
      </c>
      <c r="BM173" s="203" t="s">
        <v>2464</v>
      </c>
    </row>
    <row r="174" spans="1:65" s="2" customFormat="1" ht="21.75" customHeight="1">
      <c r="A174" s="33"/>
      <c r="B174" s="34"/>
      <c r="C174" s="191" t="s">
        <v>412</v>
      </c>
      <c r="D174" s="191" t="s">
        <v>188</v>
      </c>
      <c r="E174" s="192" t="s">
        <v>2465</v>
      </c>
      <c r="F174" s="193" t="s">
        <v>2466</v>
      </c>
      <c r="G174" s="194" t="s">
        <v>721</v>
      </c>
      <c r="H174" s="195">
        <v>3</v>
      </c>
      <c r="I174" s="196"/>
      <c r="J174" s="197">
        <f t="shared" si="10"/>
        <v>0</v>
      </c>
      <c r="K174" s="198"/>
      <c r="L174" s="38"/>
      <c r="M174" s="199" t="s">
        <v>1</v>
      </c>
      <c r="N174" s="200" t="s">
        <v>42</v>
      </c>
      <c r="O174" s="70"/>
      <c r="P174" s="201">
        <f t="shared" si="11"/>
        <v>0</v>
      </c>
      <c r="Q174" s="201">
        <v>0</v>
      </c>
      <c r="R174" s="201">
        <f t="shared" si="12"/>
        <v>0</v>
      </c>
      <c r="S174" s="201">
        <v>0</v>
      </c>
      <c r="T174" s="202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261</v>
      </c>
      <c r="AT174" s="203" t="s">
        <v>188</v>
      </c>
      <c r="AU174" s="203" t="s">
        <v>87</v>
      </c>
      <c r="AY174" s="16" t="s">
        <v>185</v>
      </c>
      <c r="BE174" s="204">
        <f t="shared" si="14"/>
        <v>0</v>
      </c>
      <c r="BF174" s="204">
        <f t="shared" si="15"/>
        <v>0</v>
      </c>
      <c r="BG174" s="204">
        <f t="shared" si="16"/>
        <v>0</v>
      </c>
      <c r="BH174" s="204">
        <f t="shared" si="17"/>
        <v>0</v>
      </c>
      <c r="BI174" s="204">
        <f t="shared" si="18"/>
        <v>0</v>
      </c>
      <c r="BJ174" s="16" t="s">
        <v>85</v>
      </c>
      <c r="BK174" s="204">
        <f t="shared" si="19"/>
        <v>0</v>
      </c>
      <c r="BL174" s="16" t="s">
        <v>261</v>
      </c>
      <c r="BM174" s="203" t="s">
        <v>2467</v>
      </c>
    </row>
    <row r="175" spans="1:65" s="2" customFormat="1" ht="16.5" customHeight="1">
      <c r="A175" s="33"/>
      <c r="B175" s="34"/>
      <c r="C175" s="191" t="s">
        <v>416</v>
      </c>
      <c r="D175" s="191" t="s">
        <v>188</v>
      </c>
      <c r="E175" s="192" t="s">
        <v>2468</v>
      </c>
      <c r="F175" s="193" t="s">
        <v>2469</v>
      </c>
      <c r="G175" s="194" t="s">
        <v>191</v>
      </c>
      <c r="H175" s="195">
        <v>40</v>
      </c>
      <c r="I175" s="196"/>
      <c r="J175" s="197">
        <f t="shared" si="10"/>
        <v>0</v>
      </c>
      <c r="K175" s="198"/>
      <c r="L175" s="38"/>
      <c r="M175" s="199" t="s">
        <v>1</v>
      </c>
      <c r="N175" s="200" t="s">
        <v>42</v>
      </c>
      <c r="O175" s="70"/>
      <c r="P175" s="201">
        <f t="shared" si="11"/>
        <v>0</v>
      </c>
      <c r="Q175" s="201">
        <v>0</v>
      </c>
      <c r="R175" s="201">
        <f t="shared" si="12"/>
        <v>0</v>
      </c>
      <c r="S175" s="201">
        <v>0</v>
      </c>
      <c r="T175" s="202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261</v>
      </c>
      <c r="AT175" s="203" t="s">
        <v>188</v>
      </c>
      <c r="AU175" s="203" t="s">
        <v>87</v>
      </c>
      <c r="AY175" s="16" t="s">
        <v>185</v>
      </c>
      <c r="BE175" s="204">
        <f t="shared" si="14"/>
        <v>0</v>
      </c>
      <c r="BF175" s="204">
        <f t="shared" si="15"/>
        <v>0</v>
      </c>
      <c r="BG175" s="204">
        <f t="shared" si="16"/>
        <v>0</v>
      </c>
      <c r="BH175" s="204">
        <f t="shared" si="17"/>
        <v>0</v>
      </c>
      <c r="BI175" s="204">
        <f t="shared" si="18"/>
        <v>0</v>
      </c>
      <c r="BJ175" s="16" t="s">
        <v>85</v>
      </c>
      <c r="BK175" s="204">
        <f t="shared" si="19"/>
        <v>0</v>
      </c>
      <c r="BL175" s="16" t="s">
        <v>261</v>
      </c>
      <c r="BM175" s="203" t="s">
        <v>2470</v>
      </c>
    </row>
    <row r="176" spans="1:65" s="2" customFormat="1" ht="21.75" customHeight="1">
      <c r="A176" s="33"/>
      <c r="B176" s="34"/>
      <c r="C176" s="191" t="s">
        <v>421</v>
      </c>
      <c r="D176" s="191" t="s">
        <v>188</v>
      </c>
      <c r="E176" s="192" t="s">
        <v>2471</v>
      </c>
      <c r="F176" s="193" t="s">
        <v>2472</v>
      </c>
      <c r="G176" s="194" t="s">
        <v>191</v>
      </c>
      <c r="H176" s="195">
        <v>40</v>
      </c>
      <c r="I176" s="196"/>
      <c r="J176" s="197">
        <f t="shared" si="10"/>
        <v>0</v>
      </c>
      <c r="K176" s="198"/>
      <c r="L176" s="38"/>
      <c r="M176" s="199" t="s">
        <v>1</v>
      </c>
      <c r="N176" s="200" t="s">
        <v>42</v>
      </c>
      <c r="O176" s="70"/>
      <c r="P176" s="201">
        <f t="shared" si="11"/>
        <v>0</v>
      </c>
      <c r="Q176" s="201">
        <v>0</v>
      </c>
      <c r="R176" s="201">
        <f t="shared" si="12"/>
        <v>0</v>
      </c>
      <c r="S176" s="201">
        <v>0</v>
      </c>
      <c r="T176" s="202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261</v>
      </c>
      <c r="AT176" s="203" t="s">
        <v>188</v>
      </c>
      <c r="AU176" s="203" t="s">
        <v>87</v>
      </c>
      <c r="AY176" s="16" t="s">
        <v>185</v>
      </c>
      <c r="BE176" s="204">
        <f t="shared" si="14"/>
        <v>0</v>
      </c>
      <c r="BF176" s="204">
        <f t="shared" si="15"/>
        <v>0</v>
      </c>
      <c r="BG176" s="204">
        <f t="shared" si="16"/>
        <v>0</v>
      </c>
      <c r="BH176" s="204">
        <f t="shared" si="17"/>
        <v>0</v>
      </c>
      <c r="BI176" s="204">
        <f t="shared" si="18"/>
        <v>0</v>
      </c>
      <c r="BJ176" s="16" t="s">
        <v>85</v>
      </c>
      <c r="BK176" s="204">
        <f t="shared" si="19"/>
        <v>0</v>
      </c>
      <c r="BL176" s="16" t="s">
        <v>261</v>
      </c>
      <c r="BM176" s="203" t="s">
        <v>2473</v>
      </c>
    </row>
    <row r="177" spans="1:65" s="2" customFormat="1" ht="21.75" customHeight="1">
      <c r="A177" s="33"/>
      <c r="B177" s="34"/>
      <c r="C177" s="191" t="s">
        <v>426</v>
      </c>
      <c r="D177" s="191" t="s">
        <v>188</v>
      </c>
      <c r="E177" s="192" t="s">
        <v>2474</v>
      </c>
      <c r="F177" s="193" t="s">
        <v>2475</v>
      </c>
      <c r="G177" s="194" t="s">
        <v>721</v>
      </c>
      <c r="H177" s="195">
        <v>2</v>
      </c>
      <c r="I177" s="196"/>
      <c r="J177" s="197">
        <f t="shared" si="10"/>
        <v>0</v>
      </c>
      <c r="K177" s="198"/>
      <c r="L177" s="38"/>
      <c r="M177" s="199" t="s">
        <v>1</v>
      </c>
      <c r="N177" s="200" t="s">
        <v>42</v>
      </c>
      <c r="O177" s="70"/>
      <c r="P177" s="201">
        <f t="shared" si="11"/>
        <v>0</v>
      </c>
      <c r="Q177" s="201">
        <v>0</v>
      </c>
      <c r="R177" s="201">
        <f t="shared" si="12"/>
        <v>0</v>
      </c>
      <c r="S177" s="201">
        <v>0</v>
      </c>
      <c r="T177" s="202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261</v>
      </c>
      <c r="AT177" s="203" t="s">
        <v>188</v>
      </c>
      <c r="AU177" s="203" t="s">
        <v>87</v>
      </c>
      <c r="AY177" s="16" t="s">
        <v>185</v>
      </c>
      <c r="BE177" s="204">
        <f t="shared" si="14"/>
        <v>0</v>
      </c>
      <c r="BF177" s="204">
        <f t="shared" si="15"/>
        <v>0</v>
      </c>
      <c r="BG177" s="204">
        <f t="shared" si="16"/>
        <v>0</v>
      </c>
      <c r="BH177" s="204">
        <f t="shared" si="17"/>
        <v>0</v>
      </c>
      <c r="BI177" s="204">
        <f t="shared" si="18"/>
        <v>0</v>
      </c>
      <c r="BJ177" s="16" t="s">
        <v>85</v>
      </c>
      <c r="BK177" s="204">
        <f t="shared" si="19"/>
        <v>0</v>
      </c>
      <c r="BL177" s="16" t="s">
        <v>261</v>
      </c>
      <c r="BM177" s="203" t="s">
        <v>2476</v>
      </c>
    </row>
    <row r="178" spans="1:65" s="2" customFormat="1" ht="21.75" customHeight="1">
      <c r="A178" s="33"/>
      <c r="B178" s="34"/>
      <c r="C178" s="191" t="s">
        <v>431</v>
      </c>
      <c r="D178" s="191" t="s">
        <v>188</v>
      </c>
      <c r="E178" s="192" t="s">
        <v>2477</v>
      </c>
      <c r="F178" s="193" t="s">
        <v>2478</v>
      </c>
      <c r="G178" s="194" t="s">
        <v>721</v>
      </c>
      <c r="H178" s="195">
        <v>2</v>
      </c>
      <c r="I178" s="196"/>
      <c r="J178" s="197">
        <f t="shared" si="10"/>
        <v>0</v>
      </c>
      <c r="K178" s="198"/>
      <c r="L178" s="38"/>
      <c r="M178" s="199" t="s">
        <v>1</v>
      </c>
      <c r="N178" s="200" t="s">
        <v>42</v>
      </c>
      <c r="O178" s="70"/>
      <c r="P178" s="201">
        <f t="shared" si="11"/>
        <v>0</v>
      </c>
      <c r="Q178" s="201">
        <v>0</v>
      </c>
      <c r="R178" s="201">
        <f t="shared" si="12"/>
        <v>0</v>
      </c>
      <c r="S178" s="201">
        <v>0</v>
      </c>
      <c r="T178" s="202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261</v>
      </c>
      <c r="AT178" s="203" t="s">
        <v>188</v>
      </c>
      <c r="AU178" s="203" t="s">
        <v>87</v>
      </c>
      <c r="AY178" s="16" t="s">
        <v>185</v>
      </c>
      <c r="BE178" s="204">
        <f t="shared" si="14"/>
        <v>0</v>
      </c>
      <c r="BF178" s="204">
        <f t="shared" si="15"/>
        <v>0</v>
      </c>
      <c r="BG178" s="204">
        <f t="shared" si="16"/>
        <v>0</v>
      </c>
      <c r="BH178" s="204">
        <f t="shared" si="17"/>
        <v>0</v>
      </c>
      <c r="BI178" s="204">
        <f t="shared" si="18"/>
        <v>0</v>
      </c>
      <c r="BJ178" s="16" t="s">
        <v>85</v>
      </c>
      <c r="BK178" s="204">
        <f t="shared" si="19"/>
        <v>0</v>
      </c>
      <c r="BL178" s="16" t="s">
        <v>261</v>
      </c>
      <c r="BM178" s="203" t="s">
        <v>2479</v>
      </c>
    </row>
    <row r="179" spans="1:65" s="2" customFormat="1" ht="16.5" customHeight="1">
      <c r="A179" s="33"/>
      <c r="B179" s="34"/>
      <c r="C179" s="191" t="s">
        <v>436</v>
      </c>
      <c r="D179" s="191" t="s">
        <v>188</v>
      </c>
      <c r="E179" s="192" t="s">
        <v>2480</v>
      </c>
      <c r="F179" s="193" t="s">
        <v>2481</v>
      </c>
      <c r="G179" s="194" t="s">
        <v>721</v>
      </c>
      <c r="H179" s="195">
        <v>1</v>
      </c>
      <c r="I179" s="196"/>
      <c r="J179" s="197">
        <f t="shared" si="10"/>
        <v>0</v>
      </c>
      <c r="K179" s="198"/>
      <c r="L179" s="38"/>
      <c r="M179" s="199" t="s">
        <v>1</v>
      </c>
      <c r="N179" s="200" t="s">
        <v>42</v>
      </c>
      <c r="O179" s="70"/>
      <c r="P179" s="201">
        <f t="shared" si="11"/>
        <v>0</v>
      </c>
      <c r="Q179" s="201">
        <v>0</v>
      </c>
      <c r="R179" s="201">
        <f t="shared" si="12"/>
        <v>0</v>
      </c>
      <c r="S179" s="201">
        <v>0</v>
      </c>
      <c r="T179" s="202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261</v>
      </c>
      <c r="AT179" s="203" t="s">
        <v>188</v>
      </c>
      <c r="AU179" s="203" t="s">
        <v>87</v>
      </c>
      <c r="AY179" s="16" t="s">
        <v>185</v>
      </c>
      <c r="BE179" s="204">
        <f t="shared" si="14"/>
        <v>0</v>
      </c>
      <c r="BF179" s="204">
        <f t="shared" si="15"/>
        <v>0</v>
      </c>
      <c r="BG179" s="204">
        <f t="shared" si="16"/>
        <v>0</v>
      </c>
      <c r="BH179" s="204">
        <f t="shared" si="17"/>
        <v>0</v>
      </c>
      <c r="BI179" s="204">
        <f t="shared" si="18"/>
        <v>0</v>
      </c>
      <c r="BJ179" s="16" t="s">
        <v>85</v>
      </c>
      <c r="BK179" s="204">
        <f t="shared" si="19"/>
        <v>0</v>
      </c>
      <c r="BL179" s="16" t="s">
        <v>261</v>
      </c>
      <c r="BM179" s="203" t="s">
        <v>2482</v>
      </c>
    </row>
    <row r="180" spans="1:65" s="2" customFormat="1" ht="16.5" customHeight="1">
      <c r="A180" s="33"/>
      <c r="B180" s="34"/>
      <c r="C180" s="191" t="s">
        <v>442</v>
      </c>
      <c r="D180" s="191" t="s">
        <v>188</v>
      </c>
      <c r="E180" s="192" t="s">
        <v>2483</v>
      </c>
      <c r="F180" s="193" t="s">
        <v>2484</v>
      </c>
      <c r="G180" s="194" t="s">
        <v>704</v>
      </c>
      <c r="H180" s="195">
        <v>1</v>
      </c>
      <c r="I180" s="196"/>
      <c r="J180" s="197">
        <f t="shared" si="10"/>
        <v>0</v>
      </c>
      <c r="K180" s="198"/>
      <c r="L180" s="38"/>
      <c r="M180" s="199" t="s">
        <v>1</v>
      </c>
      <c r="N180" s="200" t="s">
        <v>42</v>
      </c>
      <c r="O180" s="70"/>
      <c r="P180" s="201">
        <f t="shared" si="11"/>
        <v>0</v>
      </c>
      <c r="Q180" s="201">
        <v>0</v>
      </c>
      <c r="R180" s="201">
        <f t="shared" si="12"/>
        <v>0</v>
      </c>
      <c r="S180" s="201">
        <v>0</v>
      </c>
      <c r="T180" s="202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261</v>
      </c>
      <c r="AT180" s="203" t="s">
        <v>188</v>
      </c>
      <c r="AU180" s="203" t="s">
        <v>87</v>
      </c>
      <c r="AY180" s="16" t="s">
        <v>185</v>
      </c>
      <c r="BE180" s="204">
        <f t="shared" si="14"/>
        <v>0</v>
      </c>
      <c r="BF180" s="204">
        <f t="shared" si="15"/>
        <v>0</v>
      </c>
      <c r="BG180" s="204">
        <f t="shared" si="16"/>
        <v>0</v>
      </c>
      <c r="BH180" s="204">
        <f t="shared" si="17"/>
        <v>0</v>
      </c>
      <c r="BI180" s="204">
        <f t="shared" si="18"/>
        <v>0</v>
      </c>
      <c r="BJ180" s="16" t="s">
        <v>85</v>
      </c>
      <c r="BK180" s="204">
        <f t="shared" si="19"/>
        <v>0</v>
      </c>
      <c r="BL180" s="16" t="s">
        <v>261</v>
      </c>
      <c r="BM180" s="203" t="s">
        <v>2485</v>
      </c>
    </row>
    <row r="181" spans="1:65" s="2" customFormat="1" ht="16.5" customHeight="1">
      <c r="A181" s="33"/>
      <c r="B181" s="34"/>
      <c r="C181" s="191" t="s">
        <v>446</v>
      </c>
      <c r="D181" s="191" t="s">
        <v>188</v>
      </c>
      <c r="E181" s="192" t="s">
        <v>2486</v>
      </c>
      <c r="F181" s="193" t="s">
        <v>2487</v>
      </c>
      <c r="G181" s="194" t="s">
        <v>2488</v>
      </c>
      <c r="H181" s="195">
        <v>2</v>
      </c>
      <c r="I181" s="196"/>
      <c r="J181" s="197">
        <f t="shared" si="10"/>
        <v>0</v>
      </c>
      <c r="K181" s="198"/>
      <c r="L181" s="38"/>
      <c r="M181" s="199" t="s">
        <v>1</v>
      </c>
      <c r="N181" s="200" t="s">
        <v>42</v>
      </c>
      <c r="O181" s="70"/>
      <c r="P181" s="201">
        <f t="shared" si="11"/>
        <v>0</v>
      </c>
      <c r="Q181" s="201">
        <v>0</v>
      </c>
      <c r="R181" s="201">
        <f t="shared" si="12"/>
        <v>0</v>
      </c>
      <c r="S181" s="201">
        <v>0</v>
      </c>
      <c r="T181" s="202">
        <f t="shared" si="1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261</v>
      </c>
      <c r="AT181" s="203" t="s">
        <v>188</v>
      </c>
      <c r="AU181" s="203" t="s">
        <v>87</v>
      </c>
      <c r="AY181" s="16" t="s">
        <v>185</v>
      </c>
      <c r="BE181" s="204">
        <f t="shared" si="14"/>
        <v>0</v>
      </c>
      <c r="BF181" s="204">
        <f t="shared" si="15"/>
        <v>0</v>
      </c>
      <c r="BG181" s="204">
        <f t="shared" si="16"/>
        <v>0</v>
      </c>
      <c r="BH181" s="204">
        <f t="shared" si="17"/>
        <v>0</v>
      </c>
      <c r="BI181" s="204">
        <f t="shared" si="18"/>
        <v>0</v>
      </c>
      <c r="BJ181" s="16" t="s">
        <v>85</v>
      </c>
      <c r="BK181" s="204">
        <f t="shared" si="19"/>
        <v>0</v>
      </c>
      <c r="BL181" s="16" t="s">
        <v>261</v>
      </c>
      <c r="BM181" s="203" t="s">
        <v>2489</v>
      </c>
    </row>
    <row r="182" spans="1:65" s="2" customFormat="1" ht="33" customHeight="1">
      <c r="A182" s="33"/>
      <c r="B182" s="34"/>
      <c r="C182" s="191" t="s">
        <v>451</v>
      </c>
      <c r="D182" s="191" t="s">
        <v>188</v>
      </c>
      <c r="E182" s="192" t="s">
        <v>2490</v>
      </c>
      <c r="F182" s="193" t="s">
        <v>2491</v>
      </c>
      <c r="G182" s="194" t="s">
        <v>214</v>
      </c>
      <c r="H182" s="195">
        <v>1</v>
      </c>
      <c r="I182" s="196"/>
      <c r="J182" s="197">
        <f t="shared" si="10"/>
        <v>0</v>
      </c>
      <c r="K182" s="198"/>
      <c r="L182" s="38"/>
      <c r="M182" s="199" t="s">
        <v>1</v>
      </c>
      <c r="N182" s="200" t="s">
        <v>42</v>
      </c>
      <c r="O182" s="70"/>
      <c r="P182" s="201">
        <f t="shared" si="11"/>
        <v>0</v>
      </c>
      <c r="Q182" s="201">
        <v>0</v>
      </c>
      <c r="R182" s="201">
        <f t="shared" si="12"/>
        <v>0</v>
      </c>
      <c r="S182" s="201">
        <v>0</v>
      </c>
      <c r="T182" s="202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261</v>
      </c>
      <c r="AT182" s="203" t="s">
        <v>188</v>
      </c>
      <c r="AU182" s="203" t="s">
        <v>87</v>
      </c>
      <c r="AY182" s="16" t="s">
        <v>185</v>
      </c>
      <c r="BE182" s="204">
        <f t="shared" si="14"/>
        <v>0</v>
      </c>
      <c r="BF182" s="204">
        <f t="shared" si="15"/>
        <v>0</v>
      </c>
      <c r="BG182" s="204">
        <f t="shared" si="16"/>
        <v>0</v>
      </c>
      <c r="BH182" s="204">
        <f t="shared" si="17"/>
        <v>0</v>
      </c>
      <c r="BI182" s="204">
        <f t="shared" si="18"/>
        <v>0</v>
      </c>
      <c r="BJ182" s="16" t="s">
        <v>85</v>
      </c>
      <c r="BK182" s="204">
        <f t="shared" si="19"/>
        <v>0</v>
      </c>
      <c r="BL182" s="16" t="s">
        <v>261</v>
      </c>
      <c r="BM182" s="203" t="s">
        <v>2492</v>
      </c>
    </row>
    <row r="183" spans="1:65" s="2" customFormat="1" ht="16.5" customHeight="1">
      <c r="A183" s="33"/>
      <c r="B183" s="34"/>
      <c r="C183" s="191" t="s">
        <v>456</v>
      </c>
      <c r="D183" s="191" t="s">
        <v>188</v>
      </c>
      <c r="E183" s="192" t="s">
        <v>2493</v>
      </c>
      <c r="F183" s="193" t="s">
        <v>2494</v>
      </c>
      <c r="G183" s="194" t="s">
        <v>214</v>
      </c>
      <c r="H183" s="195">
        <v>1</v>
      </c>
      <c r="I183" s="196"/>
      <c r="J183" s="197">
        <f t="shared" si="10"/>
        <v>0</v>
      </c>
      <c r="K183" s="198"/>
      <c r="L183" s="38"/>
      <c r="M183" s="199" t="s">
        <v>1</v>
      </c>
      <c r="N183" s="200" t="s">
        <v>42</v>
      </c>
      <c r="O183" s="70"/>
      <c r="P183" s="201">
        <f t="shared" si="11"/>
        <v>0</v>
      </c>
      <c r="Q183" s="201">
        <v>0</v>
      </c>
      <c r="R183" s="201">
        <f t="shared" si="12"/>
        <v>0</v>
      </c>
      <c r="S183" s="201">
        <v>0</v>
      </c>
      <c r="T183" s="202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261</v>
      </c>
      <c r="AT183" s="203" t="s">
        <v>188</v>
      </c>
      <c r="AU183" s="203" t="s">
        <v>87</v>
      </c>
      <c r="AY183" s="16" t="s">
        <v>185</v>
      </c>
      <c r="BE183" s="204">
        <f t="shared" si="14"/>
        <v>0</v>
      </c>
      <c r="BF183" s="204">
        <f t="shared" si="15"/>
        <v>0</v>
      </c>
      <c r="BG183" s="204">
        <f t="shared" si="16"/>
        <v>0</v>
      </c>
      <c r="BH183" s="204">
        <f t="shared" si="17"/>
        <v>0</v>
      </c>
      <c r="BI183" s="204">
        <f t="shared" si="18"/>
        <v>0</v>
      </c>
      <c r="BJ183" s="16" t="s">
        <v>85</v>
      </c>
      <c r="BK183" s="204">
        <f t="shared" si="19"/>
        <v>0</v>
      </c>
      <c r="BL183" s="16" t="s">
        <v>261</v>
      </c>
      <c r="BM183" s="203" t="s">
        <v>2495</v>
      </c>
    </row>
    <row r="184" spans="1:65" s="12" customFormat="1" ht="22.9" customHeight="1">
      <c r="B184" s="175"/>
      <c r="C184" s="176"/>
      <c r="D184" s="177" t="s">
        <v>76</v>
      </c>
      <c r="E184" s="189" t="s">
        <v>2496</v>
      </c>
      <c r="F184" s="189" t="s">
        <v>272</v>
      </c>
      <c r="G184" s="176"/>
      <c r="H184" s="176"/>
      <c r="I184" s="179"/>
      <c r="J184" s="190">
        <f>BK184</f>
        <v>0</v>
      </c>
      <c r="K184" s="176"/>
      <c r="L184" s="181"/>
      <c r="M184" s="182"/>
      <c r="N184" s="183"/>
      <c r="O184" s="183"/>
      <c r="P184" s="184">
        <f>SUM(P185:P186)</f>
        <v>0</v>
      </c>
      <c r="Q184" s="183"/>
      <c r="R184" s="184">
        <f>SUM(R185:R186)</f>
        <v>0</v>
      </c>
      <c r="S184" s="183"/>
      <c r="T184" s="185">
        <f>SUM(T185:T186)</f>
        <v>0</v>
      </c>
      <c r="AR184" s="186" t="s">
        <v>85</v>
      </c>
      <c r="AT184" s="187" t="s">
        <v>76</v>
      </c>
      <c r="AU184" s="187" t="s">
        <v>85</v>
      </c>
      <c r="AY184" s="186" t="s">
        <v>185</v>
      </c>
      <c r="BK184" s="188">
        <f>SUM(BK185:BK186)</f>
        <v>0</v>
      </c>
    </row>
    <row r="185" spans="1:65" s="2" customFormat="1" ht="21.75" customHeight="1">
      <c r="A185" s="33"/>
      <c r="B185" s="34"/>
      <c r="C185" s="191" t="s">
        <v>461</v>
      </c>
      <c r="D185" s="191" t="s">
        <v>188</v>
      </c>
      <c r="E185" s="192" t="s">
        <v>1014</v>
      </c>
      <c r="F185" s="193" t="s">
        <v>1015</v>
      </c>
      <c r="G185" s="194" t="s">
        <v>434</v>
      </c>
      <c r="H185" s="243"/>
      <c r="I185" s="196"/>
      <c r="J185" s="197">
        <f>ROUND(I185*H185,2)</f>
        <v>0</v>
      </c>
      <c r="K185" s="198"/>
      <c r="L185" s="38"/>
      <c r="M185" s="199" t="s">
        <v>1</v>
      </c>
      <c r="N185" s="200" t="s">
        <v>42</v>
      </c>
      <c r="O185" s="70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261</v>
      </c>
      <c r="AT185" s="203" t="s">
        <v>188</v>
      </c>
      <c r="AU185" s="203" t="s">
        <v>87</v>
      </c>
      <c r="AY185" s="16" t="s">
        <v>185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85</v>
      </c>
      <c r="BK185" s="204">
        <f>ROUND(I185*H185,2)</f>
        <v>0</v>
      </c>
      <c r="BL185" s="16" t="s">
        <v>261</v>
      </c>
      <c r="BM185" s="203" t="s">
        <v>2497</v>
      </c>
    </row>
    <row r="186" spans="1:65" s="2" customFormat="1" ht="21.75" customHeight="1">
      <c r="A186" s="33"/>
      <c r="B186" s="34"/>
      <c r="C186" s="191" t="s">
        <v>465</v>
      </c>
      <c r="D186" s="191" t="s">
        <v>188</v>
      </c>
      <c r="E186" s="192" t="s">
        <v>1017</v>
      </c>
      <c r="F186" s="193" t="s">
        <v>1018</v>
      </c>
      <c r="G186" s="194" t="s">
        <v>434</v>
      </c>
      <c r="H186" s="243"/>
      <c r="I186" s="196"/>
      <c r="J186" s="197">
        <f>ROUND(I186*H186,2)</f>
        <v>0</v>
      </c>
      <c r="K186" s="198"/>
      <c r="L186" s="38"/>
      <c r="M186" s="199" t="s">
        <v>1</v>
      </c>
      <c r="N186" s="200" t="s">
        <v>42</v>
      </c>
      <c r="O186" s="70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261</v>
      </c>
      <c r="AT186" s="203" t="s">
        <v>188</v>
      </c>
      <c r="AU186" s="203" t="s">
        <v>87</v>
      </c>
      <c r="AY186" s="16" t="s">
        <v>185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6" t="s">
        <v>85</v>
      </c>
      <c r="BK186" s="204">
        <f>ROUND(I186*H186,2)</f>
        <v>0</v>
      </c>
      <c r="BL186" s="16" t="s">
        <v>261</v>
      </c>
      <c r="BM186" s="203" t="s">
        <v>2498</v>
      </c>
    </row>
    <row r="187" spans="1:65" s="12" customFormat="1" ht="25.9" customHeight="1">
      <c r="B187" s="175"/>
      <c r="C187" s="176"/>
      <c r="D187" s="177" t="s">
        <v>76</v>
      </c>
      <c r="E187" s="178" t="s">
        <v>281</v>
      </c>
      <c r="F187" s="178" t="s">
        <v>282</v>
      </c>
      <c r="G187" s="176"/>
      <c r="H187" s="176"/>
      <c r="I187" s="179"/>
      <c r="J187" s="180">
        <f>BK187</f>
        <v>0</v>
      </c>
      <c r="K187" s="176"/>
      <c r="L187" s="181"/>
      <c r="M187" s="182"/>
      <c r="N187" s="183"/>
      <c r="O187" s="183"/>
      <c r="P187" s="184">
        <f>P188</f>
        <v>0</v>
      </c>
      <c r="Q187" s="183"/>
      <c r="R187" s="184">
        <f>R188</f>
        <v>0</v>
      </c>
      <c r="S187" s="183"/>
      <c r="T187" s="185">
        <f>T188</f>
        <v>0.12419999999999999</v>
      </c>
      <c r="AR187" s="186" t="s">
        <v>87</v>
      </c>
      <c r="AT187" s="187" t="s">
        <v>76</v>
      </c>
      <c r="AU187" s="187" t="s">
        <v>77</v>
      </c>
      <c r="AY187" s="186" t="s">
        <v>185</v>
      </c>
      <c r="BK187" s="188">
        <f>BK188</f>
        <v>0</v>
      </c>
    </row>
    <row r="188" spans="1:65" s="12" customFormat="1" ht="22.9" customHeight="1">
      <c r="B188" s="175"/>
      <c r="C188" s="176"/>
      <c r="D188" s="177" t="s">
        <v>76</v>
      </c>
      <c r="E188" s="189" t="s">
        <v>525</v>
      </c>
      <c r="F188" s="189" t="s">
        <v>526</v>
      </c>
      <c r="G188" s="176"/>
      <c r="H188" s="176"/>
      <c r="I188" s="179"/>
      <c r="J188" s="190">
        <f>BK188</f>
        <v>0</v>
      </c>
      <c r="K188" s="176"/>
      <c r="L188" s="181"/>
      <c r="M188" s="182"/>
      <c r="N188" s="183"/>
      <c r="O188" s="183"/>
      <c r="P188" s="184">
        <f>SUM(P189:P194)</f>
        <v>0</v>
      </c>
      <c r="Q188" s="183"/>
      <c r="R188" s="184">
        <f>SUM(R189:R194)</f>
        <v>0</v>
      </c>
      <c r="S188" s="183"/>
      <c r="T188" s="185">
        <f>SUM(T189:T194)</f>
        <v>0.12419999999999999</v>
      </c>
      <c r="AR188" s="186" t="s">
        <v>87</v>
      </c>
      <c r="AT188" s="187" t="s">
        <v>76</v>
      </c>
      <c r="AU188" s="187" t="s">
        <v>85</v>
      </c>
      <c r="AY188" s="186" t="s">
        <v>185</v>
      </c>
      <c r="BK188" s="188">
        <f>SUM(BK189:BK194)</f>
        <v>0</v>
      </c>
    </row>
    <row r="189" spans="1:65" s="2" customFormat="1" ht="33" customHeight="1">
      <c r="A189" s="33"/>
      <c r="B189" s="34"/>
      <c r="C189" s="191" t="s">
        <v>469</v>
      </c>
      <c r="D189" s="191" t="s">
        <v>188</v>
      </c>
      <c r="E189" s="192" t="s">
        <v>2499</v>
      </c>
      <c r="F189" s="193" t="s">
        <v>2500</v>
      </c>
      <c r="G189" s="194" t="s">
        <v>301</v>
      </c>
      <c r="H189" s="195">
        <v>1</v>
      </c>
      <c r="I189" s="196"/>
      <c r="J189" s="197">
        <f t="shared" ref="J189:J194" si="20">ROUND(I189*H189,2)</f>
        <v>0</v>
      </c>
      <c r="K189" s="198"/>
      <c r="L189" s="38"/>
      <c r="M189" s="199" t="s">
        <v>1</v>
      </c>
      <c r="N189" s="200" t="s">
        <v>42</v>
      </c>
      <c r="O189" s="70"/>
      <c r="P189" s="201">
        <f t="shared" ref="P189:P194" si="21">O189*H189</f>
        <v>0</v>
      </c>
      <c r="Q189" s="201">
        <v>0</v>
      </c>
      <c r="R189" s="201">
        <f t="shared" ref="R189:R194" si="22">Q189*H189</f>
        <v>0</v>
      </c>
      <c r="S189" s="201">
        <v>1.1999999999999999E-3</v>
      </c>
      <c r="T189" s="202">
        <f t="shared" ref="T189:T194" si="23">S189*H189</f>
        <v>1.1999999999999999E-3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261</v>
      </c>
      <c r="AT189" s="203" t="s">
        <v>188</v>
      </c>
      <c r="AU189" s="203" t="s">
        <v>87</v>
      </c>
      <c r="AY189" s="16" t="s">
        <v>185</v>
      </c>
      <c r="BE189" s="204">
        <f t="shared" ref="BE189:BE194" si="24">IF(N189="základní",J189,0)</f>
        <v>0</v>
      </c>
      <c r="BF189" s="204">
        <f t="shared" ref="BF189:BF194" si="25">IF(N189="snížená",J189,0)</f>
        <v>0</v>
      </c>
      <c r="BG189" s="204">
        <f t="shared" ref="BG189:BG194" si="26">IF(N189="zákl. přenesená",J189,0)</f>
        <v>0</v>
      </c>
      <c r="BH189" s="204">
        <f t="shared" ref="BH189:BH194" si="27">IF(N189="sníž. přenesená",J189,0)</f>
        <v>0</v>
      </c>
      <c r="BI189" s="204">
        <f t="shared" ref="BI189:BI194" si="28">IF(N189="nulová",J189,0)</f>
        <v>0</v>
      </c>
      <c r="BJ189" s="16" t="s">
        <v>85</v>
      </c>
      <c r="BK189" s="204">
        <f t="shared" ref="BK189:BK194" si="29">ROUND(I189*H189,2)</f>
        <v>0</v>
      </c>
      <c r="BL189" s="16" t="s">
        <v>261</v>
      </c>
      <c r="BM189" s="203" t="s">
        <v>2501</v>
      </c>
    </row>
    <row r="190" spans="1:65" s="2" customFormat="1" ht="33" customHeight="1">
      <c r="A190" s="33"/>
      <c r="B190" s="34"/>
      <c r="C190" s="191" t="s">
        <v>474</v>
      </c>
      <c r="D190" s="191" t="s">
        <v>188</v>
      </c>
      <c r="E190" s="192" t="s">
        <v>2502</v>
      </c>
      <c r="F190" s="193" t="s">
        <v>2503</v>
      </c>
      <c r="G190" s="194" t="s">
        <v>301</v>
      </c>
      <c r="H190" s="195">
        <v>1</v>
      </c>
      <c r="I190" s="196"/>
      <c r="J190" s="197">
        <f t="shared" si="20"/>
        <v>0</v>
      </c>
      <c r="K190" s="198"/>
      <c r="L190" s="38"/>
      <c r="M190" s="199" t="s">
        <v>1</v>
      </c>
      <c r="N190" s="200" t="s">
        <v>42</v>
      </c>
      <c r="O190" s="70"/>
      <c r="P190" s="201">
        <f t="shared" si="21"/>
        <v>0</v>
      </c>
      <c r="Q190" s="201">
        <v>0</v>
      </c>
      <c r="R190" s="201">
        <f t="shared" si="22"/>
        <v>0</v>
      </c>
      <c r="S190" s="201">
        <v>3.0000000000000001E-3</v>
      </c>
      <c r="T190" s="202">
        <f t="shared" si="23"/>
        <v>3.0000000000000001E-3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261</v>
      </c>
      <c r="AT190" s="203" t="s">
        <v>188</v>
      </c>
      <c r="AU190" s="203" t="s">
        <v>87</v>
      </c>
      <c r="AY190" s="16" t="s">
        <v>185</v>
      </c>
      <c r="BE190" s="204">
        <f t="shared" si="24"/>
        <v>0</v>
      </c>
      <c r="BF190" s="204">
        <f t="shared" si="25"/>
        <v>0</v>
      </c>
      <c r="BG190" s="204">
        <f t="shared" si="26"/>
        <v>0</v>
      </c>
      <c r="BH190" s="204">
        <f t="shared" si="27"/>
        <v>0</v>
      </c>
      <c r="BI190" s="204">
        <f t="shared" si="28"/>
        <v>0</v>
      </c>
      <c r="BJ190" s="16" t="s">
        <v>85</v>
      </c>
      <c r="BK190" s="204">
        <f t="shared" si="29"/>
        <v>0</v>
      </c>
      <c r="BL190" s="16" t="s">
        <v>261</v>
      </c>
      <c r="BM190" s="203" t="s">
        <v>2504</v>
      </c>
    </row>
    <row r="191" spans="1:65" s="2" customFormat="1" ht="16.5" customHeight="1">
      <c r="A191" s="33"/>
      <c r="B191" s="34"/>
      <c r="C191" s="191" t="s">
        <v>478</v>
      </c>
      <c r="D191" s="191" t="s">
        <v>188</v>
      </c>
      <c r="E191" s="192" t="s">
        <v>1036</v>
      </c>
      <c r="F191" s="193" t="s">
        <v>1037</v>
      </c>
      <c r="G191" s="194" t="s">
        <v>198</v>
      </c>
      <c r="H191" s="195">
        <v>15</v>
      </c>
      <c r="I191" s="196"/>
      <c r="J191" s="197">
        <f t="shared" si="20"/>
        <v>0</v>
      </c>
      <c r="K191" s="198"/>
      <c r="L191" s="38"/>
      <c r="M191" s="199" t="s">
        <v>1</v>
      </c>
      <c r="N191" s="200" t="s">
        <v>42</v>
      </c>
      <c r="O191" s="70"/>
      <c r="P191" s="201">
        <f t="shared" si="21"/>
        <v>0</v>
      </c>
      <c r="Q191" s="201">
        <v>0</v>
      </c>
      <c r="R191" s="201">
        <f t="shared" si="22"/>
        <v>0</v>
      </c>
      <c r="S191" s="201">
        <v>0</v>
      </c>
      <c r="T191" s="202">
        <f t="shared" si="2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261</v>
      </c>
      <c r="AT191" s="203" t="s">
        <v>188</v>
      </c>
      <c r="AU191" s="203" t="s">
        <v>87</v>
      </c>
      <c r="AY191" s="16" t="s">
        <v>185</v>
      </c>
      <c r="BE191" s="204">
        <f t="shared" si="24"/>
        <v>0</v>
      </c>
      <c r="BF191" s="204">
        <f t="shared" si="25"/>
        <v>0</v>
      </c>
      <c r="BG191" s="204">
        <f t="shared" si="26"/>
        <v>0</v>
      </c>
      <c r="BH191" s="204">
        <f t="shared" si="27"/>
        <v>0</v>
      </c>
      <c r="BI191" s="204">
        <f t="shared" si="28"/>
        <v>0</v>
      </c>
      <c r="BJ191" s="16" t="s">
        <v>85</v>
      </c>
      <c r="BK191" s="204">
        <f t="shared" si="29"/>
        <v>0</v>
      </c>
      <c r="BL191" s="16" t="s">
        <v>261</v>
      </c>
      <c r="BM191" s="203" t="s">
        <v>2505</v>
      </c>
    </row>
    <row r="192" spans="1:65" s="2" customFormat="1" ht="16.5" customHeight="1">
      <c r="A192" s="33"/>
      <c r="B192" s="34"/>
      <c r="C192" s="191" t="s">
        <v>482</v>
      </c>
      <c r="D192" s="191" t="s">
        <v>188</v>
      </c>
      <c r="E192" s="192" t="s">
        <v>1032</v>
      </c>
      <c r="F192" s="193" t="s">
        <v>1033</v>
      </c>
      <c r="G192" s="194" t="s">
        <v>198</v>
      </c>
      <c r="H192" s="195">
        <v>15</v>
      </c>
      <c r="I192" s="196"/>
      <c r="J192" s="197">
        <f t="shared" si="20"/>
        <v>0</v>
      </c>
      <c r="K192" s="198"/>
      <c r="L192" s="38"/>
      <c r="M192" s="199" t="s">
        <v>1</v>
      </c>
      <c r="N192" s="200" t="s">
        <v>42</v>
      </c>
      <c r="O192" s="70"/>
      <c r="P192" s="201">
        <f t="shared" si="21"/>
        <v>0</v>
      </c>
      <c r="Q192" s="201">
        <v>0</v>
      </c>
      <c r="R192" s="201">
        <f t="shared" si="22"/>
        <v>0</v>
      </c>
      <c r="S192" s="201">
        <v>8.0000000000000002E-3</v>
      </c>
      <c r="T192" s="202">
        <f t="shared" si="23"/>
        <v>0.12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261</v>
      </c>
      <c r="AT192" s="203" t="s">
        <v>188</v>
      </c>
      <c r="AU192" s="203" t="s">
        <v>87</v>
      </c>
      <c r="AY192" s="16" t="s">
        <v>185</v>
      </c>
      <c r="BE192" s="204">
        <f t="shared" si="24"/>
        <v>0</v>
      </c>
      <c r="BF192" s="204">
        <f t="shared" si="25"/>
        <v>0</v>
      </c>
      <c r="BG192" s="204">
        <f t="shared" si="26"/>
        <v>0</v>
      </c>
      <c r="BH192" s="204">
        <f t="shared" si="27"/>
        <v>0</v>
      </c>
      <c r="BI192" s="204">
        <f t="shared" si="28"/>
        <v>0</v>
      </c>
      <c r="BJ192" s="16" t="s">
        <v>85</v>
      </c>
      <c r="BK192" s="204">
        <f t="shared" si="29"/>
        <v>0</v>
      </c>
      <c r="BL192" s="16" t="s">
        <v>261</v>
      </c>
      <c r="BM192" s="203" t="s">
        <v>2506</v>
      </c>
    </row>
    <row r="193" spans="1:65" s="2" customFormat="1" ht="21.75" customHeight="1">
      <c r="A193" s="33"/>
      <c r="B193" s="34"/>
      <c r="C193" s="191" t="s">
        <v>486</v>
      </c>
      <c r="D193" s="191" t="s">
        <v>188</v>
      </c>
      <c r="E193" s="192" t="s">
        <v>553</v>
      </c>
      <c r="F193" s="193" t="s">
        <v>554</v>
      </c>
      <c r="G193" s="194" t="s">
        <v>434</v>
      </c>
      <c r="H193" s="243"/>
      <c r="I193" s="196"/>
      <c r="J193" s="197">
        <f t="shared" si="20"/>
        <v>0</v>
      </c>
      <c r="K193" s="198"/>
      <c r="L193" s="38"/>
      <c r="M193" s="199" t="s">
        <v>1</v>
      </c>
      <c r="N193" s="200" t="s">
        <v>42</v>
      </c>
      <c r="O193" s="70"/>
      <c r="P193" s="201">
        <f t="shared" si="21"/>
        <v>0</v>
      </c>
      <c r="Q193" s="201">
        <v>0</v>
      </c>
      <c r="R193" s="201">
        <f t="shared" si="22"/>
        <v>0</v>
      </c>
      <c r="S193" s="201">
        <v>0</v>
      </c>
      <c r="T193" s="202">
        <f t="shared" si="2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3" t="s">
        <v>261</v>
      </c>
      <c r="AT193" s="203" t="s">
        <v>188</v>
      </c>
      <c r="AU193" s="203" t="s">
        <v>87</v>
      </c>
      <c r="AY193" s="16" t="s">
        <v>185</v>
      </c>
      <c r="BE193" s="204">
        <f t="shared" si="24"/>
        <v>0</v>
      </c>
      <c r="BF193" s="204">
        <f t="shared" si="25"/>
        <v>0</v>
      </c>
      <c r="BG193" s="204">
        <f t="shared" si="26"/>
        <v>0</v>
      </c>
      <c r="BH193" s="204">
        <f t="shared" si="27"/>
        <v>0</v>
      </c>
      <c r="BI193" s="204">
        <f t="shared" si="28"/>
        <v>0</v>
      </c>
      <c r="BJ193" s="16" t="s">
        <v>85</v>
      </c>
      <c r="BK193" s="204">
        <f t="shared" si="29"/>
        <v>0</v>
      </c>
      <c r="BL193" s="16" t="s">
        <v>261</v>
      </c>
      <c r="BM193" s="203" t="s">
        <v>2507</v>
      </c>
    </row>
    <row r="194" spans="1:65" s="2" customFormat="1" ht="33" customHeight="1">
      <c r="A194" s="33"/>
      <c r="B194" s="34"/>
      <c r="C194" s="191" t="s">
        <v>490</v>
      </c>
      <c r="D194" s="191" t="s">
        <v>188</v>
      </c>
      <c r="E194" s="192" t="s">
        <v>557</v>
      </c>
      <c r="F194" s="193" t="s">
        <v>558</v>
      </c>
      <c r="G194" s="194" t="s">
        <v>434</v>
      </c>
      <c r="H194" s="243"/>
      <c r="I194" s="196"/>
      <c r="J194" s="197">
        <f t="shared" si="20"/>
        <v>0</v>
      </c>
      <c r="K194" s="198"/>
      <c r="L194" s="38"/>
      <c r="M194" s="244" t="s">
        <v>1</v>
      </c>
      <c r="N194" s="245" t="s">
        <v>42</v>
      </c>
      <c r="O194" s="246"/>
      <c r="P194" s="247">
        <f t="shared" si="21"/>
        <v>0</v>
      </c>
      <c r="Q194" s="247">
        <v>0</v>
      </c>
      <c r="R194" s="247">
        <f t="shared" si="22"/>
        <v>0</v>
      </c>
      <c r="S194" s="247">
        <v>0</v>
      </c>
      <c r="T194" s="248">
        <f t="shared" si="2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261</v>
      </c>
      <c r="AT194" s="203" t="s">
        <v>188</v>
      </c>
      <c r="AU194" s="203" t="s">
        <v>87</v>
      </c>
      <c r="AY194" s="16" t="s">
        <v>185</v>
      </c>
      <c r="BE194" s="204">
        <f t="shared" si="24"/>
        <v>0</v>
      </c>
      <c r="BF194" s="204">
        <f t="shared" si="25"/>
        <v>0</v>
      </c>
      <c r="BG194" s="204">
        <f t="shared" si="26"/>
        <v>0</v>
      </c>
      <c r="BH194" s="204">
        <f t="shared" si="27"/>
        <v>0</v>
      </c>
      <c r="BI194" s="204">
        <f t="shared" si="28"/>
        <v>0</v>
      </c>
      <c r="BJ194" s="16" t="s">
        <v>85</v>
      </c>
      <c r="BK194" s="204">
        <f t="shared" si="29"/>
        <v>0</v>
      </c>
      <c r="BL194" s="16" t="s">
        <v>261</v>
      </c>
      <c r="BM194" s="203" t="s">
        <v>2508</v>
      </c>
    </row>
    <row r="195" spans="1:65" s="2" customFormat="1" ht="6.95" customHeight="1">
      <c r="A195" s="33"/>
      <c r="B195" s="53"/>
      <c r="C195" s="54"/>
      <c r="D195" s="54"/>
      <c r="E195" s="54"/>
      <c r="F195" s="54"/>
      <c r="G195" s="54"/>
      <c r="H195" s="54"/>
      <c r="I195" s="54"/>
      <c r="J195" s="54"/>
      <c r="K195" s="54"/>
      <c r="L195" s="38"/>
      <c r="M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</row>
  </sheetData>
  <sheetProtection algorithmName="SHA-512" hashValue="UXLStLzOrVJXR28FUQjvML+Jx0VWoWJMAdD6YEbBelSvuayTH/kjOaCscecVnpI/lGUwNbZoR7/fNAs+t+8UUQ==" saltValue="1NhYuwT1kthIIsCaeh4Kzg==" spinCount="100000" sheet="1" objects="1" scenarios="1" formatColumns="0" formatRows="0" autoFilter="0"/>
  <autoFilter ref="C125:K194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142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1" customFormat="1" ht="12" customHeight="1">
      <c r="B8" s="19"/>
      <c r="D8" s="118" t="s">
        <v>148</v>
      </c>
      <c r="L8" s="19"/>
    </row>
    <row r="9" spans="1:46" s="2" customFormat="1" ht="16.5" customHeight="1">
      <c r="A9" s="33"/>
      <c r="B9" s="38"/>
      <c r="C9" s="33"/>
      <c r="D9" s="33"/>
      <c r="E9" s="300" t="s">
        <v>2509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755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02" t="s">
        <v>2510</v>
      </c>
      <c r="F11" s="303"/>
      <c r="G11" s="303"/>
      <c r="H11" s="30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150</v>
      </c>
      <c r="G14" s="33"/>
      <c r="H14" s="33"/>
      <c r="I14" s="118" t="s">
        <v>22</v>
      </c>
      <c r="J14" s="119" t="str">
        <f>'Rekapitulace zakázky'!AN8</f>
        <v>24. 3. 2021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4" t="str">
        <f>'Rekapitulace zakázky'!E14</f>
        <v>Vyplň údaj</v>
      </c>
      <c r="F20" s="305"/>
      <c r="G20" s="305"/>
      <c r="H20" s="305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/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6" t="s">
        <v>1</v>
      </c>
      <c r="F29" s="306"/>
      <c r="G29" s="306"/>
      <c r="H29" s="30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ROUND(J124,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ROUND((SUM(BE124:BE153)),  2)</f>
        <v>0</v>
      </c>
      <c r="G35" s="33"/>
      <c r="H35" s="33"/>
      <c r="I35" s="129">
        <v>0.21</v>
      </c>
      <c r="J35" s="128">
        <f>ROUND(((SUM(BE124:BE153))*I35),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ROUND((SUM(BF124:BF153)),  2)</f>
        <v>0</v>
      </c>
      <c r="G36" s="33"/>
      <c r="H36" s="33"/>
      <c r="I36" s="129">
        <v>0.15</v>
      </c>
      <c r="J36" s="128">
        <f>ROUND(((SUM(BF124:BF153))*I36),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ROUND((SUM(BG124:BG153)),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ROUND((SUM(BH124:BH153)),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ROUND((SUM(BI124:BI153)),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148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8" t="s">
        <v>2509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755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94" t="str">
        <f>E11</f>
        <v>7.1 - Výměna poškozených rozvodů kanalizace v 1PP</v>
      </c>
      <c r="F89" s="297"/>
      <c r="G89" s="297"/>
      <c r="H89" s="29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ŽST Praha Holešovice</v>
      </c>
      <c r="G91" s="35"/>
      <c r="H91" s="35"/>
      <c r="I91" s="28" t="s">
        <v>22</v>
      </c>
      <c r="J91" s="65" t="str">
        <f>IF(J14="","",J14)</f>
        <v>24. 3. 2021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>
        <f>E26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152</v>
      </c>
      <c r="D96" s="149"/>
      <c r="E96" s="149"/>
      <c r="F96" s="149"/>
      <c r="G96" s="149"/>
      <c r="H96" s="149"/>
      <c r="I96" s="149"/>
      <c r="J96" s="150" t="s">
        <v>153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154</v>
      </c>
      <c r="D98" s="35"/>
      <c r="E98" s="35"/>
      <c r="F98" s="35"/>
      <c r="G98" s="35"/>
      <c r="H98" s="35"/>
      <c r="I98" s="35"/>
      <c r="J98" s="83">
        <f>J124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155</v>
      </c>
    </row>
    <row r="99" spans="1:47" s="9" customFormat="1" ht="24.95" customHeight="1">
      <c r="B99" s="152"/>
      <c r="C99" s="153"/>
      <c r="D99" s="154" t="s">
        <v>2032</v>
      </c>
      <c r="E99" s="155"/>
      <c r="F99" s="155"/>
      <c r="G99" s="155"/>
      <c r="H99" s="155"/>
      <c r="I99" s="155"/>
      <c r="J99" s="156">
        <f>J125</f>
        <v>0</v>
      </c>
      <c r="K99" s="153"/>
      <c r="L99" s="157"/>
    </row>
    <row r="100" spans="1:47" s="9" customFormat="1" ht="24.95" customHeight="1">
      <c r="B100" s="152"/>
      <c r="C100" s="153"/>
      <c r="D100" s="154" t="s">
        <v>161</v>
      </c>
      <c r="E100" s="155"/>
      <c r="F100" s="155"/>
      <c r="G100" s="155"/>
      <c r="H100" s="155"/>
      <c r="I100" s="155"/>
      <c r="J100" s="156">
        <f>J133</f>
        <v>0</v>
      </c>
      <c r="K100" s="153"/>
      <c r="L100" s="157"/>
    </row>
    <row r="101" spans="1:47" s="10" customFormat="1" ht="19.899999999999999" customHeight="1">
      <c r="B101" s="158"/>
      <c r="C101" s="103"/>
      <c r="D101" s="159" t="s">
        <v>163</v>
      </c>
      <c r="E101" s="160"/>
      <c r="F101" s="160"/>
      <c r="G101" s="160"/>
      <c r="H101" s="160"/>
      <c r="I101" s="160"/>
      <c r="J101" s="161">
        <f>J134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167</v>
      </c>
      <c r="E102" s="160"/>
      <c r="F102" s="160"/>
      <c r="G102" s="160"/>
      <c r="H102" s="160"/>
      <c r="I102" s="160"/>
      <c r="J102" s="161">
        <f>J150</f>
        <v>0</v>
      </c>
      <c r="K102" s="103"/>
      <c r="L102" s="162"/>
    </row>
    <row r="103" spans="1:47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47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47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4.95" customHeight="1">
      <c r="A109" s="33"/>
      <c r="B109" s="34"/>
      <c r="C109" s="22" t="s">
        <v>170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6.5" customHeight="1">
      <c r="A112" s="33"/>
      <c r="B112" s="34"/>
      <c r="C112" s="35"/>
      <c r="D112" s="35"/>
      <c r="E112" s="298" t="str">
        <f>E7</f>
        <v>Praha Holešovice ON - oprava</v>
      </c>
      <c r="F112" s="299"/>
      <c r="G112" s="299"/>
      <c r="H112" s="299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1" customFormat="1" ht="12" customHeight="1">
      <c r="B113" s="20"/>
      <c r="C113" s="28" t="s">
        <v>148</v>
      </c>
      <c r="D113" s="21"/>
      <c r="E113" s="21"/>
      <c r="F113" s="21"/>
      <c r="G113" s="21"/>
      <c r="H113" s="21"/>
      <c r="I113" s="21"/>
      <c r="J113" s="21"/>
      <c r="K113" s="21"/>
      <c r="L113" s="19"/>
    </row>
    <row r="114" spans="1:65" s="2" customFormat="1" ht="16.5" customHeight="1">
      <c r="A114" s="33"/>
      <c r="B114" s="34"/>
      <c r="C114" s="35"/>
      <c r="D114" s="35"/>
      <c r="E114" s="298" t="s">
        <v>2509</v>
      </c>
      <c r="F114" s="297"/>
      <c r="G114" s="297"/>
      <c r="H114" s="297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755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94" t="str">
        <f>E11</f>
        <v>7.1 - Výměna poškozených rozvodů kanalizace v 1PP</v>
      </c>
      <c r="F116" s="297"/>
      <c r="G116" s="297"/>
      <c r="H116" s="297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F14</f>
        <v>ŽST Praha Holešovice</v>
      </c>
      <c r="G118" s="35"/>
      <c r="H118" s="35"/>
      <c r="I118" s="28" t="s">
        <v>22</v>
      </c>
      <c r="J118" s="65" t="str">
        <f>IF(J14="","",J14)</f>
        <v>24. 3. 2021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E17</f>
        <v>Správa železnic, státní organizace</v>
      </c>
      <c r="G120" s="35"/>
      <c r="H120" s="35"/>
      <c r="I120" s="28" t="s">
        <v>32</v>
      </c>
      <c r="J120" s="31" t="str">
        <f>E23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30</v>
      </c>
      <c r="D121" s="35"/>
      <c r="E121" s="35"/>
      <c r="F121" s="26" t="str">
        <f>IF(E20="","",E20)</f>
        <v>Vyplň údaj</v>
      </c>
      <c r="G121" s="35"/>
      <c r="H121" s="35"/>
      <c r="I121" s="28" t="s">
        <v>35</v>
      </c>
      <c r="J121" s="31">
        <f>E26</f>
        <v>0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63"/>
      <c r="B123" s="164"/>
      <c r="C123" s="165" t="s">
        <v>171</v>
      </c>
      <c r="D123" s="166" t="s">
        <v>62</v>
      </c>
      <c r="E123" s="166" t="s">
        <v>58</v>
      </c>
      <c r="F123" s="166" t="s">
        <v>59</v>
      </c>
      <c r="G123" s="166" t="s">
        <v>172</v>
      </c>
      <c r="H123" s="166" t="s">
        <v>173</v>
      </c>
      <c r="I123" s="166" t="s">
        <v>174</v>
      </c>
      <c r="J123" s="167" t="s">
        <v>153</v>
      </c>
      <c r="K123" s="168" t="s">
        <v>175</v>
      </c>
      <c r="L123" s="169"/>
      <c r="M123" s="74" t="s">
        <v>1</v>
      </c>
      <c r="N123" s="75" t="s">
        <v>41</v>
      </c>
      <c r="O123" s="75" t="s">
        <v>176</v>
      </c>
      <c r="P123" s="75" t="s">
        <v>177</v>
      </c>
      <c r="Q123" s="75" t="s">
        <v>178</v>
      </c>
      <c r="R123" s="75" t="s">
        <v>179</v>
      </c>
      <c r="S123" s="75" t="s">
        <v>180</v>
      </c>
      <c r="T123" s="76" t="s">
        <v>181</v>
      </c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/>
    </row>
    <row r="124" spans="1:65" s="2" customFormat="1" ht="22.9" customHeight="1">
      <c r="A124" s="33"/>
      <c r="B124" s="34"/>
      <c r="C124" s="81" t="s">
        <v>182</v>
      </c>
      <c r="D124" s="35"/>
      <c r="E124" s="35"/>
      <c r="F124" s="35"/>
      <c r="G124" s="35"/>
      <c r="H124" s="35"/>
      <c r="I124" s="35"/>
      <c r="J124" s="170">
        <f>BK124</f>
        <v>0</v>
      </c>
      <c r="K124" s="35"/>
      <c r="L124" s="38"/>
      <c r="M124" s="77"/>
      <c r="N124" s="171"/>
      <c r="O124" s="78"/>
      <c r="P124" s="172">
        <f>P125+P133</f>
        <v>0</v>
      </c>
      <c r="Q124" s="78"/>
      <c r="R124" s="172">
        <f>R125+R133</f>
        <v>0.34245000000000003</v>
      </c>
      <c r="S124" s="78"/>
      <c r="T124" s="173">
        <f>T125+T133</f>
        <v>0.48794999999999999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76</v>
      </c>
      <c r="AU124" s="16" t="s">
        <v>155</v>
      </c>
      <c r="BK124" s="174">
        <f>BK125+BK133</f>
        <v>0</v>
      </c>
    </row>
    <row r="125" spans="1:65" s="12" customFormat="1" ht="25.9" customHeight="1">
      <c r="B125" s="175"/>
      <c r="C125" s="176"/>
      <c r="D125" s="177" t="s">
        <v>76</v>
      </c>
      <c r="E125" s="178" t="s">
        <v>232</v>
      </c>
      <c r="F125" s="178" t="s">
        <v>233</v>
      </c>
      <c r="G125" s="176"/>
      <c r="H125" s="176"/>
      <c r="I125" s="179"/>
      <c r="J125" s="180">
        <f>BK125</f>
        <v>0</v>
      </c>
      <c r="K125" s="176"/>
      <c r="L125" s="181"/>
      <c r="M125" s="182"/>
      <c r="N125" s="183"/>
      <c r="O125" s="183"/>
      <c r="P125" s="184">
        <f>SUM(P126:P132)</f>
        <v>0</v>
      </c>
      <c r="Q125" s="183"/>
      <c r="R125" s="184">
        <f>SUM(R126:R132)</f>
        <v>0</v>
      </c>
      <c r="S125" s="183"/>
      <c r="T125" s="185">
        <f>SUM(T126:T132)</f>
        <v>0</v>
      </c>
      <c r="AR125" s="186" t="s">
        <v>85</v>
      </c>
      <c r="AT125" s="187" t="s">
        <v>76</v>
      </c>
      <c r="AU125" s="187" t="s">
        <v>77</v>
      </c>
      <c r="AY125" s="186" t="s">
        <v>185</v>
      </c>
      <c r="BK125" s="188">
        <f>SUM(BK126:BK132)</f>
        <v>0</v>
      </c>
    </row>
    <row r="126" spans="1:65" s="2" customFormat="1" ht="21.75" customHeight="1">
      <c r="A126" s="33"/>
      <c r="B126" s="34"/>
      <c r="C126" s="191" t="s">
        <v>85</v>
      </c>
      <c r="D126" s="191" t="s">
        <v>188</v>
      </c>
      <c r="E126" s="192" t="s">
        <v>235</v>
      </c>
      <c r="F126" s="193" t="s">
        <v>236</v>
      </c>
      <c r="G126" s="194" t="s">
        <v>237</v>
      </c>
      <c r="H126" s="195">
        <v>0.48799999999999999</v>
      </c>
      <c r="I126" s="196"/>
      <c r="J126" s="197">
        <f>ROUND(I126*H126,2)</f>
        <v>0</v>
      </c>
      <c r="K126" s="198"/>
      <c r="L126" s="38"/>
      <c r="M126" s="199" t="s">
        <v>1</v>
      </c>
      <c r="N126" s="200" t="s">
        <v>42</v>
      </c>
      <c r="O126" s="70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3" t="s">
        <v>192</v>
      </c>
      <c r="AT126" s="203" t="s">
        <v>188</v>
      </c>
      <c r="AU126" s="203" t="s">
        <v>85</v>
      </c>
      <c r="AY126" s="16" t="s">
        <v>185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6" t="s">
        <v>85</v>
      </c>
      <c r="BK126" s="204">
        <f>ROUND(I126*H126,2)</f>
        <v>0</v>
      </c>
      <c r="BL126" s="16" t="s">
        <v>192</v>
      </c>
      <c r="BM126" s="203" t="s">
        <v>238</v>
      </c>
    </row>
    <row r="127" spans="1:65" s="2" customFormat="1" ht="33" customHeight="1">
      <c r="A127" s="33"/>
      <c r="B127" s="34"/>
      <c r="C127" s="191" t="s">
        <v>87</v>
      </c>
      <c r="D127" s="191" t="s">
        <v>188</v>
      </c>
      <c r="E127" s="192" t="s">
        <v>240</v>
      </c>
      <c r="F127" s="193" t="s">
        <v>241</v>
      </c>
      <c r="G127" s="194" t="s">
        <v>237</v>
      </c>
      <c r="H127" s="195">
        <v>4.88</v>
      </c>
      <c r="I127" s="196"/>
      <c r="J127" s="197">
        <f>ROUND(I127*H127,2)</f>
        <v>0</v>
      </c>
      <c r="K127" s="198"/>
      <c r="L127" s="38"/>
      <c r="M127" s="199" t="s">
        <v>1</v>
      </c>
      <c r="N127" s="200" t="s">
        <v>42</v>
      </c>
      <c r="O127" s="70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3" t="s">
        <v>192</v>
      </c>
      <c r="AT127" s="203" t="s">
        <v>188</v>
      </c>
      <c r="AU127" s="203" t="s">
        <v>85</v>
      </c>
      <c r="AY127" s="16" t="s">
        <v>185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6" t="s">
        <v>85</v>
      </c>
      <c r="BK127" s="204">
        <f>ROUND(I127*H127,2)</f>
        <v>0</v>
      </c>
      <c r="BL127" s="16" t="s">
        <v>192</v>
      </c>
      <c r="BM127" s="203" t="s">
        <v>2033</v>
      </c>
    </row>
    <row r="128" spans="1:65" s="13" customFormat="1">
      <c r="B128" s="205"/>
      <c r="C128" s="206"/>
      <c r="D128" s="207" t="s">
        <v>194</v>
      </c>
      <c r="E128" s="206"/>
      <c r="F128" s="209" t="s">
        <v>2511</v>
      </c>
      <c r="G128" s="206"/>
      <c r="H128" s="210">
        <v>4.88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194</v>
      </c>
      <c r="AU128" s="216" t="s">
        <v>85</v>
      </c>
      <c r="AV128" s="13" t="s">
        <v>87</v>
      </c>
      <c r="AW128" s="13" t="s">
        <v>4</v>
      </c>
      <c r="AX128" s="13" t="s">
        <v>85</v>
      </c>
      <c r="AY128" s="216" t="s">
        <v>185</v>
      </c>
    </row>
    <row r="129" spans="1:65" s="2" customFormat="1" ht="21.75" customHeight="1">
      <c r="A129" s="33"/>
      <c r="B129" s="34"/>
      <c r="C129" s="191" t="s">
        <v>201</v>
      </c>
      <c r="D129" s="191" t="s">
        <v>188</v>
      </c>
      <c r="E129" s="192" t="s">
        <v>245</v>
      </c>
      <c r="F129" s="193" t="s">
        <v>246</v>
      </c>
      <c r="G129" s="194" t="s">
        <v>237</v>
      </c>
      <c r="H129" s="195">
        <v>0.48799999999999999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42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192</v>
      </c>
      <c r="AT129" s="203" t="s">
        <v>188</v>
      </c>
      <c r="AU129" s="203" t="s">
        <v>85</v>
      </c>
      <c r="AY129" s="16" t="s">
        <v>185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85</v>
      </c>
      <c r="BK129" s="204">
        <f>ROUND(I129*H129,2)</f>
        <v>0</v>
      </c>
      <c r="BL129" s="16" t="s">
        <v>192</v>
      </c>
      <c r="BM129" s="203" t="s">
        <v>247</v>
      </c>
    </row>
    <row r="130" spans="1:65" s="2" customFormat="1" ht="21.75" customHeight="1">
      <c r="A130" s="33"/>
      <c r="B130" s="34"/>
      <c r="C130" s="191" t="s">
        <v>192</v>
      </c>
      <c r="D130" s="191" t="s">
        <v>188</v>
      </c>
      <c r="E130" s="192" t="s">
        <v>249</v>
      </c>
      <c r="F130" s="193" t="s">
        <v>250</v>
      </c>
      <c r="G130" s="194" t="s">
        <v>237</v>
      </c>
      <c r="H130" s="195">
        <v>9.2720000000000002</v>
      </c>
      <c r="I130" s="196"/>
      <c r="J130" s="197">
        <f>ROUND(I130*H130,2)</f>
        <v>0</v>
      </c>
      <c r="K130" s="198"/>
      <c r="L130" s="38"/>
      <c r="M130" s="199" t="s">
        <v>1</v>
      </c>
      <c r="N130" s="200" t="s">
        <v>42</v>
      </c>
      <c r="O130" s="70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3" t="s">
        <v>192</v>
      </c>
      <c r="AT130" s="203" t="s">
        <v>188</v>
      </c>
      <c r="AU130" s="203" t="s">
        <v>85</v>
      </c>
      <c r="AY130" s="16" t="s">
        <v>185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6" t="s">
        <v>85</v>
      </c>
      <c r="BK130" s="204">
        <f>ROUND(I130*H130,2)</f>
        <v>0</v>
      </c>
      <c r="BL130" s="16" t="s">
        <v>192</v>
      </c>
      <c r="BM130" s="203" t="s">
        <v>251</v>
      </c>
    </row>
    <row r="131" spans="1:65" s="13" customFormat="1">
      <c r="B131" s="205"/>
      <c r="C131" s="206"/>
      <c r="D131" s="207" t="s">
        <v>194</v>
      </c>
      <c r="E131" s="206"/>
      <c r="F131" s="209" t="s">
        <v>2512</v>
      </c>
      <c r="G131" s="206"/>
      <c r="H131" s="210">
        <v>9.2720000000000002</v>
      </c>
      <c r="I131" s="211"/>
      <c r="J131" s="206"/>
      <c r="K131" s="206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194</v>
      </c>
      <c r="AU131" s="216" t="s">
        <v>85</v>
      </c>
      <c r="AV131" s="13" t="s">
        <v>87</v>
      </c>
      <c r="AW131" s="13" t="s">
        <v>4</v>
      </c>
      <c r="AX131" s="13" t="s">
        <v>85</v>
      </c>
      <c r="AY131" s="216" t="s">
        <v>185</v>
      </c>
    </row>
    <row r="132" spans="1:65" s="2" customFormat="1" ht="33" customHeight="1">
      <c r="A132" s="33"/>
      <c r="B132" s="34"/>
      <c r="C132" s="191" t="s">
        <v>211</v>
      </c>
      <c r="D132" s="191" t="s">
        <v>188</v>
      </c>
      <c r="E132" s="192" t="s">
        <v>254</v>
      </c>
      <c r="F132" s="193" t="s">
        <v>255</v>
      </c>
      <c r="G132" s="194" t="s">
        <v>237</v>
      </c>
      <c r="H132" s="195">
        <v>0.48799999999999999</v>
      </c>
      <c r="I132" s="196"/>
      <c r="J132" s="197">
        <f>ROUND(I132*H132,2)</f>
        <v>0</v>
      </c>
      <c r="K132" s="198"/>
      <c r="L132" s="38"/>
      <c r="M132" s="199" t="s">
        <v>1</v>
      </c>
      <c r="N132" s="200" t="s">
        <v>42</v>
      </c>
      <c r="O132" s="70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192</v>
      </c>
      <c r="AT132" s="203" t="s">
        <v>188</v>
      </c>
      <c r="AU132" s="203" t="s">
        <v>85</v>
      </c>
      <c r="AY132" s="16" t="s">
        <v>185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6" t="s">
        <v>85</v>
      </c>
      <c r="BK132" s="204">
        <f>ROUND(I132*H132,2)</f>
        <v>0</v>
      </c>
      <c r="BL132" s="16" t="s">
        <v>192</v>
      </c>
      <c r="BM132" s="203" t="s">
        <v>256</v>
      </c>
    </row>
    <row r="133" spans="1:65" s="12" customFormat="1" ht="25.9" customHeight="1">
      <c r="B133" s="175"/>
      <c r="C133" s="176"/>
      <c r="D133" s="177" t="s">
        <v>76</v>
      </c>
      <c r="E133" s="178" t="s">
        <v>281</v>
      </c>
      <c r="F133" s="178" t="s">
        <v>282</v>
      </c>
      <c r="G133" s="176"/>
      <c r="H133" s="176"/>
      <c r="I133" s="179"/>
      <c r="J133" s="180">
        <f>BK133</f>
        <v>0</v>
      </c>
      <c r="K133" s="176"/>
      <c r="L133" s="181"/>
      <c r="M133" s="182"/>
      <c r="N133" s="183"/>
      <c r="O133" s="183"/>
      <c r="P133" s="184">
        <f>P134+P150</f>
        <v>0</v>
      </c>
      <c r="Q133" s="183"/>
      <c r="R133" s="184">
        <f>R134+R150</f>
        <v>0.34245000000000003</v>
      </c>
      <c r="S133" s="183"/>
      <c r="T133" s="185">
        <f>T134+T150</f>
        <v>0.48794999999999999</v>
      </c>
      <c r="AR133" s="186" t="s">
        <v>87</v>
      </c>
      <c r="AT133" s="187" t="s">
        <v>76</v>
      </c>
      <c r="AU133" s="187" t="s">
        <v>77</v>
      </c>
      <c r="AY133" s="186" t="s">
        <v>185</v>
      </c>
      <c r="BK133" s="188">
        <f>BK134+BK150</f>
        <v>0</v>
      </c>
    </row>
    <row r="134" spans="1:65" s="12" customFormat="1" ht="22.9" customHeight="1">
      <c r="B134" s="175"/>
      <c r="C134" s="176"/>
      <c r="D134" s="177" t="s">
        <v>76</v>
      </c>
      <c r="E134" s="189" t="s">
        <v>440</v>
      </c>
      <c r="F134" s="189" t="s">
        <v>441</v>
      </c>
      <c r="G134" s="176"/>
      <c r="H134" s="176"/>
      <c r="I134" s="179"/>
      <c r="J134" s="190">
        <f>BK134</f>
        <v>0</v>
      </c>
      <c r="K134" s="176"/>
      <c r="L134" s="181"/>
      <c r="M134" s="182"/>
      <c r="N134" s="183"/>
      <c r="O134" s="183"/>
      <c r="P134" s="184">
        <f>SUM(P135:P149)</f>
        <v>0</v>
      </c>
      <c r="Q134" s="183"/>
      <c r="R134" s="184">
        <f>SUM(R135:R149)</f>
        <v>0.34245000000000003</v>
      </c>
      <c r="S134" s="183"/>
      <c r="T134" s="185">
        <f>SUM(T135:T149)</f>
        <v>0.46794999999999998</v>
      </c>
      <c r="AR134" s="186" t="s">
        <v>87</v>
      </c>
      <c r="AT134" s="187" t="s">
        <v>76</v>
      </c>
      <c r="AU134" s="187" t="s">
        <v>85</v>
      </c>
      <c r="AY134" s="186" t="s">
        <v>185</v>
      </c>
      <c r="BK134" s="188">
        <f>SUM(BK135:BK149)</f>
        <v>0</v>
      </c>
    </row>
    <row r="135" spans="1:65" s="2" customFormat="1" ht="16.5" customHeight="1">
      <c r="A135" s="33"/>
      <c r="B135" s="34"/>
      <c r="C135" s="191" t="s">
        <v>186</v>
      </c>
      <c r="D135" s="191" t="s">
        <v>188</v>
      </c>
      <c r="E135" s="192" t="s">
        <v>452</v>
      </c>
      <c r="F135" s="193" t="s">
        <v>453</v>
      </c>
      <c r="G135" s="194" t="s">
        <v>191</v>
      </c>
      <c r="H135" s="195">
        <v>15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42</v>
      </c>
      <c r="O135" s="70"/>
      <c r="P135" s="201">
        <f>O135*H135</f>
        <v>0</v>
      </c>
      <c r="Q135" s="201">
        <v>0</v>
      </c>
      <c r="R135" s="201">
        <f>Q135*H135</f>
        <v>0</v>
      </c>
      <c r="S135" s="201">
        <v>3.065E-2</v>
      </c>
      <c r="T135" s="202">
        <f>S135*H135</f>
        <v>0.45974999999999999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261</v>
      </c>
      <c r="AT135" s="203" t="s">
        <v>188</v>
      </c>
      <c r="AU135" s="203" t="s">
        <v>87</v>
      </c>
      <c r="AY135" s="16" t="s">
        <v>185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85</v>
      </c>
      <c r="BK135" s="204">
        <f>ROUND(I135*H135,2)</f>
        <v>0</v>
      </c>
      <c r="BL135" s="16" t="s">
        <v>261</v>
      </c>
      <c r="BM135" s="203" t="s">
        <v>454</v>
      </c>
    </row>
    <row r="136" spans="1:65" s="13" customFormat="1">
      <c r="B136" s="205"/>
      <c r="C136" s="206"/>
      <c r="D136" s="207" t="s">
        <v>194</v>
      </c>
      <c r="E136" s="208" t="s">
        <v>1</v>
      </c>
      <c r="F136" s="209" t="s">
        <v>2513</v>
      </c>
      <c r="G136" s="206"/>
      <c r="H136" s="210">
        <v>3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194</v>
      </c>
      <c r="AU136" s="216" t="s">
        <v>87</v>
      </c>
      <c r="AV136" s="13" t="s">
        <v>87</v>
      </c>
      <c r="AW136" s="13" t="s">
        <v>34</v>
      </c>
      <c r="AX136" s="13" t="s">
        <v>77</v>
      </c>
      <c r="AY136" s="216" t="s">
        <v>185</v>
      </c>
    </row>
    <row r="137" spans="1:65" s="13" customFormat="1">
      <c r="B137" s="205"/>
      <c r="C137" s="206"/>
      <c r="D137" s="207" t="s">
        <v>194</v>
      </c>
      <c r="E137" s="208" t="s">
        <v>1</v>
      </c>
      <c r="F137" s="209" t="s">
        <v>2514</v>
      </c>
      <c r="G137" s="206"/>
      <c r="H137" s="210">
        <v>2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194</v>
      </c>
      <c r="AU137" s="216" t="s">
        <v>87</v>
      </c>
      <c r="AV137" s="13" t="s">
        <v>87</v>
      </c>
      <c r="AW137" s="13" t="s">
        <v>34</v>
      </c>
      <c r="AX137" s="13" t="s">
        <v>77</v>
      </c>
      <c r="AY137" s="216" t="s">
        <v>185</v>
      </c>
    </row>
    <row r="138" spans="1:65" s="13" customFormat="1">
      <c r="B138" s="205"/>
      <c r="C138" s="206"/>
      <c r="D138" s="207" t="s">
        <v>194</v>
      </c>
      <c r="E138" s="208" t="s">
        <v>1</v>
      </c>
      <c r="F138" s="209" t="s">
        <v>2515</v>
      </c>
      <c r="G138" s="206"/>
      <c r="H138" s="210">
        <v>2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194</v>
      </c>
      <c r="AU138" s="216" t="s">
        <v>87</v>
      </c>
      <c r="AV138" s="13" t="s">
        <v>87</v>
      </c>
      <c r="AW138" s="13" t="s">
        <v>34</v>
      </c>
      <c r="AX138" s="13" t="s">
        <v>77</v>
      </c>
      <c r="AY138" s="216" t="s">
        <v>185</v>
      </c>
    </row>
    <row r="139" spans="1:65" s="13" customFormat="1">
      <c r="B139" s="205"/>
      <c r="C139" s="206"/>
      <c r="D139" s="207" t="s">
        <v>194</v>
      </c>
      <c r="E139" s="208" t="s">
        <v>1</v>
      </c>
      <c r="F139" s="209" t="s">
        <v>2516</v>
      </c>
      <c r="G139" s="206"/>
      <c r="H139" s="210">
        <v>4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194</v>
      </c>
      <c r="AU139" s="216" t="s">
        <v>87</v>
      </c>
      <c r="AV139" s="13" t="s">
        <v>87</v>
      </c>
      <c r="AW139" s="13" t="s">
        <v>34</v>
      </c>
      <c r="AX139" s="13" t="s">
        <v>77</v>
      </c>
      <c r="AY139" s="216" t="s">
        <v>185</v>
      </c>
    </row>
    <row r="140" spans="1:65" s="13" customFormat="1">
      <c r="B140" s="205"/>
      <c r="C140" s="206"/>
      <c r="D140" s="207" t="s">
        <v>194</v>
      </c>
      <c r="E140" s="208" t="s">
        <v>1</v>
      </c>
      <c r="F140" s="209" t="s">
        <v>2517</v>
      </c>
      <c r="G140" s="206"/>
      <c r="H140" s="210">
        <v>4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194</v>
      </c>
      <c r="AU140" s="216" t="s">
        <v>87</v>
      </c>
      <c r="AV140" s="13" t="s">
        <v>87</v>
      </c>
      <c r="AW140" s="13" t="s">
        <v>34</v>
      </c>
      <c r="AX140" s="13" t="s">
        <v>77</v>
      </c>
      <c r="AY140" s="216" t="s">
        <v>185</v>
      </c>
    </row>
    <row r="141" spans="1:65" s="14" customFormat="1">
      <c r="B141" s="221"/>
      <c r="C141" s="222"/>
      <c r="D141" s="207" t="s">
        <v>194</v>
      </c>
      <c r="E141" s="223" t="s">
        <v>1</v>
      </c>
      <c r="F141" s="224" t="s">
        <v>317</v>
      </c>
      <c r="G141" s="222"/>
      <c r="H141" s="225">
        <v>15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194</v>
      </c>
      <c r="AU141" s="231" t="s">
        <v>87</v>
      </c>
      <c r="AV141" s="14" t="s">
        <v>192</v>
      </c>
      <c r="AW141" s="14" t="s">
        <v>34</v>
      </c>
      <c r="AX141" s="14" t="s">
        <v>85</v>
      </c>
      <c r="AY141" s="231" t="s">
        <v>185</v>
      </c>
    </row>
    <row r="142" spans="1:65" s="2" customFormat="1" ht="44.25" customHeight="1">
      <c r="A142" s="33"/>
      <c r="B142" s="34"/>
      <c r="C142" s="191" t="s">
        <v>220</v>
      </c>
      <c r="D142" s="191" t="s">
        <v>188</v>
      </c>
      <c r="E142" s="192" t="s">
        <v>2037</v>
      </c>
      <c r="F142" s="193" t="s">
        <v>2038</v>
      </c>
      <c r="G142" s="194" t="s">
        <v>191</v>
      </c>
      <c r="H142" s="195">
        <v>15</v>
      </c>
      <c r="I142" s="196"/>
      <c r="J142" s="197">
        <f t="shared" ref="J142:J149" si="0">ROUND(I142*H142,2)</f>
        <v>0</v>
      </c>
      <c r="K142" s="198"/>
      <c r="L142" s="38"/>
      <c r="M142" s="199" t="s">
        <v>1</v>
      </c>
      <c r="N142" s="200" t="s">
        <v>42</v>
      </c>
      <c r="O142" s="70"/>
      <c r="P142" s="201">
        <f t="shared" ref="P142:P149" si="1">O142*H142</f>
        <v>0</v>
      </c>
      <c r="Q142" s="201">
        <v>1.975E-2</v>
      </c>
      <c r="R142" s="201">
        <f t="shared" ref="R142:R149" si="2">Q142*H142</f>
        <v>0.29625000000000001</v>
      </c>
      <c r="S142" s="201">
        <v>0</v>
      </c>
      <c r="T142" s="202">
        <f t="shared" ref="T142:T149" si="3"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261</v>
      </c>
      <c r="AT142" s="203" t="s">
        <v>188</v>
      </c>
      <c r="AU142" s="203" t="s">
        <v>87</v>
      </c>
      <c r="AY142" s="16" t="s">
        <v>185</v>
      </c>
      <c r="BE142" s="204">
        <f t="shared" ref="BE142:BE149" si="4">IF(N142="základní",J142,0)</f>
        <v>0</v>
      </c>
      <c r="BF142" s="204">
        <f t="shared" ref="BF142:BF149" si="5">IF(N142="snížená",J142,0)</f>
        <v>0</v>
      </c>
      <c r="BG142" s="204">
        <f t="shared" ref="BG142:BG149" si="6">IF(N142="zákl. přenesená",J142,0)</f>
        <v>0</v>
      </c>
      <c r="BH142" s="204">
        <f t="shared" ref="BH142:BH149" si="7">IF(N142="sníž. přenesená",J142,0)</f>
        <v>0</v>
      </c>
      <c r="BI142" s="204">
        <f t="shared" ref="BI142:BI149" si="8">IF(N142="nulová",J142,0)</f>
        <v>0</v>
      </c>
      <c r="BJ142" s="16" t="s">
        <v>85</v>
      </c>
      <c r="BK142" s="204">
        <f t="shared" ref="BK142:BK149" si="9">ROUND(I142*H142,2)</f>
        <v>0</v>
      </c>
      <c r="BL142" s="16" t="s">
        <v>261</v>
      </c>
      <c r="BM142" s="203" t="s">
        <v>2039</v>
      </c>
    </row>
    <row r="143" spans="1:65" s="2" customFormat="1" ht="21.75" customHeight="1">
      <c r="A143" s="33"/>
      <c r="B143" s="34"/>
      <c r="C143" s="191" t="s">
        <v>224</v>
      </c>
      <c r="D143" s="191" t="s">
        <v>188</v>
      </c>
      <c r="E143" s="192" t="s">
        <v>2040</v>
      </c>
      <c r="F143" s="193" t="s">
        <v>2041</v>
      </c>
      <c r="G143" s="194" t="s">
        <v>301</v>
      </c>
      <c r="H143" s="195">
        <v>10</v>
      </c>
      <c r="I143" s="196"/>
      <c r="J143" s="197">
        <f t="shared" si="0"/>
        <v>0</v>
      </c>
      <c r="K143" s="198"/>
      <c r="L143" s="38"/>
      <c r="M143" s="199" t="s">
        <v>1</v>
      </c>
      <c r="N143" s="200" t="s">
        <v>42</v>
      </c>
      <c r="O143" s="70"/>
      <c r="P143" s="201">
        <f t="shared" si="1"/>
        <v>0</v>
      </c>
      <c r="Q143" s="201">
        <v>5.2999999999999998E-4</v>
      </c>
      <c r="R143" s="201">
        <f t="shared" si="2"/>
        <v>5.3E-3</v>
      </c>
      <c r="S143" s="201">
        <v>0</v>
      </c>
      <c r="T143" s="20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261</v>
      </c>
      <c r="AT143" s="203" t="s">
        <v>188</v>
      </c>
      <c r="AU143" s="203" t="s">
        <v>87</v>
      </c>
      <c r="AY143" s="16" t="s">
        <v>185</v>
      </c>
      <c r="BE143" s="204">
        <f t="shared" si="4"/>
        <v>0</v>
      </c>
      <c r="BF143" s="204">
        <f t="shared" si="5"/>
        <v>0</v>
      </c>
      <c r="BG143" s="204">
        <f t="shared" si="6"/>
        <v>0</v>
      </c>
      <c r="BH143" s="204">
        <f t="shared" si="7"/>
        <v>0</v>
      </c>
      <c r="BI143" s="204">
        <f t="shared" si="8"/>
        <v>0</v>
      </c>
      <c r="BJ143" s="16" t="s">
        <v>85</v>
      </c>
      <c r="BK143" s="204">
        <f t="shared" si="9"/>
        <v>0</v>
      </c>
      <c r="BL143" s="16" t="s">
        <v>261</v>
      </c>
      <c r="BM143" s="203" t="s">
        <v>2042</v>
      </c>
    </row>
    <row r="144" spans="1:65" s="2" customFormat="1" ht="16.5" customHeight="1">
      <c r="A144" s="33"/>
      <c r="B144" s="34"/>
      <c r="C144" s="191" t="s">
        <v>209</v>
      </c>
      <c r="D144" s="191" t="s">
        <v>188</v>
      </c>
      <c r="E144" s="192" t="s">
        <v>466</v>
      </c>
      <c r="F144" s="193" t="s">
        <v>467</v>
      </c>
      <c r="G144" s="194" t="s">
        <v>301</v>
      </c>
      <c r="H144" s="195">
        <v>10</v>
      </c>
      <c r="I144" s="196"/>
      <c r="J144" s="197">
        <f t="shared" si="0"/>
        <v>0</v>
      </c>
      <c r="K144" s="198"/>
      <c r="L144" s="38"/>
      <c r="M144" s="199" t="s">
        <v>1</v>
      </c>
      <c r="N144" s="200" t="s">
        <v>42</v>
      </c>
      <c r="O144" s="70"/>
      <c r="P144" s="201">
        <f t="shared" si="1"/>
        <v>0</v>
      </c>
      <c r="Q144" s="201">
        <v>1.2199999999999999E-3</v>
      </c>
      <c r="R144" s="201">
        <f t="shared" si="2"/>
        <v>1.2199999999999999E-2</v>
      </c>
      <c r="S144" s="201">
        <v>8.1999999999999998E-4</v>
      </c>
      <c r="T144" s="202">
        <f t="shared" si="3"/>
        <v>8.199999999999999E-3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261</v>
      </c>
      <c r="AT144" s="203" t="s">
        <v>188</v>
      </c>
      <c r="AU144" s="203" t="s">
        <v>87</v>
      </c>
      <c r="AY144" s="16" t="s">
        <v>185</v>
      </c>
      <c r="BE144" s="204">
        <f t="shared" si="4"/>
        <v>0</v>
      </c>
      <c r="BF144" s="204">
        <f t="shared" si="5"/>
        <v>0</v>
      </c>
      <c r="BG144" s="204">
        <f t="shared" si="6"/>
        <v>0</v>
      </c>
      <c r="BH144" s="204">
        <f t="shared" si="7"/>
        <v>0</v>
      </c>
      <c r="BI144" s="204">
        <f t="shared" si="8"/>
        <v>0</v>
      </c>
      <c r="BJ144" s="16" t="s">
        <v>85</v>
      </c>
      <c r="BK144" s="204">
        <f t="shared" si="9"/>
        <v>0</v>
      </c>
      <c r="BL144" s="16" t="s">
        <v>261</v>
      </c>
      <c r="BM144" s="203" t="s">
        <v>468</v>
      </c>
    </row>
    <row r="145" spans="1:65" s="2" customFormat="1" ht="16.5" customHeight="1">
      <c r="A145" s="33"/>
      <c r="B145" s="34"/>
      <c r="C145" s="191" t="s">
        <v>234</v>
      </c>
      <c r="D145" s="191" t="s">
        <v>188</v>
      </c>
      <c r="E145" s="192" t="s">
        <v>2043</v>
      </c>
      <c r="F145" s="193" t="s">
        <v>2044</v>
      </c>
      <c r="G145" s="194" t="s">
        <v>301</v>
      </c>
      <c r="H145" s="195">
        <v>10</v>
      </c>
      <c r="I145" s="196"/>
      <c r="J145" s="197">
        <f t="shared" si="0"/>
        <v>0</v>
      </c>
      <c r="K145" s="198"/>
      <c r="L145" s="38"/>
      <c r="M145" s="199" t="s">
        <v>1</v>
      </c>
      <c r="N145" s="200" t="s">
        <v>42</v>
      </c>
      <c r="O145" s="70"/>
      <c r="P145" s="201">
        <f t="shared" si="1"/>
        <v>0</v>
      </c>
      <c r="Q145" s="201">
        <v>2.8700000000000002E-3</v>
      </c>
      <c r="R145" s="201">
        <f t="shared" si="2"/>
        <v>2.8700000000000003E-2</v>
      </c>
      <c r="S145" s="201">
        <v>0</v>
      </c>
      <c r="T145" s="202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261</v>
      </c>
      <c r="AT145" s="203" t="s">
        <v>188</v>
      </c>
      <c r="AU145" s="203" t="s">
        <v>87</v>
      </c>
      <c r="AY145" s="16" t="s">
        <v>185</v>
      </c>
      <c r="BE145" s="204">
        <f t="shared" si="4"/>
        <v>0</v>
      </c>
      <c r="BF145" s="204">
        <f t="shared" si="5"/>
        <v>0</v>
      </c>
      <c r="BG145" s="204">
        <f t="shared" si="6"/>
        <v>0</v>
      </c>
      <c r="BH145" s="204">
        <f t="shared" si="7"/>
        <v>0</v>
      </c>
      <c r="BI145" s="204">
        <f t="shared" si="8"/>
        <v>0</v>
      </c>
      <c r="BJ145" s="16" t="s">
        <v>85</v>
      </c>
      <c r="BK145" s="204">
        <f t="shared" si="9"/>
        <v>0</v>
      </c>
      <c r="BL145" s="16" t="s">
        <v>261</v>
      </c>
      <c r="BM145" s="203" t="s">
        <v>2045</v>
      </c>
    </row>
    <row r="146" spans="1:65" s="2" customFormat="1" ht="21.75" customHeight="1">
      <c r="A146" s="33"/>
      <c r="B146" s="34"/>
      <c r="C146" s="191" t="s">
        <v>239</v>
      </c>
      <c r="D146" s="191" t="s">
        <v>188</v>
      </c>
      <c r="E146" s="192" t="s">
        <v>475</v>
      </c>
      <c r="F146" s="193" t="s">
        <v>476</v>
      </c>
      <c r="G146" s="194" t="s">
        <v>301</v>
      </c>
      <c r="H146" s="195">
        <v>10</v>
      </c>
      <c r="I146" s="196"/>
      <c r="J146" s="197">
        <f t="shared" si="0"/>
        <v>0</v>
      </c>
      <c r="K146" s="198"/>
      <c r="L146" s="38"/>
      <c r="M146" s="199" t="s">
        <v>1</v>
      </c>
      <c r="N146" s="200" t="s">
        <v>42</v>
      </c>
      <c r="O146" s="70"/>
      <c r="P146" s="201">
        <f t="shared" si="1"/>
        <v>0</v>
      </c>
      <c r="Q146" s="201">
        <v>0</v>
      </c>
      <c r="R146" s="201">
        <f t="shared" si="2"/>
        <v>0</v>
      </c>
      <c r="S146" s="201">
        <v>0</v>
      </c>
      <c r="T146" s="20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261</v>
      </c>
      <c r="AT146" s="203" t="s">
        <v>188</v>
      </c>
      <c r="AU146" s="203" t="s">
        <v>87</v>
      </c>
      <c r="AY146" s="16" t="s">
        <v>185</v>
      </c>
      <c r="BE146" s="204">
        <f t="shared" si="4"/>
        <v>0</v>
      </c>
      <c r="BF146" s="204">
        <f t="shared" si="5"/>
        <v>0</v>
      </c>
      <c r="BG146" s="204">
        <f t="shared" si="6"/>
        <v>0</v>
      </c>
      <c r="BH146" s="204">
        <f t="shared" si="7"/>
        <v>0</v>
      </c>
      <c r="BI146" s="204">
        <f t="shared" si="8"/>
        <v>0</v>
      </c>
      <c r="BJ146" s="16" t="s">
        <v>85</v>
      </c>
      <c r="BK146" s="204">
        <f t="shared" si="9"/>
        <v>0</v>
      </c>
      <c r="BL146" s="16" t="s">
        <v>261</v>
      </c>
      <c r="BM146" s="203" t="s">
        <v>477</v>
      </c>
    </row>
    <row r="147" spans="1:65" s="2" customFormat="1" ht="21.75" customHeight="1">
      <c r="A147" s="33"/>
      <c r="B147" s="34"/>
      <c r="C147" s="191" t="s">
        <v>244</v>
      </c>
      <c r="D147" s="191" t="s">
        <v>188</v>
      </c>
      <c r="E147" s="192" t="s">
        <v>483</v>
      </c>
      <c r="F147" s="193" t="s">
        <v>484</v>
      </c>
      <c r="G147" s="194" t="s">
        <v>191</v>
      </c>
      <c r="H147" s="195">
        <v>15</v>
      </c>
      <c r="I147" s="196"/>
      <c r="J147" s="197">
        <f t="shared" si="0"/>
        <v>0</v>
      </c>
      <c r="K147" s="198"/>
      <c r="L147" s="38"/>
      <c r="M147" s="199" t="s">
        <v>1</v>
      </c>
      <c r="N147" s="200" t="s">
        <v>42</v>
      </c>
      <c r="O147" s="70"/>
      <c r="P147" s="201">
        <f t="shared" si="1"/>
        <v>0</v>
      </c>
      <c r="Q147" s="201">
        <v>0</v>
      </c>
      <c r="R147" s="201">
        <f t="shared" si="2"/>
        <v>0</v>
      </c>
      <c r="S147" s="201">
        <v>0</v>
      </c>
      <c r="T147" s="202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261</v>
      </c>
      <c r="AT147" s="203" t="s">
        <v>188</v>
      </c>
      <c r="AU147" s="203" t="s">
        <v>87</v>
      </c>
      <c r="AY147" s="16" t="s">
        <v>185</v>
      </c>
      <c r="BE147" s="204">
        <f t="shared" si="4"/>
        <v>0</v>
      </c>
      <c r="BF147" s="204">
        <f t="shared" si="5"/>
        <v>0</v>
      </c>
      <c r="BG147" s="204">
        <f t="shared" si="6"/>
        <v>0</v>
      </c>
      <c r="BH147" s="204">
        <f t="shared" si="7"/>
        <v>0</v>
      </c>
      <c r="BI147" s="204">
        <f t="shared" si="8"/>
        <v>0</v>
      </c>
      <c r="BJ147" s="16" t="s">
        <v>85</v>
      </c>
      <c r="BK147" s="204">
        <f t="shared" si="9"/>
        <v>0</v>
      </c>
      <c r="BL147" s="16" t="s">
        <v>261</v>
      </c>
      <c r="BM147" s="203" t="s">
        <v>485</v>
      </c>
    </row>
    <row r="148" spans="1:65" s="2" customFormat="1" ht="21.75" customHeight="1">
      <c r="A148" s="33"/>
      <c r="B148" s="34"/>
      <c r="C148" s="191" t="s">
        <v>248</v>
      </c>
      <c r="D148" s="191" t="s">
        <v>188</v>
      </c>
      <c r="E148" s="192" t="s">
        <v>1485</v>
      </c>
      <c r="F148" s="193" t="s">
        <v>1486</v>
      </c>
      <c r="G148" s="194" t="s">
        <v>434</v>
      </c>
      <c r="H148" s="243"/>
      <c r="I148" s="196"/>
      <c r="J148" s="197">
        <f t="shared" si="0"/>
        <v>0</v>
      </c>
      <c r="K148" s="198"/>
      <c r="L148" s="38"/>
      <c r="M148" s="199" t="s">
        <v>1</v>
      </c>
      <c r="N148" s="200" t="s">
        <v>42</v>
      </c>
      <c r="O148" s="70"/>
      <c r="P148" s="201">
        <f t="shared" si="1"/>
        <v>0</v>
      </c>
      <c r="Q148" s="201">
        <v>0</v>
      </c>
      <c r="R148" s="201">
        <f t="shared" si="2"/>
        <v>0</v>
      </c>
      <c r="S148" s="201">
        <v>0</v>
      </c>
      <c r="T148" s="20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261</v>
      </c>
      <c r="AT148" s="203" t="s">
        <v>188</v>
      </c>
      <c r="AU148" s="203" t="s">
        <v>87</v>
      </c>
      <c r="AY148" s="16" t="s">
        <v>185</v>
      </c>
      <c r="BE148" s="204">
        <f t="shared" si="4"/>
        <v>0</v>
      </c>
      <c r="BF148" s="204">
        <f t="shared" si="5"/>
        <v>0</v>
      </c>
      <c r="BG148" s="204">
        <f t="shared" si="6"/>
        <v>0</v>
      </c>
      <c r="BH148" s="204">
        <f t="shared" si="7"/>
        <v>0</v>
      </c>
      <c r="BI148" s="204">
        <f t="shared" si="8"/>
        <v>0</v>
      </c>
      <c r="BJ148" s="16" t="s">
        <v>85</v>
      </c>
      <c r="BK148" s="204">
        <f t="shared" si="9"/>
        <v>0</v>
      </c>
      <c r="BL148" s="16" t="s">
        <v>261</v>
      </c>
      <c r="BM148" s="203" t="s">
        <v>2046</v>
      </c>
    </row>
    <row r="149" spans="1:65" s="2" customFormat="1" ht="21.75" customHeight="1">
      <c r="A149" s="33"/>
      <c r="B149" s="34"/>
      <c r="C149" s="191" t="s">
        <v>253</v>
      </c>
      <c r="D149" s="191" t="s">
        <v>188</v>
      </c>
      <c r="E149" s="192" t="s">
        <v>495</v>
      </c>
      <c r="F149" s="193" t="s">
        <v>496</v>
      </c>
      <c r="G149" s="194" t="s">
        <v>434</v>
      </c>
      <c r="H149" s="243"/>
      <c r="I149" s="196"/>
      <c r="J149" s="197">
        <f t="shared" si="0"/>
        <v>0</v>
      </c>
      <c r="K149" s="198"/>
      <c r="L149" s="38"/>
      <c r="M149" s="199" t="s">
        <v>1</v>
      </c>
      <c r="N149" s="200" t="s">
        <v>42</v>
      </c>
      <c r="O149" s="70"/>
      <c r="P149" s="201">
        <f t="shared" si="1"/>
        <v>0</v>
      </c>
      <c r="Q149" s="201">
        <v>0</v>
      </c>
      <c r="R149" s="201">
        <f t="shared" si="2"/>
        <v>0</v>
      </c>
      <c r="S149" s="201">
        <v>0</v>
      </c>
      <c r="T149" s="20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261</v>
      </c>
      <c r="AT149" s="203" t="s">
        <v>188</v>
      </c>
      <c r="AU149" s="203" t="s">
        <v>87</v>
      </c>
      <c r="AY149" s="16" t="s">
        <v>185</v>
      </c>
      <c r="BE149" s="204">
        <f t="shared" si="4"/>
        <v>0</v>
      </c>
      <c r="BF149" s="204">
        <f t="shared" si="5"/>
        <v>0</v>
      </c>
      <c r="BG149" s="204">
        <f t="shared" si="6"/>
        <v>0</v>
      </c>
      <c r="BH149" s="204">
        <f t="shared" si="7"/>
        <v>0</v>
      </c>
      <c r="BI149" s="204">
        <f t="shared" si="8"/>
        <v>0</v>
      </c>
      <c r="BJ149" s="16" t="s">
        <v>85</v>
      </c>
      <c r="BK149" s="204">
        <f t="shared" si="9"/>
        <v>0</v>
      </c>
      <c r="BL149" s="16" t="s">
        <v>261</v>
      </c>
      <c r="BM149" s="203" t="s">
        <v>2047</v>
      </c>
    </row>
    <row r="150" spans="1:65" s="12" customFormat="1" ht="22.9" customHeight="1">
      <c r="B150" s="175"/>
      <c r="C150" s="176"/>
      <c r="D150" s="177" t="s">
        <v>76</v>
      </c>
      <c r="E150" s="189" t="s">
        <v>578</v>
      </c>
      <c r="F150" s="189" t="s">
        <v>579</v>
      </c>
      <c r="G150" s="176"/>
      <c r="H150" s="176"/>
      <c r="I150" s="179"/>
      <c r="J150" s="190">
        <f>BK150</f>
        <v>0</v>
      </c>
      <c r="K150" s="176"/>
      <c r="L150" s="181"/>
      <c r="M150" s="182"/>
      <c r="N150" s="183"/>
      <c r="O150" s="183"/>
      <c r="P150" s="184">
        <f>SUM(P151:P153)</f>
        <v>0</v>
      </c>
      <c r="Q150" s="183"/>
      <c r="R150" s="184">
        <f>SUM(R151:R153)</f>
        <v>0</v>
      </c>
      <c r="S150" s="183"/>
      <c r="T150" s="185">
        <f>SUM(T151:T153)</f>
        <v>0.02</v>
      </c>
      <c r="AR150" s="186" t="s">
        <v>87</v>
      </c>
      <c r="AT150" s="187" t="s">
        <v>76</v>
      </c>
      <c r="AU150" s="187" t="s">
        <v>85</v>
      </c>
      <c r="AY150" s="186" t="s">
        <v>185</v>
      </c>
      <c r="BK150" s="188">
        <f>SUM(BK151:BK153)</f>
        <v>0</v>
      </c>
    </row>
    <row r="151" spans="1:65" s="2" customFormat="1" ht="21.75" customHeight="1">
      <c r="A151" s="33"/>
      <c r="B151" s="34"/>
      <c r="C151" s="191" t="s">
        <v>8</v>
      </c>
      <c r="D151" s="191" t="s">
        <v>188</v>
      </c>
      <c r="E151" s="192" t="s">
        <v>581</v>
      </c>
      <c r="F151" s="193" t="s">
        <v>582</v>
      </c>
      <c r="G151" s="194" t="s">
        <v>583</v>
      </c>
      <c r="H151" s="195">
        <v>20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42</v>
      </c>
      <c r="O151" s="70"/>
      <c r="P151" s="201">
        <f>O151*H151</f>
        <v>0</v>
      </c>
      <c r="Q151" s="201">
        <v>0</v>
      </c>
      <c r="R151" s="201">
        <f>Q151*H151</f>
        <v>0</v>
      </c>
      <c r="S151" s="201">
        <v>1E-3</v>
      </c>
      <c r="T151" s="202">
        <f>S151*H151</f>
        <v>0.02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261</v>
      </c>
      <c r="AT151" s="203" t="s">
        <v>188</v>
      </c>
      <c r="AU151" s="203" t="s">
        <v>87</v>
      </c>
      <c r="AY151" s="16" t="s">
        <v>185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85</v>
      </c>
      <c r="BK151" s="204">
        <f>ROUND(I151*H151,2)</f>
        <v>0</v>
      </c>
      <c r="BL151" s="16" t="s">
        <v>261</v>
      </c>
      <c r="BM151" s="203" t="s">
        <v>584</v>
      </c>
    </row>
    <row r="152" spans="1:65" s="2" customFormat="1" ht="21.75" customHeight="1">
      <c r="A152" s="33"/>
      <c r="B152" s="34"/>
      <c r="C152" s="191" t="s">
        <v>261</v>
      </c>
      <c r="D152" s="191" t="s">
        <v>188</v>
      </c>
      <c r="E152" s="192" t="s">
        <v>1360</v>
      </c>
      <c r="F152" s="193" t="s">
        <v>1361</v>
      </c>
      <c r="G152" s="194" t="s">
        <v>434</v>
      </c>
      <c r="H152" s="243"/>
      <c r="I152" s="196"/>
      <c r="J152" s="197">
        <f>ROUND(I152*H152,2)</f>
        <v>0</v>
      </c>
      <c r="K152" s="198"/>
      <c r="L152" s="38"/>
      <c r="M152" s="199" t="s">
        <v>1</v>
      </c>
      <c r="N152" s="200" t="s">
        <v>42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261</v>
      </c>
      <c r="AT152" s="203" t="s">
        <v>188</v>
      </c>
      <c r="AU152" s="203" t="s">
        <v>87</v>
      </c>
      <c r="AY152" s="16" t="s">
        <v>185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85</v>
      </c>
      <c r="BK152" s="204">
        <f>ROUND(I152*H152,2)</f>
        <v>0</v>
      </c>
      <c r="BL152" s="16" t="s">
        <v>261</v>
      </c>
      <c r="BM152" s="203" t="s">
        <v>2066</v>
      </c>
    </row>
    <row r="153" spans="1:65" s="2" customFormat="1" ht="21.75" customHeight="1">
      <c r="A153" s="33"/>
      <c r="B153" s="34"/>
      <c r="C153" s="191" t="s">
        <v>265</v>
      </c>
      <c r="D153" s="191" t="s">
        <v>188</v>
      </c>
      <c r="E153" s="192" t="s">
        <v>591</v>
      </c>
      <c r="F153" s="193" t="s">
        <v>592</v>
      </c>
      <c r="G153" s="194" t="s">
        <v>434</v>
      </c>
      <c r="H153" s="243"/>
      <c r="I153" s="196"/>
      <c r="J153" s="197">
        <f>ROUND(I153*H153,2)</f>
        <v>0</v>
      </c>
      <c r="K153" s="198"/>
      <c r="L153" s="38"/>
      <c r="M153" s="244" t="s">
        <v>1</v>
      </c>
      <c r="N153" s="245" t="s">
        <v>42</v>
      </c>
      <c r="O153" s="246"/>
      <c r="P153" s="247">
        <f>O153*H153</f>
        <v>0</v>
      </c>
      <c r="Q153" s="247">
        <v>0</v>
      </c>
      <c r="R153" s="247">
        <f>Q153*H153</f>
        <v>0</v>
      </c>
      <c r="S153" s="247">
        <v>0</v>
      </c>
      <c r="T153" s="248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261</v>
      </c>
      <c r="AT153" s="203" t="s">
        <v>188</v>
      </c>
      <c r="AU153" s="203" t="s">
        <v>87</v>
      </c>
      <c r="AY153" s="16" t="s">
        <v>185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85</v>
      </c>
      <c r="BK153" s="204">
        <f>ROUND(I153*H153,2)</f>
        <v>0</v>
      </c>
      <c r="BL153" s="16" t="s">
        <v>261</v>
      </c>
      <c r="BM153" s="203" t="s">
        <v>2067</v>
      </c>
    </row>
    <row r="154" spans="1:65" s="2" customFormat="1" ht="6.95" customHeight="1">
      <c r="A154" s="33"/>
      <c r="B154" s="53"/>
      <c r="C154" s="54"/>
      <c r="D154" s="54"/>
      <c r="E154" s="54"/>
      <c r="F154" s="54"/>
      <c r="G154" s="54"/>
      <c r="H154" s="54"/>
      <c r="I154" s="54"/>
      <c r="J154" s="54"/>
      <c r="K154" s="54"/>
      <c r="L154" s="38"/>
      <c r="M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</row>
  </sheetData>
  <sheetProtection algorithmName="SHA-512" hashValue="9Xjizq6ZsUmTZkUozqw0q73KxABjVWcmxz5M0Ji9EGa0ucGiULi2NCXZsokInA66UY/aXpMcRwxJIdDRmrzGHQ==" saltValue="Awah185t69iLBTf19GVMXA==" spinCount="100000" sheet="1" objects="1" scenarios="1" formatColumns="0" formatRows="0" autoFilter="0"/>
  <autoFilter ref="C123:K153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0"/>
  <sheetViews>
    <sheetView showGridLines="0" workbookViewId="0">
      <selection activeCell="E21" sqref="E2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146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2" customFormat="1" ht="12" customHeight="1">
      <c r="A8" s="33"/>
      <c r="B8" s="38"/>
      <c r="C8" s="33"/>
      <c r="D8" s="118" t="s">
        <v>148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2" t="s">
        <v>2518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21</v>
      </c>
      <c r="G12" s="33"/>
      <c r="H12" s="33"/>
      <c r="I12" s="118" t="s">
        <v>22</v>
      </c>
      <c r="J12" s="119" t="str">
        <f>'Rekapitulace zakázky'!AN8</f>
        <v>24. 3. 2021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30</v>
      </c>
      <c r="E17" s="33"/>
      <c r="F17" s="33"/>
      <c r="G17" s="33"/>
      <c r="H17" s="33"/>
      <c r="I17" s="118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4" t="str">
        <f>'Rekapitulace zakázky'!E14</f>
        <v>Vyplň údaj</v>
      </c>
      <c r="F18" s="305"/>
      <c r="G18" s="305"/>
      <c r="H18" s="305"/>
      <c r="I18" s="118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32</v>
      </c>
      <c r="E20" s="33"/>
      <c r="F20" s="33"/>
      <c r="G20" s="33"/>
      <c r="H20" s="33"/>
      <c r="I20" s="118" t="s">
        <v>25</v>
      </c>
      <c r="J20" s="109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zakázky'!E17="","",'Rekapitulace zakázky'!E17)</f>
        <v xml:space="preserve"> </v>
      </c>
      <c r="F21" s="33"/>
      <c r="G21" s="33"/>
      <c r="H21" s="33"/>
      <c r="I21" s="118" t="s">
        <v>28</v>
      </c>
      <c r="J21" s="109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35</v>
      </c>
      <c r="E23" s="33"/>
      <c r="F23" s="33"/>
      <c r="G23" s="33"/>
      <c r="H23" s="33"/>
      <c r="I23" s="118" t="s">
        <v>25</v>
      </c>
      <c r="J23" s="109" t="str">
        <f>IF('Rekapitulace zakázky'!AN19="","",'Rekapitulace zakázky'!AN19)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 t="str">
        <f>IF('Rekapitulace zakázky'!E20="","",'Rekapitulace zakázky'!E20)</f>
        <v/>
      </c>
      <c r="F24" s="33"/>
      <c r="G24" s="33"/>
      <c r="H24" s="33"/>
      <c r="I24" s="118" t="s">
        <v>28</v>
      </c>
      <c r="J24" s="109" t="str">
        <f>IF('Rekapitulace zakázky'!AN20="","",'Rekapitulace zakázky'!AN20)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6" t="s">
        <v>1</v>
      </c>
      <c r="F27" s="306"/>
      <c r="G27" s="306"/>
      <c r="H27" s="30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33"/>
      <c r="J30" s="125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6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41</v>
      </c>
      <c r="E33" s="118" t="s">
        <v>42</v>
      </c>
      <c r="F33" s="128">
        <f>ROUND((SUM(BE120:BE129)),  2)</f>
        <v>0</v>
      </c>
      <c r="G33" s="33"/>
      <c r="H33" s="33"/>
      <c r="I33" s="129">
        <v>0.21</v>
      </c>
      <c r="J33" s="128">
        <f>ROUND(((SUM(BE120:BE129))*I33),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43</v>
      </c>
      <c r="F34" s="128">
        <f>ROUND((SUM(BF120:BF129)),  2)</f>
        <v>0</v>
      </c>
      <c r="G34" s="33"/>
      <c r="H34" s="33"/>
      <c r="I34" s="129">
        <v>0.15</v>
      </c>
      <c r="J34" s="128">
        <f>ROUND(((SUM(BF120:BF129))*I34),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44</v>
      </c>
      <c r="F35" s="128">
        <f>ROUND((SUM(BG120:BG129)),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45</v>
      </c>
      <c r="F36" s="128">
        <f>ROUND((SUM(BH120:BH129)),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46</v>
      </c>
      <c r="F37" s="128">
        <f>ROUND((SUM(BI120:BI129)),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148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4" t="str">
        <f>E9</f>
        <v>008 - Vedlejší a ostatní náklady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žst. Praha Holešovice</v>
      </c>
      <c r="G89" s="35"/>
      <c r="H89" s="35"/>
      <c r="I89" s="28" t="s">
        <v>22</v>
      </c>
      <c r="J89" s="65" t="str">
        <f>IF(J12="","",J12)</f>
        <v>24. 3. 2021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 t="str">
        <f>E24</f>
        <v/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152</v>
      </c>
      <c r="D94" s="149"/>
      <c r="E94" s="149"/>
      <c r="F94" s="149"/>
      <c r="G94" s="149"/>
      <c r="H94" s="149"/>
      <c r="I94" s="149"/>
      <c r="J94" s="150" t="s">
        <v>153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154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155</v>
      </c>
    </row>
    <row r="97" spans="1:31" s="9" customFormat="1" ht="24.95" customHeight="1">
      <c r="B97" s="152"/>
      <c r="C97" s="153"/>
      <c r="D97" s="154" t="s">
        <v>1386</v>
      </c>
      <c r="E97" s="155"/>
      <c r="F97" s="155"/>
      <c r="G97" s="155"/>
      <c r="H97" s="155"/>
      <c r="I97" s="155"/>
      <c r="J97" s="156">
        <f>J121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2519</v>
      </c>
      <c r="E98" s="160"/>
      <c r="F98" s="160"/>
      <c r="G98" s="160"/>
      <c r="H98" s="160"/>
      <c r="I98" s="160"/>
      <c r="J98" s="161">
        <f>J122</f>
        <v>0</v>
      </c>
      <c r="K98" s="103"/>
      <c r="L98" s="162"/>
    </row>
    <row r="99" spans="1:31" s="10" customFormat="1" ht="19.899999999999999" customHeight="1">
      <c r="B99" s="158"/>
      <c r="C99" s="103"/>
      <c r="D99" s="159" t="s">
        <v>2520</v>
      </c>
      <c r="E99" s="160"/>
      <c r="F99" s="160"/>
      <c r="G99" s="160"/>
      <c r="H99" s="160"/>
      <c r="I99" s="160"/>
      <c r="J99" s="161">
        <f>J125</f>
        <v>0</v>
      </c>
      <c r="K99" s="103"/>
      <c r="L99" s="162"/>
    </row>
    <row r="100" spans="1:31" s="10" customFormat="1" ht="19.899999999999999" customHeight="1">
      <c r="B100" s="158"/>
      <c r="C100" s="103"/>
      <c r="D100" s="159" t="s">
        <v>2521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170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98" t="str">
        <f>E7</f>
        <v>Praha Holešovice ON - oprava</v>
      </c>
      <c r="F110" s="299"/>
      <c r="G110" s="299"/>
      <c r="H110" s="299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148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94" t="str">
        <f>E9</f>
        <v>008 - Vedlejší a ostatní náklady</v>
      </c>
      <c r="F112" s="297"/>
      <c r="G112" s="297"/>
      <c r="H112" s="297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>žst. Praha Holešovice</v>
      </c>
      <c r="G114" s="35"/>
      <c r="H114" s="35"/>
      <c r="I114" s="28" t="s">
        <v>22</v>
      </c>
      <c r="J114" s="65" t="str">
        <f>IF(J12="","",J12)</f>
        <v>24. 3. 2021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5"/>
      <c r="E116" s="35"/>
      <c r="F116" s="26" t="str">
        <f>E15</f>
        <v>Správa železnic, státní organizace</v>
      </c>
      <c r="G116" s="35"/>
      <c r="H116" s="35"/>
      <c r="I116" s="28" t="s">
        <v>32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30</v>
      </c>
      <c r="D117" s="35"/>
      <c r="E117" s="35"/>
      <c r="F117" s="26" t="str">
        <f>IF(E18="","",E18)</f>
        <v>Vyplň údaj</v>
      </c>
      <c r="G117" s="35"/>
      <c r="H117" s="35"/>
      <c r="I117" s="28" t="s">
        <v>35</v>
      </c>
      <c r="J117" s="31" t="str">
        <f>E24</f>
        <v/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63"/>
      <c r="B119" s="164"/>
      <c r="C119" s="165" t="s">
        <v>171</v>
      </c>
      <c r="D119" s="166" t="s">
        <v>62</v>
      </c>
      <c r="E119" s="166" t="s">
        <v>58</v>
      </c>
      <c r="F119" s="166" t="s">
        <v>59</v>
      </c>
      <c r="G119" s="166" t="s">
        <v>172</v>
      </c>
      <c r="H119" s="166" t="s">
        <v>173</v>
      </c>
      <c r="I119" s="166" t="s">
        <v>174</v>
      </c>
      <c r="J119" s="167" t="s">
        <v>153</v>
      </c>
      <c r="K119" s="168" t="s">
        <v>175</v>
      </c>
      <c r="L119" s="169"/>
      <c r="M119" s="74" t="s">
        <v>1</v>
      </c>
      <c r="N119" s="75" t="s">
        <v>41</v>
      </c>
      <c r="O119" s="75" t="s">
        <v>176</v>
      </c>
      <c r="P119" s="75" t="s">
        <v>177</v>
      </c>
      <c r="Q119" s="75" t="s">
        <v>178</v>
      </c>
      <c r="R119" s="75" t="s">
        <v>179</v>
      </c>
      <c r="S119" s="75" t="s">
        <v>180</v>
      </c>
      <c r="T119" s="76" t="s">
        <v>181</v>
      </c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</row>
    <row r="120" spans="1:65" s="2" customFormat="1" ht="22.9" customHeight="1">
      <c r="A120" s="33"/>
      <c r="B120" s="34"/>
      <c r="C120" s="81" t="s">
        <v>182</v>
      </c>
      <c r="D120" s="35"/>
      <c r="E120" s="35"/>
      <c r="F120" s="35"/>
      <c r="G120" s="35"/>
      <c r="H120" s="35"/>
      <c r="I120" s="35"/>
      <c r="J120" s="170">
        <f>BK120</f>
        <v>0</v>
      </c>
      <c r="K120" s="35"/>
      <c r="L120" s="38"/>
      <c r="M120" s="77"/>
      <c r="N120" s="171"/>
      <c r="O120" s="78"/>
      <c r="P120" s="172">
        <f>P121</f>
        <v>0</v>
      </c>
      <c r="Q120" s="78"/>
      <c r="R120" s="172">
        <f>R121</f>
        <v>0</v>
      </c>
      <c r="S120" s="78"/>
      <c r="T120" s="173">
        <f>T121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76</v>
      </c>
      <c r="AU120" s="16" t="s">
        <v>155</v>
      </c>
      <c r="BK120" s="174">
        <f>BK121</f>
        <v>0</v>
      </c>
    </row>
    <row r="121" spans="1:65" s="12" customFormat="1" ht="25.9" customHeight="1">
      <c r="B121" s="175"/>
      <c r="C121" s="176"/>
      <c r="D121" s="177" t="s">
        <v>76</v>
      </c>
      <c r="E121" s="178" t="s">
        <v>1855</v>
      </c>
      <c r="F121" s="178" t="s">
        <v>1856</v>
      </c>
      <c r="G121" s="176"/>
      <c r="H121" s="176"/>
      <c r="I121" s="179"/>
      <c r="J121" s="180">
        <f>BK121</f>
        <v>0</v>
      </c>
      <c r="K121" s="176"/>
      <c r="L121" s="181"/>
      <c r="M121" s="182"/>
      <c r="N121" s="183"/>
      <c r="O121" s="183"/>
      <c r="P121" s="184">
        <f>P122+P125+P128</f>
        <v>0</v>
      </c>
      <c r="Q121" s="183"/>
      <c r="R121" s="184">
        <f>R122+R125+R128</f>
        <v>0</v>
      </c>
      <c r="S121" s="183"/>
      <c r="T121" s="185">
        <f>T122+T125+T128</f>
        <v>0</v>
      </c>
      <c r="AR121" s="186" t="s">
        <v>211</v>
      </c>
      <c r="AT121" s="187" t="s">
        <v>76</v>
      </c>
      <c r="AU121" s="187" t="s">
        <v>77</v>
      </c>
      <c r="AY121" s="186" t="s">
        <v>185</v>
      </c>
      <c r="BK121" s="188">
        <f>BK122+BK125+BK128</f>
        <v>0</v>
      </c>
    </row>
    <row r="122" spans="1:65" s="12" customFormat="1" ht="22.9" customHeight="1">
      <c r="B122" s="175"/>
      <c r="C122" s="176"/>
      <c r="D122" s="177" t="s">
        <v>76</v>
      </c>
      <c r="E122" s="189" t="s">
        <v>2522</v>
      </c>
      <c r="F122" s="189" t="s">
        <v>2523</v>
      </c>
      <c r="G122" s="176"/>
      <c r="H122" s="176"/>
      <c r="I122" s="179"/>
      <c r="J122" s="190">
        <f>BK122</f>
        <v>0</v>
      </c>
      <c r="K122" s="176"/>
      <c r="L122" s="181"/>
      <c r="M122" s="182"/>
      <c r="N122" s="183"/>
      <c r="O122" s="183"/>
      <c r="P122" s="184">
        <f>SUM(P123:P124)</f>
        <v>0</v>
      </c>
      <c r="Q122" s="183"/>
      <c r="R122" s="184">
        <f>SUM(R123:R124)</f>
        <v>0</v>
      </c>
      <c r="S122" s="183"/>
      <c r="T122" s="185">
        <f>SUM(T123:T124)</f>
        <v>0</v>
      </c>
      <c r="AR122" s="186" t="s">
        <v>211</v>
      </c>
      <c r="AT122" s="187" t="s">
        <v>76</v>
      </c>
      <c r="AU122" s="187" t="s">
        <v>85</v>
      </c>
      <c r="AY122" s="186" t="s">
        <v>185</v>
      </c>
      <c r="BK122" s="188">
        <f>SUM(BK123:BK124)</f>
        <v>0</v>
      </c>
    </row>
    <row r="123" spans="1:65" s="2" customFormat="1" ht="16.5" customHeight="1">
      <c r="A123" s="33"/>
      <c r="B123" s="34"/>
      <c r="C123" s="191" t="s">
        <v>85</v>
      </c>
      <c r="D123" s="191" t="s">
        <v>188</v>
      </c>
      <c r="E123" s="192" t="s">
        <v>2524</v>
      </c>
      <c r="F123" s="193" t="s">
        <v>2523</v>
      </c>
      <c r="G123" s="194" t="s">
        <v>2525</v>
      </c>
      <c r="H123" s="195">
        <v>1</v>
      </c>
      <c r="I123" s="196"/>
      <c r="J123" s="197">
        <f>ROUND(I123*H123,2)</f>
        <v>0</v>
      </c>
      <c r="K123" s="198"/>
      <c r="L123" s="38"/>
      <c r="M123" s="199" t="s">
        <v>1</v>
      </c>
      <c r="N123" s="200" t="s">
        <v>42</v>
      </c>
      <c r="O123" s="70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03" t="s">
        <v>1860</v>
      </c>
      <c r="AT123" s="203" t="s">
        <v>188</v>
      </c>
      <c r="AU123" s="203" t="s">
        <v>87</v>
      </c>
      <c r="AY123" s="16" t="s">
        <v>185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6" t="s">
        <v>85</v>
      </c>
      <c r="BK123" s="204">
        <f>ROUND(I123*H123,2)</f>
        <v>0</v>
      </c>
      <c r="BL123" s="16" t="s">
        <v>1860</v>
      </c>
      <c r="BM123" s="203" t="s">
        <v>2526</v>
      </c>
    </row>
    <row r="124" spans="1:65" s="2" customFormat="1" ht="39">
      <c r="A124" s="33"/>
      <c r="B124" s="34"/>
      <c r="C124" s="35"/>
      <c r="D124" s="207" t="s">
        <v>269</v>
      </c>
      <c r="E124" s="35"/>
      <c r="F124" s="217" t="s">
        <v>2527</v>
      </c>
      <c r="G124" s="35"/>
      <c r="H124" s="35"/>
      <c r="I124" s="218"/>
      <c r="J124" s="35"/>
      <c r="K124" s="35"/>
      <c r="L124" s="38"/>
      <c r="M124" s="219"/>
      <c r="N124" s="220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269</v>
      </c>
      <c r="AU124" s="16" t="s">
        <v>87</v>
      </c>
    </row>
    <row r="125" spans="1:65" s="12" customFormat="1" ht="22.9" customHeight="1">
      <c r="B125" s="175"/>
      <c r="C125" s="176"/>
      <c r="D125" s="177" t="s">
        <v>76</v>
      </c>
      <c r="E125" s="189" t="s">
        <v>2528</v>
      </c>
      <c r="F125" s="189" t="s">
        <v>2529</v>
      </c>
      <c r="G125" s="176"/>
      <c r="H125" s="176"/>
      <c r="I125" s="179"/>
      <c r="J125" s="190">
        <f>BK125</f>
        <v>0</v>
      </c>
      <c r="K125" s="176"/>
      <c r="L125" s="181"/>
      <c r="M125" s="182"/>
      <c r="N125" s="183"/>
      <c r="O125" s="183"/>
      <c r="P125" s="184">
        <f>SUM(P126:P127)</f>
        <v>0</v>
      </c>
      <c r="Q125" s="183"/>
      <c r="R125" s="184">
        <f>SUM(R126:R127)</f>
        <v>0</v>
      </c>
      <c r="S125" s="183"/>
      <c r="T125" s="185">
        <f>SUM(T126:T127)</f>
        <v>0</v>
      </c>
      <c r="AR125" s="186" t="s">
        <v>211</v>
      </c>
      <c r="AT125" s="187" t="s">
        <v>76</v>
      </c>
      <c r="AU125" s="187" t="s">
        <v>85</v>
      </c>
      <c r="AY125" s="186" t="s">
        <v>185</v>
      </c>
      <c r="BK125" s="188">
        <f>SUM(BK126:BK127)</f>
        <v>0</v>
      </c>
    </row>
    <row r="126" spans="1:65" s="2" customFormat="1" ht="16.5" customHeight="1">
      <c r="A126" s="33"/>
      <c r="B126" s="34"/>
      <c r="C126" s="191" t="s">
        <v>87</v>
      </c>
      <c r="D126" s="191" t="s">
        <v>188</v>
      </c>
      <c r="E126" s="192" t="s">
        <v>2530</v>
      </c>
      <c r="F126" s="193" t="s">
        <v>2531</v>
      </c>
      <c r="G126" s="194" t="s">
        <v>2525</v>
      </c>
      <c r="H126" s="195">
        <v>1</v>
      </c>
      <c r="I126" s="196"/>
      <c r="J126" s="197">
        <f>ROUND(I126*H126,2)</f>
        <v>0</v>
      </c>
      <c r="K126" s="198"/>
      <c r="L126" s="38"/>
      <c r="M126" s="199" t="s">
        <v>1</v>
      </c>
      <c r="N126" s="200" t="s">
        <v>42</v>
      </c>
      <c r="O126" s="70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3" t="s">
        <v>1860</v>
      </c>
      <c r="AT126" s="203" t="s">
        <v>188</v>
      </c>
      <c r="AU126" s="203" t="s">
        <v>87</v>
      </c>
      <c r="AY126" s="16" t="s">
        <v>185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6" t="s">
        <v>85</v>
      </c>
      <c r="BK126" s="204">
        <f>ROUND(I126*H126,2)</f>
        <v>0</v>
      </c>
      <c r="BL126" s="16" t="s">
        <v>1860</v>
      </c>
      <c r="BM126" s="203" t="s">
        <v>2532</v>
      </c>
    </row>
    <row r="127" spans="1:65" s="2" customFormat="1" ht="68.25">
      <c r="A127" s="33"/>
      <c r="B127" s="34"/>
      <c r="C127" s="35"/>
      <c r="D127" s="207" t="s">
        <v>269</v>
      </c>
      <c r="E127" s="35"/>
      <c r="F127" s="217" t="s">
        <v>2533</v>
      </c>
      <c r="G127" s="35"/>
      <c r="H127" s="35"/>
      <c r="I127" s="218"/>
      <c r="J127" s="35"/>
      <c r="K127" s="35"/>
      <c r="L127" s="38"/>
      <c r="M127" s="219"/>
      <c r="N127" s="220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269</v>
      </c>
      <c r="AU127" s="16" t="s">
        <v>87</v>
      </c>
    </row>
    <row r="128" spans="1:65" s="12" customFormat="1" ht="22.9" customHeight="1">
      <c r="B128" s="175"/>
      <c r="C128" s="176"/>
      <c r="D128" s="177" t="s">
        <v>76</v>
      </c>
      <c r="E128" s="189" t="s">
        <v>2534</v>
      </c>
      <c r="F128" s="189" t="s">
        <v>2535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P129</f>
        <v>0</v>
      </c>
      <c r="Q128" s="183"/>
      <c r="R128" s="184">
        <f>R129</f>
        <v>0</v>
      </c>
      <c r="S128" s="183"/>
      <c r="T128" s="185">
        <f>T129</f>
        <v>0</v>
      </c>
      <c r="AR128" s="186" t="s">
        <v>211</v>
      </c>
      <c r="AT128" s="187" t="s">
        <v>76</v>
      </c>
      <c r="AU128" s="187" t="s">
        <v>85</v>
      </c>
      <c r="AY128" s="186" t="s">
        <v>185</v>
      </c>
      <c r="BK128" s="188">
        <f>BK129</f>
        <v>0</v>
      </c>
    </row>
    <row r="129" spans="1:65" s="2" customFormat="1" ht="21.75" customHeight="1">
      <c r="A129" s="33"/>
      <c r="B129" s="34"/>
      <c r="C129" s="191" t="s">
        <v>201</v>
      </c>
      <c r="D129" s="191" t="s">
        <v>188</v>
      </c>
      <c r="E129" s="192" t="s">
        <v>2536</v>
      </c>
      <c r="F129" s="193" t="s">
        <v>2537</v>
      </c>
      <c r="G129" s="194" t="s">
        <v>2525</v>
      </c>
      <c r="H129" s="195">
        <v>1</v>
      </c>
      <c r="I129" s="196"/>
      <c r="J129" s="197">
        <f>ROUND(I129*H129,2)</f>
        <v>0</v>
      </c>
      <c r="K129" s="198"/>
      <c r="L129" s="38"/>
      <c r="M129" s="244" t="s">
        <v>1</v>
      </c>
      <c r="N129" s="245" t="s">
        <v>42</v>
      </c>
      <c r="O129" s="246"/>
      <c r="P129" s="247">
        <f>O129*H129</f>
        <v>0</v>
      </c>
      <c r="Q129" s="247">
        <v>0</v>
      </c>
      <c r="R129" s="247">
        <f>Q129*H129</f>
        <v>0</v>
      </c>
      <c r="S129" s="247">
        <v>0</v>
      </c>
      <c r="T129" s="248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1860</v>
      </c>
      <c r="AT129" s="203" t="s">
        <v>188</v>
      </c>
      <c r="AU129" s="203" t="s">
        <v>87</v>
      </c>
      <c r="AY129" s="16" t="s">
        <v>185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85</v>
      </c>
      <c r="BK129" s="204">
        <f>ROUND(I129*H129,2)</f>
        <v>0</v>
      </c>
      <c r="BL129" s="16" t="s">
        <v>1860</v>
      </c>
      <c r="BM129" s="203" t="s">
        <v>2538</v>
      </c>
    </row>
    <row r="130" spans="1:65" s="2" customFormat="1" ht="6.95" customHeight="1">
      <c r="A130" s="33"/>
      <c r="B130" s="53"/>
      <c r="C130" s="54"/>
      <c r="D130" s="54"/>
      <c r="E130" s="54"/>
      <c r="F130" s="54"/>
      <c r="G130" s="54"/>
      <c r="H130" s="54"/>
      <c r="I130" s="54"/>
      <c r="J130" s="54"/>
      <c r="K130" s="54"/>
      <c r="L130" s="38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sheetProtection algorithmName="SHA-512" hashValue="/g2oRG/1XfbS0WyNDh4GI5Jrpd05YcZQQiP2lDQ7QPWBnsZiaJU9L9HYHnH7WiTlRaPiWuH6OL3qrkC1E7MnSg==" saltValue="6xWIxDkrsBGngFYt88EG9A==" spinCount="100000" sheet="1" objects="1" scenarios="1" formatColumns="0" formatRows="0" autoFilter="0"/>
  <autoFilter ref="C119:K12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6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86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2" customFormat="1" ht="12" customHeight="1">
      <c r="A8" s="33"/>
      <c r="B8" s="38"/>
      <c r="C8" s="33"/>
      <c r="D8" s="118" t="s">
        <v>148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2" t="s">
        <v>149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150</v>
      </c>
      <c r="G12" s="33"/>
      <c r="H12" s="33"/>
      <c r="I12" s="118" t="s">
        <v>22</v>
      </c>
      <c r="J12" s="119" t="str">
        <f>'Rekapitulace zakázky'!AN8</f>
        <v>24. 3. 2021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30</v>
      </c>
      <c r="E17" s="33"/>
      <c r="F17" s="33"/>
      <c r="G17" s="33"/>
      <c r="H17" s="33"/>
      <c r="I17" s="118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4" t="str">
        <f>'Rekapitulace zakázky'!E14</f>
        <v>Vyplň údaj</v>
      </c>
      <c r="F18" s="305"/>
      <c r="G18" s="305"/>
      <c r="H18" s="305"/>
      <c r="I18" s="118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32</v>
      </c>
      <c r="E20" s="33"/>
      <c r="F20" s="33"/>
      <c r="G20" s="33"/>
      <c r="H20" s="33"/>
      <c r="I20" s="118" t="s">
        <v>25</v>
      </c>
      <c r="J20" s="109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zakázky'!E17="","",'Rekapitulace zakázky'!E17)</f>
        <v xml:space="preserve"> </v>
      </c>
      <c r="F21" s="33"/>
      <c r="G21" s="33"/>
      <c r="H21" s="33"/>
      <c r="I21" s="118" t="s">
        <v>28</v>
      </c>
      <c r="J21" s="109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35</v>
      </c>
      <c r="E23" s="33"/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/>
      <c r="F24" s="33"/>
      <c r="G24" s="33"/>
      <c r="H24" s="33"/>
      <c r="I24" s="118" t="s">
        <v>28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6" t="s">
        <v>1</v>
      </c>
      <c r="F27" s="306"/>
      <c r="G27" s="306"/>
      <c r="H27" s="30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33"/>
      <c r="J30" s="125">
        <f>ROUND(J130,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6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41</v>
      </c>
      <c r="E33" s="118" t="s">
        <v>42</v>
      </c>
      <c r="F33" s="128">
        <f>ROUND((SUM(BE130:BE295)),  2)</f>
        <v>0</v>
      </c>
      <c r="G33" s="33"/>
      <c r="H33" s="33"/>
      <c r="I33" s="129">
        <v>0.21</v>
      </c>
      <c r="J33" s="128">
        <f>ROUND(((SUM(BE130:BE295))*I33),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43</v>
      </c>
      <c r="F34" s="128">
        <f>ROUND((SUM(BF130:BF295)),  2)</f>
        <v>0</v>
      </c>
      <c r="G34" s="33"/>
      <c r="H34" s="33"/>
      <c r="I34" s="129">
        <v>0.15</v>
      </c>
      <c r="J34" s="128">
        <f>ROUND(((SUM(BF130:BF295))*I34),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44</v>
      </c>
      <c r="F35" s="128">
        <f>ROUND((SUM(BG130:BG295)),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45</v>
      </c>
      <c r="F36" s="128">
        <f>ROUND((SUM(BH130:BH295)),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46</v>
      </c>
      <c r="F37" s="128">
        <f>ROUND((SUM(BI130:BI295)),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148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4" t="str">
        <f>E9</f>
        <v>001 - Oprava střechy 5NP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ŽST Praha Holešovice</v>
      </c>
      <c r="G89" s="35"/>
      <c r="H89" s="35"/>
      <c r="I89" s="28" t="s">
        <v>22</v>
      </c>
      <c r="J89" s="65" t="str">
        <f>IF(J12="","",J12)</f>
        <v>24. 3. 2021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>
        <f>E24</f>
        <v>0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152</v>
      </c>
      <c r="D94" s="149"/>
      <c r="E94" s="149"/>
      <c r="F94" s="149"/>
      <c r="G94" s="149"/>
      <c r="H94" s="149"/>
      <c r="I94" s="149"/>
      <c r="J94" s="150" t="s">
        <v>153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154</v>
      </c>
      <c r="D96" s="35"/>
      <c r="E96" s="35"/>
      <c r="F96" s="35"/>
      <c r="G96" s="35"/>
      <c r="H96" s="35"/>
      <c r="I96" s="35"/>
      <c r="J96" s="83">
        <f>J130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155</v>
      </c>
    </row>
    <row r="97" spans="1:31" s="9" customFormat="1" ht="24.95" customHeight="1">
      <c r="B97" s="152"/>
      <c r="C97" s="153"/>
      <c r="D97" s="154" t="s">
        <v>156</v>
      </c>
      <c r="E97" s="155"/>
      <c r="F97" s="155"/>
      <c r="G97" s="155"/>
      <c r="H97" s="155"/>
      <c r="I97" s="155"/>
      <c r="J97" s="156">
        <f>J131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157</v>
      </c>
      <c r="E98" s="160"/>
      <c r="F98" s="160"/>
      <c r="G98" s="160"/>
      <c r="H98" s="160"/>
      <c r="I98" s="160"/>
      <c r="J98" s="161">
        <f>J132</f>
        <v>0</v>
      </c>
      <c r="K98" s="103"/>
      <c r="L98" s="162"/>
    </row>
    <row r="99" spans="1:31" s="10" customFormat="1" ht="19.899999999999999" customHeight="1">
      <c r="B99" s="158"/>
      <c r="C99" s="103"/>
      <c r="D99" s="159" t="s">
        <v>158</v>
      </c>
      <c r="E99" s="160"/>
      <c r="F99" s="160"/>
      <c r="G99" s="160"/>
      <c r="H99" s="160"/>
      <c r="I99" s="160"/>
      <c r="J99" s="161">
        <f>J140</f>
        <v>0</v>
      </c>
      <c r="K99" s="103"/>
      <c r="L99" s="162"/>
    </row>
    <row r="100" spans="1:31" s="10" customFormat="1" ht="19.899999999999999" customHeight="1">
      <c r="B100" s="158"/>
      <c r="C100" s="103"/>
      <c r="D100" s="159" t="s">
        <v>159</v>
      </c>
      <c r="E100" s="160"/>
      <c r="F100" s="160"/>
      <c r="G100" s="160"/>
      <c r="H100" s="160"/>
      <c r="I100" s="160"/>
      <c r="J100" s="161">
        <f>J147</f>
        <v>0</v>
      </c>
      <c r="K100" s="103"/>
      <c r="L100" s="162"/>
    </row>
    <row r="101" spans="1:31" s="10" customFormat="1" ht="19.899999999999999" customHeight="1">
      <c r="B101" s="158"/>
      <c r="C101" s="103"/>
      <c r="D101" s="159" t="s">
        <v>160</v>
      </c>
      <c r="E101" s="160"/>
      <c r="F101" s="160"/>
      <c r="G101" s="160"/>
      <c r="H101" s="160"/>
      <c r="I101" s="160"/>
      <c r="J101" s="161">
        <f>J160</f>
        <v>0</v>
      </c>
      <c r="K101" s="103"/>
      <c r="L101" s="162"/>
    </row>
    <row r="102" spans="1:31" s="9" customFormat="1" ht="24.95" customHeight="1">
      <c r="B102" s="152"/>
      <c r="C102" s="153"/>
      <c r="D102" s="154" t="s">
        <v>161</v>
      </c>
      <c r="E102" s="155"/>
      <c r="F102" s="155"/>
      <c r="G102" s="155"/>
      <c r="H102" s="155"/>
      <c r="I102" s="155"/>
      <c r="J102" s="156">
        <f>J163</f>
        <v>0</v>
      </c>
      <c r="K102" s="153"/>
      <c r="L102" s="157"/>
    </row>
    <row r="103" spans="1:31" s="10" customFormat="1" ht="19.899999999999999" customHeight="1">
      <c r="B103" s="158"/>
      <c r="C103" s="103"/>
      <c r="D103" s="159" t="s">
        <v>162</v>
      </c>
      <c r="E103" s="160"/>
      <c r="F103" s="160"/>
      <c r="G103" s="160"/>
      <c r="H103" s="160"/>
      <c r="I103" s="160"/>
      <c r="J103" s="161">
        <f>J164</f>
        <v>0</v>
      </c>
      <c r="K103" s="103"/>
      <c r="L103" s="162"/>
    </row>
    <row r="104" spans="1:31" s="10" customFormat="1" ht="19.899999999999999" customHeight="1">
      <c r="B104" s="158"/>
      <c r="C104" s="103"/>
      <c r="D104" s="159" t="s">
        <v>163</v>
      </c>
      <c r="E104" s="160"/>
      <c r="F104" s="160"/>
      <c r="G104" s="160"/>
      <c r="H104" s="160"/>
      <c r="I104" s="160"/>
      <c r="J104" s="161">
        <f>J236</f>
        <v>0</v>
      </c>
      <c r="K104" s="103"/>
      <c r="L104" s="162"/>
    </row>
    <row r="105" spans="1:31" s="10" customFormat="1" ht="19.899999999999999" customHeight="1">
      <c r="B105" s="158"/>
      <c r="C105" s="103"/>
      <c r="D105" s="159" t="s">
        <v>164</v>
      </c>
      <c r="E105" s="160"/>
      <c r="F105" s="160"/>
      <c r="G105" s="160"/>
      <c r="H105" s="160"/>
      <c r="I105" s="160"/>
      <c r="J105" s="161">
        <f>J254</f>
        <v>0</v>
      </c>
      <c r="K105" s="103"/>
      <c r="L105" s="162"/>
    </row>
    <row r="106" spans="1:31" s="10" customFormat="1" ht="19.899999999999999" customHeight="1">
      <c r="B106" s="158"/>
      <c r="C106" s="103"/>
      <c r="D106" s="159" t="s">
        <v>165</v>
      </c>
      <c r="E106" s="160"/>
      <c r="F106" s="160"/>
      <c r="G106" s="160"/>
      <c r="H106" s="160"/>
      <c r="I106" s="160"/>
      <c r="J106" s="161">
        <f>J262</f>
        <v>0</v>
      </c>
      <c r="K106" s="103"/>
      <c r="L106" s="162"/>
    </row>
    <row r="107" spans="1:31" s="10" customFormat="1" ht="19.899999999999999" customHeight="1">
      <c r="B107" s="158"/>
      <c r="C107" s="103"/>
      <c r="D107" s="159" t="s">
        <v>166</v>
      </c>
      <c r="E107" s="160"/>
      <c r="F107" s="160"/>
      <c r="G107" s="160"/>
      <c r="H107" s="160"/>
      <c r="I107" s="160"/>
      <c r="J107" s="161">
        <f>J273</f>
        <v>0</v>
      </c>
      <c r="K107" s="103"/>
      <c r="L107" s="162"/>
    </row>
    <row r="108" spans="1:31" s="10" customFormat="1" ht="19.899999999999999" customHeight="1">
      <c r="B108" s="158"/>
      <c r="C108" s="103"/>
      <c r="D108" s="159" t="s">
        <v>167</v>
      </c>
      <c r="E108" s="160"/>
      <c r="F108" s="160"/>
      <c r="G108" s="160"/>
      <c r="H108" s="160"/>
      <c r="I108" s="160"/>
      <c r="J108" s="161">
        <f>J278</f>
        <v>0</v>
      </c>
      <c r="K108" s="103"/>
      <c r="L108" s="162"/>
    </row>
    <row r="109" spans="1:31" s="10" customFormat="1" ht="19.899999999999999" customHeight="1">
      <c r="B109" s="158"/>
      <c r="C109" s="103"/>
      <c r="D109" s="159" t="s">
        <v>168</v>
      </c>
      <c r="E109" s="160"/>
      <c r="F109" s="160"/>
      <c r="G109" s="160"/>
      <c r="H109" s="160"/>
      <c r="I109" s="160"/>
      <c r="J109" s="161">
        <f>J283</f>
        <v>0</v>
      </c>
      <c r="K109" s="103"/>
      <c r="L109" s="162"/>
    </row>
    <row r="110" spans="1:31" s="10" customFormat="1" ht="19.899999999999999" customHeight="1">
      <c r="B110" s="158"/>
      <c r="C110" s="103"/>
      <c r="D110" s="159" t="s">
        <v>169</v>
      </c>
      <c r="E110" s="160"/>
      <c r="F110" s="160"/>
      <c r="G110" s="160"/>
      <c r="H110" s="160"/>
      <c r="I110" s="160"/>
      <c r="J110" s="161">
        <f>J289</f>
        <v>0</v>
      </c>
      <c r="K110" s="103"/>
      <c r="L110" s="162"/>
    </row>
    <row r="111" spans="1:31" s="2" customFormat="1" ht="21.7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53"/>
      <c r="C112" s="54"/>
      <c r="D112" s="54"/>
      <c r="E112" s="54"/>
      <c r="F112" s="54"/>
      <c r="G112" s="54"/>
      <c r="H112" s="54"/>
      <c r="I112" s="54"/>
      <c r="J112" s="54"/>
      <c r="K112" s="54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6" spans="1:31" s="2" customFormat="1" ht="6.95" customHeight="1">
      <c r="A116" s="33"/>
      <c r="B116" s="55"/>
      <c r="C116" s="56"/>
      <c r="D116" s="56"/>
      <c r="E116" s="56"/>
      <c r="F116" s="56"/>
      <c r="G116" s="56"/>
      <c r="H116" s="56"/>
      <c r="I116" s="56"/>
      <c r="J116" s="56"/>
      <c r="K116" s="56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24.95" customHeight="1">
      <c r="A117" s="33"/>
      <c r="B117" s="34"/>
      <c r="C117" s="22" t="s">
        <v>170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12" customHeight="1">
      <c r="A119" s="33"/>
      <c r="B119" s="34"/>
      <c r="C119" s="28" t="s">
        <v>16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6.5" customHeight="1">
      <c r="A120" s="33"/>
      <c r="B120" s="34"/>
      <c r="C120" s="35"/>
      <c r="D120" s="35"/>
      <c r="E120" s="298" t="str">
        <f>E7</f>
        <v>Praha Holešovice ON - oprava</v>
      </c>
      <c r="F120" s="299"/>
      <c r="G120" s="299"/>
      <c r="H120" s="299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148</v>
      </c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294" t="str">
        <f>E9</f>
        <v>001 - Oprava střechy 5NP</v>
      </c>
      <c r="F122" s="297"/>
      <c r="G122" s="297"/>
      <c r="H122" s="297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20</v>
      </c>
      <c r="D124" s="35"/>
      <c r="E124" s="35"/>
      <c r="F124" s="26" t="str">
        <f>F12</f>
        <v>ŽST Praha Holešovice</v>
      </c>
      <c r="G124" s="35"/>
      <c r="H124" s="35"/>
      <c r="I124" s="28" t="s">
        <v>22</v>
      </c>
      <c r="J124" s="65" t="str">
        <f>IF(J12="","",J12)</f>
        <v>24. 3. 2021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24</v>
      </c>
      <c r="D126" s="35"/>
      <c r="E126" s="35"/>
      <c r="F126" s="26" t="str">
        <f>E15</f>
        <v>Správa železnic, státní organizace</v>
      </c>
      <c r="G126" s="35"/>
      <c r="H126" s="35"/>
      <c r="I126" s="28" t="s">
        <v>32</v>
      </c>
      <c r="J126" s="31" t="str">
        <f>E21</f>
        <v xml:space="preserve"> 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30</v>
      </c>
      <c r="D127" s="35"/>
      <c r="E127" s="35"/>
      <c r="F127" s="26" t="str">
        <f>IF(E18="","",E18)</f>
        <v>Vyplň údaj</v>
      </c>
      <c r="G127" s="35"/>
      <c r="H127" s="35"/>
      <c r="I127" s="28" t="s">
        <v>35</v>
      </c>
      <c r="J127" s="31">
        <f>E24</f>
        <v>0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1" customFormat="1" ht="29.25" customHeight="1">
      <c r="A129" s="163"/>
      <c r="B129" s="164"/>
      <c r="C129" s="165" t="s">
        <v>171</v>
      </c>
      <c r="D129" s="166" t="s">
        <v>62</v>
      </c>
      <c r="E129" s="166" t="s">
        <v>58</v>
      </c>
      <c r="F129" s="166" t="s">
        <v>59</v>
      </c>
      <c r="G129" s="166" t="s">
        <v>172</v>
      </c>
      <c r="H129" s="166" t="s">
        <v>173</v>
      </c>
      <c r="I129" s="166" t="s">
        <v>174</v>
      </c>
      <c r="J129" s="167" t="s">
        <v>153</v>
      </c>
      <c r="K129" s="168" t="s">
        <v>175</v>
      </c>
      <c r="L129" s="169"/>
      <c r="M129" s="74" t="s">
        <v>1</v>
      </c>
      <c r="N129" s="75" t="s">
        <v>41</v>
      </c>
      <c r="O129" s="75" t="s">
        <v>176</v>
      </c>
      <c r="P129" s="75" t="s">
        <v>177</v>
      </c>
      <c r="Q129" s="75" t="s">
        <v>178</v>
      </c>
      <c r="R129" s="75" t="s">
        <v>179</v>
      </c>
      <c r="S129" s="75" t="s">
        <v>180</v>
      </c>
      <c r="T129" s="76" t="s">
        <v>181</v>
      </c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/>
    </row>
    <row r="130" spans="1:65" s="2" customFormat="1" ht="22.9" customHeight="1">
      <c r="A130" s="33"/>
      <c r="B130" s="34"/>
      <c r="C130" s="81" t="s">
        <v>182</v>
      </c>
      <c r="D130" s="35"/>
      <c r="E130" s="35"/>
      <c r="F130" s="35"/>
      <c r="G130" s="35"/>
      <c r="H130" s="35"/>
      <c r="I130" s="35"/>
      <c r="J130" s="170">
        <f>BK130</f>
        <v>0</v>
      </c>
      <c r="K130" s="35"/>
      <c r="L130" s="38"/>
      <c r="M130" s="77"/>
      <c r="N130" s="171"/>
      <c r="O130" s="78"/>
      <c r="P130" s="172">
        <f>P131+P163</f>
        <v>0</v>
      </c>
      <c r="Q130" s="78"/>
      <c r="R130" s="172">
        <f>R131+R163</f>
        <v>8.3747142100000005</v>
      </c>
      <c r="S130" s="78"/>
      <c r="T130" s="173">
        <f>T131+T163</f>
        <v>61.323229999999995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76</v>
      </c>
      <c r="AU130" s="16" t="s">
        <v>155</v>
      </c>
      <c r="BK130" s="174">
        <f>BK131+BK163</f>
        <v>0</v>
      </c>
    </row>
    <row r="131" spans="1:65" s="12" customFormat="1" ht="25.9" customHeight="1">
      <c r="B131" s="175"/>
      <c r="C131" s="176"/>
      <c r="D131" s="177" t="s">
        <v>76</v>
      </c>
      <c r="E131" s="178" t="s">
        <v>183</v>
      </c>
      <c r="F131" s="178" t="s">
        <v>184</v>
      </c>
      <c r="G131" s="176"/>
      <c r="H131" s="176"/>
      <c r="I131" s="179"/>
      <c r="J131" s="180">
        <f>BK131</f>
        <v>0</v>
      </c>
      <c r="K131" s="176"/>
      <c r="L131" s="181"/>
      <c r="M131" s="182"/>
      <c r="N131" s="183"/>
      <c r="O131" s="183"/>
      <c r="P131" s="184">
        <f>P132+P140+P147+P160</f>
        <v>0</v>
      </c>
      <c r="Q131" s="183"/>
      <c r="R131" s="184">
        <f>R132+R140+R147+R160</f>
        <v>4.2140015000000002</v>
      </c>
      <c r="S131" s="183"/>
      <c r="T131" s="185">
        <f>T132+T140+T147+T160</f>
        <v>3.7684000000000002</v>
      </c>
      <c r="AR131" s="186" t="s">
        <v>85</v>
      </c>
      <c r="AT131" s="187" t="s">
        <v>76</v>
      </c>
      <c r="AU131" s="187" t="s">
        <v>77</v>
      </c>
      <c r="AY131" s="186" t="s">
        <v>185</v>
      </c>
      <c r="BK131" s="188">
        <f>BK132+BK140+BK147+BK160</f>
        <v>0</v>
      </c>
    </row>
    <row r="132" spans="1:65" s="12" customFormat="1" ht="22.9" customHeight="1">
      <c r="B132" s="175"/>
      <c r="C132" s="176"/>
      <c r="D132" s="177" t="s">
        <v>76</v>
      </c>
      <c r="E132" s="189" t="s">
        <v>186</v>
      </c>
      <c r="F132" s="189" t="s">
        <v>187</v>
      </c>
      <c r="G132" s="176"/>
      <c r="H132" s="176"/>
      <c r="I132" s="179"/>
      <c r="J132" s="190">
        <f>BK132</f>
        <v>0</v>
      </c>
      <c r="K132" s="176"/>
      <c r="L132" s="181"/>
      <c r="M132" s="182"/>
      <c r="N132" s="183"/>
      <c r="O132" s="183"/>
      <c r="P132" s="184">
        <f>SUM(P133:P139)</f>
        <v>0</v>
      </c>
      <c r="Q132" s="183"/>
      <c r="R132" s="184">
        <f>SUM(R133:R139)</f>
        <v>3.9571200000000006</v>
      </c>
      <c r="S132" s="183"/>
      <c r="T132" s="185">
        <f>SUM(T133:T139)</f>
        <v>0</v>
      </c>
      <c r="AR132" s="186" t="s">
        <v>85</v>
      </c>
      <c r="AT132" s="187" t="s">
        <v>76</v>
      </c>
      <c r="AU132" s="187" t="s">
        <v>85</v>
      </c>
      <c r="AY132" s="186" t="s">
        <v>185</v>
      </c>
      <c r="BK132" s="188">
        <f>SUM(BK133:BK139)</f>
        <v>0</v>
      </c>
    </row>
    <row r="133" spans="1:65" s="2" customFormat="1" ht="21.75" customHeight="1">
      <c r="A133" s="33"/>
      <c r="B133" s="34"/>
      <c r="C133" s="191" t="s">
        <v>85</v>
      </c>
      <c r="D133" s="191" t="s">
        <v>188</v>
      </c>
      <c r="E133" s="192" t="s">
        <v>189</v>
      </c>
      <c r="F133" s="193" t="s">
        <v>190</v>
      </c>
      <c r="G133" s="194" t="s">
        <v>191</v>
      </c>
      <c r="H133" s="195">
        <v>30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42</v>
      </c>
      <c r="O133" s="70"/>
      <c r="P133" s="201">
        <f>O133*H133</f>
        <v>0</v>
      </c>
      <c r="Q133" s="201">
        <v>1.5E-3</v>
      </c>
      <c r="R133" s="201">
        <f>Q133*H133</f>
        <v>4.4999999999999998E-2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192</v>
      </c>
      <c r="AT133" s="203" t="s">
        <v>188</v>
      </c>
      <c r="AU133" s="203" t="s">
        <v>87</v>
      </c>
      <c r="AY133" s="16" t="s">
        <v>185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85</v>
      </c>
      <c r="BK133" s="204">
        <f>ROUND(I133*H133,2)</f>
        <v>0</v>
      </c>
      <c r="BL133" s="16" t="s">
        <v>192</v>
      </c>
      <c r="BM133" s="203" t="s">
        <v>193</v>
      </c>
    </row>
    <row r="134" spans="1:65" s="13" customFormat="1">
      <c r="B134" s="205"/>
      <c r="C134" s="206"/>
      <c r="D134" s="207" t="s">
        <v>194</v>
      </c>
      <c r="E134" s="208" t="s">
        <v>1</v>
      </c>
      <c r="F134" s="209" t="s">
        <v>195</v>
      </c>
      <c r="G134" s="206"/>
      <c r="H134" s="210">
        <v>30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194</v>
      </c>
      <c r="AU134" s="216" t="s">
        <v>87</v>
      </c>
      <c r="AV134" s="13" t="s">
        <v>87</v>
      </c>
      <c r="AW134" s="13" t="s">
        <v>34</v>
      </c>
      <c r="AX134" s="13" t="s">
        <v>85</v>
      </c>
      <c r="AY134" s="216" t="s">
        <v>185</v>
      </c>
    </row>
    <row r="135" spans="1:65" s="2" customFormat="1" ht="21.75" customHeight="1">
      <c r="A135" s="33"/>
      <c r="B135" s="34"/>
      <c r="C135" s="191" t="s">
        <v>87</v>
      </c>
      <c r="D135" s="191" t="s">
        <v>188</v>
      </c>
      <c r="E135" s="192" t="s">
        <v>196</v>
      </c>
      <c r="F135" s="193" t="s">
        <v>197</v>
      </c>
      <c r="G135" s="194" t="s">
        <v>198</v>
      </c>
      <c r="H135" s="195">
        <v>46.4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42</v>
      </c>
      <c r="O135" s="70"/>
      <c r="P135" s="201">
        <f>O135*H135</f>
        <v>0</v>
      </c>
      <c r="Q135" s="201">
        <v>2.7300000000000001E-2</v>
      </c>
      <c r="R135" s="201">
        <f>Q135*H135</f>
        <v>1.2667200000000001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192</v>
      </c>
      <c r="AT135" s="203" t="s">
        <v>188</v>
      </c>
      <c r="AU135" s="203" t="s">
        <v>87</v>
      </c>
      <c r="AY135" s="16" t="s">
        <v>185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85</v>
      </c>
      <c r="BK135" s="204">
        <f>ROUND(I135*H135,2)</f>
        <v>0</v>
      </c>
      <c r="BL135" s="16" t="s">
        <v>192</v>
      </c>
      <c r="BM135" s="203" t="s">
        <v>199</v>
      </c>
    </row>
    <row r="136" spans="1:65" s="13" customFormat="1">
      <c r="B136" s="205"/>
      <c r="C136" s="206"/>
      <c r="D136" s="207" t="s">
        <v>194</v>
      </c>
      <c r="E136" s="208" t="s">
        <v>1</v>
      </c>
      <c r="F136" s="209" t="s">
        <v>200</v>
      </c>
      <c r="G136" s="206"/>
      <c r="H136" s="210">
        <v>46.4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194</v>
      </c>
      <c r="AU136" s="216" t="s">
        <v>87</v>
      </c>
      <c r="AV136" s="13" t="s">
        <v>87</v>
      </c>
      <c r="AW136" s="13" t="s">
        <v>34</v>
      </c>
      <c r="AX136" s="13" t="s">
        <v>85</v>
      </c>
      <c r="AY136" s="216" t="s">
        <v>185</v>
      </c>
    </row>
    <row r="137" spans="1:65" s="2" customFormat="1" ht="21.75" customHeight="1">
      <c r="A137" s="33"/>
      <c r="B137" s="34"/>
      <c r="C137" s="191" t="s">
        <v>201</v>
      </c>
      <c r="D137" s="191" t="s">
        <v>188</v>
      </c>
      <c r="E137" s="192" t="s">
        <v>202</v>
      </c>
      <c r="F137" s="193" t="s">
        <v>203</v>
      </c>
      <c r="G137" s="194" t="s">
        <v>198</v>
      </c>
      <c r="H137" s="195">
        <v>10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42</v>
      </c>
      <c r="O137" s="70"/>
      <c r="P137" s="201">
        <f>O137*H137</f>
        <v>0</v>
      </c>
      <c r="Q137" s="201">
        <v>2.5000000000000001E-2</v>
      </c>
      <c r="R137" s="201">
        <f>Q137*H137</f>
        <v>0.25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192</v>
      </c>
      <c r="AT137" s="203" t="s">
        <v>188</v>
      </c>
      <c r="AU137" s="203" t="s">
        <v>87</v>
      </c>
      <c r="AY137" s="16" t="s">
        <v>185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85</v>
      </c>
      <c r="BK137" s="204">
        <f>ROUND(I137*H137,2)</f>
        <v>0</v>
      </c>
      <c r="BL137" s="16" t="s">
        <v>192</v>
      </c>
      <c r="BM137" s="203" t="s">
        <v>204</v>
      </c>
    </row>
    <row r="138" spans="1:65" s="2" customFormat="1" ht="21.75" customHeight="1">
      <c r="A138" s="33"/>
      <c r="B138" s="34"/>
      <c r="C138" s="191" t="s">
        <v>192</v>
      </c>
      <c r="D138" s="191" t="s">
        <v>188</v>
      </c>
      <c r="E138" s="192" t="s">
        <v>205</v>
      </c>
      <c r="F138" s="193" t="s">
        <v>206</v>
      </c>
      <c r="G138" s="194" t="s">
        <v>191</v>
      </c>
      <c r="H138" s="195">
        <v>116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42</v>
      </c>
      <c r="O138" s="70"/>
      <c r="P138" s="201">
        <f>O138*H138</f>
        <v>0</v>
      </c>
      <c r="Q138" s="201">
        <v>2.0650000000000002E-2</v>
      </c>
      <c r="R138" s="201">
        <f>Q138*H138</f>
        <v>2.3954000000000004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192</v>
      </c>
      <c r="AT138" s="203" t="s">
        <v>188</v>
      </c>
      <c r="AU138" s="203" t="s">
        <v>87</v>
      </c>
      <c r="AY138" s="16" t="s">
        <v>185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85</v>
      </c>
      <c r="BK138" s="204">
        <f>ROUND(I138*H138,2)</f>
        <v>0</v>
      </c>
      <c r="BL138" s="16" t="s">
        <v>192</v>
      </c>
      <c r="BM138" s="203" t="s">
        <v>207</v>
      </c>
    </row>
    <row r="139" spans="1:65" s="13" customFormat="1">
      <c r="B139" s="205"/>
      <c r="C139" s="206"/>
      <c r="D139" s="207" t="s">
        <v>194</v>
      </c>
      <c r="E139" s="208" t="s">
        <v>1</v>
      </c>
      <c r="F139" s="209" t="s">
        <v>208</v>
      </c>
      <c r="G139" s="206"/>
      <c r="H139" s="210">
        <v>116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194</v>
      </c>
      <c r="AU139" s="216" t="s">
        <v>87</v>
      </c>
      <c r="AV139" s="13" t="s">
        <v>87</v>
      </c>
      <c r="AW139" s="13" t="s">
        <v>34</v>
      </c>
      <c r="AX139" s="13" t="s">
        <v>85</v>
      </c>
      <c r="AY139" s="216" t="s">
        <v>185</v>
      </c>
    </row>
    <row r="140" spans="1:65" s="12" customFormat="1" ht="22.9" customHeight="1">
      <c r="B140" s="175"/>
      <c r="C140" s="176"/>
      <c r="D140" s="177" t="s">
        <v>76</v>
      </c>
      <c r="E140" s="189" t="s">
        <v>209</v>
      </c>
      <c r="F140" s="189" t="s">
        <v>210</v>
      </c>
      <c r="G140" s="176"/>
      <c r="H140" s="176"/>
      <c r="I140" s="179"/>
      <c r="J140" s="190">
        <f>BK140</f>
        <v>0</v>
      </c>
      <c r="K140" s="176"/>
      <c r="L140" s="181"/>
      <c r="M140" s="182"/>
      <c r="N140" s="183"/>
      <c r="O140" s="183"/>
      <c r="P140" s="184">
        <f>SUM(P141:P146)</f>
        <v>0</v>
      </c>
      <c r="Q140" s="183"/>
      <c r="R140" s="184">
        <f>SUM(R141:R146)</f>
        <v>0.25688149999999998</v>
      </c>
      <c r="S140" s="183"/>
      <c r="T140" s="185">
        <f>SUM(T141:T146)</f>
        <v>3.7684000000000002</v>
      </c>
      <c r="AR140" s="186" t="s">
        <v>85</v>
      </c>
      <c r="AT140" s="187" t="s">
        <v>76</v>
      </c>
      <c r="AU140" s="187" t="s">
        <v>85</v>
      </c>
      <c r="AY140" s="186" t="s">
        <v>185</v>
      </c>
      <c r="BK140" s="188">
        <f>SUM(BK141:BK146)</f>
        <v>0</v>
      </c>
    </row>
    <row r="141" spans="1:65" s="2" customFormat="1" ht="55.5" customHeight="1">
      <c r="A141" s="33"/>
      <c r="B141" s="34"/>
      <c r="C141" s="191" t="s">
        <v>211</v>
      </c>
      <c r="D141" s="191" t="s">
        <v>188</v>
      </c>
      <c r="E141" s="192" t="s">
        <v>212</v>
      </c>
      <c r="F141" s="193" t="s">
        <v>213</v>
      </c>
      <c r="G141" s="194" t="s">
        <v>214</v>
      </c>
      <c r="H141" s="195">
        <v>1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42</v>
      </c>
      <c r="O141" s="70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192</v>
      </c>
      <c r="AT141" s="203" t="s">
        <v>188</v>
      </c>
      <c r="AU141" s="203" t="s">
        <v>87</v>
      </c>
      <c r="AY141" s="16" t="s">
        <v>185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85</v>
      </c>
      <c r="BK141" s="204">
        <f>ROUND(I141*H141,2)</f>
        <v>0</v>
      </c>
      <c r="BL141" s="16" t="s">
        <v>192</v>
      </c>
      <c r="BM141" s="203" t="s">
        <v>215</v>
      </c>
    </row>
    <row r="142" spans="1:65" s="2" customFormat="1" ht="21.75" customHeight="1">
      <c r="A142" s="33"/>
      <c r="B142" s="34"/>
      <c r="C142" s="191" t="s">
        <v>186</v>
      </c>
      <c r="D142" s="191" t="s">
        <v>188</v>
      </c>
      <c r="E142" s="192" t="s">
        <v>216</v>
      </c>
      <c r="F142" s="193" t="s">
        <v>217</v>
      </c>
      <c r="G142" s="194" t="s">
        <v>198</v>
      </c>
      <c r="H142" s="195">
        <v>14.4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42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0.26100000000000001</v>
      </c>
      <c r="T142" s="202">
        <f>S142*H142</f>
        <v>3.7584000000000004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192</v>
      </c>
      <c r="AT142" s="203" t="s">
        <v>188</v>
      </c>
      <c r="AU142" s="203" t="s">
        <v>87</v>
      </c>
      <c r="AY142" s="16" t="s">
        <v>185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85</v>
      </c>
      <c r="BK142" s="204">
        <f>ROUND(I142*H142,2)</f>
        <v>0</v>
      </c>
      <c r="BL142" s="16" t="s">
        <v>192</v>
      </c>
      <c r="BM142" s="203" t="s">
        <v>218</v>
      </c>
    </row>
    <row r="143" spans="1:65" s="13" customFormat="1">
      <c r="B143" s="205"/>
      <c r="C143" s="206"/>
      <c r="D143" s="207" t="s">
        <v>194</v>
      </c>
      <c r="E143" s="208" t="s">
        <v>1</v>
      </c>
      <c r="F143" s="209" t="s">
        <v>219</v>
      </c>
      <c r="G143" s="206"/>
      <c r="H143" s="210">
        <v>14.4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194</v>
      </c>
      <c r="AU143" s="216" t="s">
        <v>87</v>
      </c>
      <c r="AV143" s="13" t="s">
        <v>87</v>
      </c>
      <c r="AW143" s="13" t="s">
        <v>34</v>
      </c>
      <c r="AX143" s="13" t="s">
        <v>85</v>
      </c>
      <c r="AY143" s="216" t="s">
        <v>185</v>
      </c>
    </row>
    <row r="144" spans="1:65" s="2" customFormat="1" ht="21.75" customHeight="1">
      <c r="A144" s="33"/>
      <c r="B144" s="34"/>
      <c r="C144" s="191" t="s">
        <v>220</v>
      </c>
      <c r="D144" s="191" t="s">
        <v>188</v>
      </c>
      <c r="E144" s="192" t="s">
        <v>221</v>
      </c>
      <c r="F144" s="193" t="s">
        <v>222</v>
      </c>
      <c r="G144" s="194" t="s">
        <v>191</v>
      </c>
      <c r="H144" s="195">
        <v>10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42</v>
      </c>
      <c r="O144" s="70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192</v>
      </c>
      <c r="AT144" s="203" t="s">
        <v>188</v>
      </c>
      <c r="AU144" s="203" t="s">
        <v>87</v>
      </c>
      <c r="AY144" s="16" t="s">
        <v>185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85</v>
      </c>
      <c r="BK144" s="204">
        <f>ROUND(I144*H144,2)</f>
        <v>0</v>
      </c>
      <c r="BL144" s="16" t="s">
        <v>192</v>
      </c>
      <c r="BM144" s="203" t="s">
        <v>223</v>
      </c>
    </row>
    <row r="145" spans="1:65" s="2" customFormat="1" ht="21.75" customHeight="1">
      <c r="A145" s="33"/>
      <c r="B145" s="34"/>
      <c r="C145" s="191" t="s">
        <v>224</v>
      </c>
      <c r="D145" s="191" t="s">
        <v>188</v>
      </c>
      <c r="E145" s="192" t="s">
        <v>225</v>
      </c>
      <c r="F145" s="193" t="s">
        <v>226</v>
      </c>
      <c r="G145" s="194" t="s">
        <v>227</v>
      </c>
      <c r="H145" s="195">
        <v>0.15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42</v>
      </c>
      <c r="O145" s="70"/>
      <c r="P145" s="201">
        <f>O145*H145</f>
        <v>0</v>
      </c>
      <c r="Q145" s="201">
        <v>1.6372100000000001</v>
      </c>
      <c r="R145" s="201">
        <f>Q145*H145</f>
        <v>0.24558150000000001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192</v>
      </c>
      <c r="AT145" s="203" t="s">
        <v>188</v>
      </c>
      <c r="AU145" s="203" t="s">
        <v>87</v>
      </c>
      <c r="AY145" s="16" t="s">
        <v>185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85</v>
      </c>
      <c r="BK145" s="204">
        <f>ROUND(I145*H145,2)</f>
        <v>0</v>
      </c>
      <c r="BL145" s="16" t="s">
        <v>192</v>
      </c>
      <c r="BM145" s="203" t="s">
        <v>228</v>
      </c>
    </row>
    <row r="146" spans="1:65" s="2" customFormat="1" ht="21.75" customHeight="1">
      <c r="A146" s="33"/>
      <c r="B146" s="34"/>
      <c r="C146" s="191" t="s">
        <v>209</v>
      </c>
      <c r="D146" s="191" t="s">
        <v>188</v>
      </c>
      <c r="E146" s="192" t="s">
        <v>229</v>
      </c>
      <c r="F146" s="193" t="s">
        <v>230</v>
      </c>
      <c r="G146" s="194" t="s">
        <v>191</v>
      </c>
      <c r="H146" s="195">
        <v>10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42</v>
      </c>
      <c r="O146" s="70"/>
      <c r="P146" s="201">
        <f>O146*H146</f>
        <v>0</v>
      </c>
      <c r="Q146" s="201">
        <v>1.1299999999999999E-3</v>
      </c>
      <c r="R146" s="201">
        <f>Q146*H146</f>
        <v>1.1299999999999999E-2</v>
      </c>
      <c r="S146" s="201">
        <v>1E-3</v>
      </c>
      <c r="T146" s="202">
        <f>S146*H146</f>
        <v>0.01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192</v>
      </c>
      <c r="AT146" s="203" t="s">
        <v>188</v>
      </c>
      <c r="AU146" s="203" t="s">
        <v>87</v>
      </c>
      <c r="AY146" s="16" t="s">
        <v>185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85</v>
      </c>
      <c r="BK146" s="204">
        <f>ROUND(I146*H146,2)</f>
        <v>0</v>
      </c>
      <c r="BL146" s="16" t="s">
        <v>192</v>
      </c>
      <c r="BM146" s="203" t="s">
        <v>231</v>
      </c>
    </row>
    <row r="147" spans="1:65" s="12" customFormat="1" ht="22.9" customHeight="1">
      <c r="B147" s="175"/>
      <c r="C147" s="176"/>
      <c r="D147" s="177" t="s">
        <v>76</v>
      </c>
      <c r="E147" s="189" t="s">
        <v>232</v>
      </c>
      <c r="F147" s="189" t="s">
        <v>233</v>
      </c>
      <c r="G147" s="176"/>
      <c r="H147" s="176"/>
      <c r="I147" s="179"/>
      <c r="J147" s="190">
        <f>BK147</f>
        <v>0</v>
      </c>
      <c r="K147" s="176"/>
      <c r="L147" s="181"/>
      <c r="M147" s="182"/>
      <c r="N147" s="183"/>
      <c r="O147" s="183"/>
      <c r="P147" s="184">
        <f>SUM(P148:P159)</f>
        <v>0</v>
      </c>
      <c r="Q147" s="183"/>
      <c r="R147" s="184">
        <f>SUM(R148:R159)</f>
        <v>0</v>
      </c>
      <c r="S147" s="183"/>
      <c r="T147" s="185">
        <f>SUM(T148:T159)</f>
        <v>0</v>
      </c>
      <c r="AR147" s="186" t="s">
        <v>85</v>
      </c>
      <c r="AT147" s="187" t="s">
        <v>76</v>
      </c>
      <c r="AU147" s="187" t="s">
        <v>85</v>
      </c>
      <c r="AY147" s="186" t="s">
        <v>185</v>
      </c>
      <c r="BK147" s="188">
        <f>SUM(BK148:BK159)</f>
        <v>0</v>
      </c>
    </row>
    <row r="148" spans="1:65" s="2" customFormat="1" ht="21.75" customHeight="1">
      <c r="A148" s="33"/>
      <c r="B148" s="34"/>
      <c r="C148" s="191" t="s">
        <v>234</v>
      </c>
      <c r="D148" s="191" t="s">
        <v>188</v>
      </c>
      <c r="E148" s="192" t="s">
        <v>235</v>
      </c>
      <c r="F148" s="193" t="s">
        <v>236</v>
      </c>
      <c r="G148" s="194" t="s">
        <v>237</v>
      </c>
      <c r="H148" s="195">
        <v>61.323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42</v>
      </c>
      <c r="O148" s="70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192</v>
      </c>
      <c r="AT148" s="203" t="s">
        <v>188</v>
      </c>
      <c r="AU148" s="203" t="s">
        <v>87</v>
      </c>
      <c r="AY148" s="16" t="s">
        <v>185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85</v>
      </c>
      <c r="BK148" s="204">
        <f>ROUND(I148*H148,2)</f>
        <v>0</v>
      </c>
      <c r="BL148" s="16" t="s">
        <v>192</v>
      </c>
      <c r="BM148" s="203" t="s">
        <v>238</v>
      </c>
    </row>
    <row r="149" spans="1:65" s="2" customFormat="1" ht="33" customHeight="1">
      <c r="A149" s="33"/>
      <c r="B149" s="34"/>
      <c r="C149" s="191" t="s">
        <v>239</v>
      </c>
      <c r="D149" s="191" t="s">
        <v>188</v>
      </c>
      <c r="E149" s="192" t="s">
        <v>240</v>
      </c>
      <c r="F149" s="193" t="s">
        <v>241</v>
      </c>
      <c r="G149" s="194" t="s">
        <v>237</v>
      </c>
      <c r="H149" s="195">
        <v>613.23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42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192</v>
      </c>
      <c r="AT149" s="203" t="s">
        <v>188</v>
      </c>
      <c r="AU149" s="203" t="s">
        <v>87</v>
      </c>
      <c r="AY149" s="16" t="s">
        <v>185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85</v>
      </c>
      <c r="BK149" s="204">
        <f>ROUND(I149*H149,2)</f>
        <v>0</v>
      </c>
      <c r="BL149" s="16" t="s">
        <v>192</v>
      </c>
      <c r="BM149" s="203" t="s">
        <v>242</v>
      </c>
    </row>
    <row r="150" spans="1:65" s="13" customFormat="1">
      <c r="B150" s="205"/>
      <c r="C150" s="206"/>
      <c r="D150" s="207" t="s">
        <v>194</v>
      </c>
      <c r="E150" s="206"/>
      <c r="F150" s="209" t="s">
        <v>243</v>
      </c>
      <c r="G150" s="206"/>
      <c r="H150" s="210">
        <v>613.23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194</v>
      </c>
      <c r="AU150" s="216" t="s">
        <v>87</v>
      </c>
      <c r="AV150" s="13" t="s">
        <v>87</v>
      </c>
      <c r="AW150" s="13" t="s">
        <v>4</v>
      </c>
      <c r="AX150" s="13" t="s">
        <v>85</v>
      </c>
      <c r="AY150" s="216" t="s">
        <v>185</v>
      </c>
    </row>
    <row r="151" spans="1:65" s="2" customFormat="1" ht="21.75" customHeight="1">
      <c r="A151" s="33"/>
      <c r="B151" s="34"/>
      <c r="C151" s="191" t="s">
        <v>244</v>
      </c>
      <c r="D151" s="191" t="s">
        <v>188</v>
      </c>
      <c r="E151" s="192" t="s">
        <v>245</v>
      </c>
      <c r="F151" s="193" t="s">
        <v>246</v>
      </c>
      <c r="G151" s="194" t="s">
        <v>237</v>
      </c>
      <c r="H151" s="195">
        <v>61.323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42</v>
      </c>
      <c r="O151" s="70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192</v>
      </c>
      <c r="AT151" s="203" t="s">
        <v>188</v>
      </c>
      <c r="AU151" s="203" t="s">
        <v>87</v>
      </c>
      <c r="AY151" s="16" t="s">
        <v>185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85</v>
      </c>
      <c r="BK151" s="204">
        <f>ROUND(I151*H151,2)</f>
        <v>0</v>
      </c>
      <c r="BL151" s="16" t="s">
        <v>192</v>
      </c>
      <c r="BM151" s="203" t="s">
        <v>247</v>
      </c>
    </row>
    <row r="152" spans="1:65" s="2" customFormat="1" ht="21.75" customHeight="1">
      <c r="A152" s="33"/>
      <c r="B152" s="34"/>
      <c r="C152" s="191" t="s">
        <v>248</v>
      </c>
      <c r="D152" s="191" t="s">
        <v>188</v>
      </c>
      <c r="E152" s="192" t="s">
        <v>249</v>
      </c>
      <c r="F152" s="193" t="s">
        <v>250</v>
      </c>
      <c r="G152" s="194" t="s">
        <v>237</v>
      </c>
      <c r="H152" s="195">
        <v>1165.1369999999999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42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192</v>
      </c>
      <c r="AT152" s="203" t="s">
        <v>188</v>
      </c>
      <c r="AU152" s="203" t="s">
        <v>87</v>
      </c>
      <c r="AY152" s="16" t="s">
        <v>185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85</v>
      </c>
      <c r="BK152" s="204">
        <f>ROUND(I152*H152,2)</f>
        <v>0</v>
      </c>
      <c r="BL152" s="16" t="s">
        <v>192</v>
      </c>
      <c r="BM152" s="203" t="s">
        <v>251</v>
      </c>
    </row>
    <row r="153" spans="1:65" s="13" customFormat="1">
      <c r="B153" s="205"/>
      <c r="C153" s="206"/>
      <c r="D153" s="207" t="s">
        <v>194</v>
      </c>
      <c r="E153" s="206"/>
      <c r="F153" s="209" t="s">
        <v>252</v>
      </c>
      <c r="G153" s="206"/>
      <c r="H153" s="210">
        <v>1165.1369999999999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194</v>
      </c>
      <c r="AU153" s="216" t="s">
        <v>87</v>
      </c>
      <c r="AV153" s="13" t="s">
        <v>87</v>
      </c>
      <c r="AW153" s="13" t="s">
        <v>4</v>
      </c>
      <c r="AX153" s="13" t="s">
        <v>85</v>
      </c>
      <c r="AY153" s="216" t="s">
        <v>185</v>
      </c>
    </row>
    <row r="154" spans="1:65" s="2" customFormat="1" ht="33" customHeight="1">
      <c r="A154" s="33"/>
      <c r="B154" s="34"/>
      <c r="C154" s="191" t="s">
        <v>253</v>
      </c>
      <c r="D154" s="191" t="s">
        <v>188</v>
      </c>
      <c r="E154" s="192" t="s">
        <v>254</v>
      </c>
      <c r="F154" s="193" t="s">
        <v>255</v>
      </c>
      <c r="G154" s="194" t="s">
        <v>237</v>
      </c>
      <c r="H154" s="195">
        <v>6.101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42</v>
      </c>
      <c r="O154" s="70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192</v>
      </c>
      <c r="AT154" s="203" t="s">
        <v>188</v>
      </c>
      <c r="AU154" s="203" t="s">
        <v>87</v>
      </c>
      <c r="AY154" s="16" t="s">
        <v>185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85</v>
      </c>
      <c r="BK154" s="204">
        <f>ROUND(I154*H154,2)</f>
        <v>0</v>
      </c>
      <c r="BL154" s="16" t="s">
        <v>192</v>
      </c>
      <c r="BM154" s="203" t="s">
        <v>256</v>
      </c>
    </row>
    <row r="155" spans="1:65" s="13" customFormat="1">
      <c r="B155" s="205"/>
      <c r="C155" s="206"/>
      <c r="D155" s="207" t="s">
        <v>194</v>
      </c>
      <c r="E155" s="208" t="s">
        <v>1</v>
      </c>
      <c r="F155" s="209" t="s">
        <v>257</v>
      </c>
      <c r="G155" s="206"/>
      <c r="H155" s="210">
        <v>6.101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194</v>
      </c>
      <c r="AU155" s="216" t="s">
        <v>87</v>
      </c>
      <c r="AV155" s="13" t="s">
        <v>87</v>
      </c>
      <c r="AW155" s="13" t="s">
        <v>34</v>
      </c>
      <c r="AX155" s="13" t="s">
        <v>85</v>
      </c>
      <c r="AY155" s="216" t="s">
        <v>185</v>
      </c>
    </row>
    <row r="156" spans="1:65" s="2" customFormat="1" ht="21.75" customHeight="1">
      <c r="A156" s="33"/>
      <c r="B156" s="34"/>
      <c r="C156" s="191" t="s">
        <v>8</v>
      </c>
      <c r="D156" s="191" t="s">
        <v>188</v>
      </c>
      <c r="E156" s="192" t="s">
        <v>258</v>
      </c>
      <c r="F156" s="193" t="s">
        <v>259</v>
      </c>
      <c r="G156" s="194" t="s">
        <v>237</v>
      </c>
      <c r="H156" s="195">
        <v>49.14</v>
      </c>
      <c r="I156" s="196"/>
      <c r="J156" s="197">
        <f>ROUND(I156*H156,2)</f>
        <v>0</v>
      </c>
      <c r="K156" s="198"/>
      <c r="L156" s="38"/>
      <c r="M156" s="199" t="s">
        <v>1</v>
      </c>
      <c r="N156" s="200" t="s">
        <v>42</v>
      </c>
      <c r="O156" s="70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192</v>
      </c>
      <c r="AT156" s="203" t="s">
        <v>188</v>
      </c>
      <c r="AU156" s="203" t="s">
        <v>87</v>
      </c>
      <c r="AY156" s="16" t="s">
        <v>185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85</v>
      </c>
      <c r="BK156" s="204">
        <f>ROUND(I156*H156,2)</f>
        <v>0</v>
      </c>
      <c r="BL156" s="16" t="s">
        <v>192</v>
      </c>
      <c r="BM156" s="203" t="s">
        <v>260</v>
      </c>
    </row>
    <row r="157" spans="1:65" s="2" customFormat="1" ht="33" customHeight="1">
      <c r="A157" s="33"/>
      <c r="B157" s="34"/>
      <c r="C157" s="191" t="s">
        <v>261</v>
      </c>
      <c r="D157" s="191" t="s">
        <v>188</v>
      </c>
      <c r="E157" s="192" t="s">
        <v>262</v>
      </c>
      <c r="F157" s="193" t="s">
        <v>263</v>
      </c>
      <c r="G157" s="194" t="s">
        <v>237</v>
      </c>
      <c r="H157" s="195">
        <v>5.85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42</v>
      </c>
      <c r="O157" s="70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192</v>
      </c>
      <c r="AT157" s="203" t="s">
        <v>188</v>
      </c>
      <c r="AU157" s="203" t="s">
        <v>87</v>
      </c>
      <c r="AY157" s="16" t="s">
        <v>185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85</v>
      </c>
      <c r="BK157" s="204">
        <f>ROUND(I157*H157,2)</f>
        <v>0</v>
      </c>
      <c r="BL157" s="16" t="s">
        <v>192</v>
      </c>
      <c r="BM157" s="203" t="s">
        <v>264</v>
      </c>
    </row>
    <row r="158" spans="1:65" s="2" customFormat="1" ht="55.5" customHeight="1">
      <c r="A158" s="33"/>
      <c r="B158" s="34"/>
      <c r="C158" s="191" t="s">
        <v>265</v>
      </c>
      <c r="D158" s="191" t="s">
        <v>188</v>
      </c>
      <c r="E158" s="192" t="s">
        <v>266</v>
      </c>
      <c r="F158" s="193" t="s">
        <v>267</v>
      </c>
      <c r="G158" s="194" t="s">
        <v>237</v>
      </c>
      <c r="H158" s="195">
        <v>0.222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42</v>
      </c>
      <c r="O158" s="70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192</v>
      </c>
      <c r="AT158" s="203" t="s">
        <v>188</v>
      </c>
      <c r="AU158" s="203" t="s">
        <v>87</v>
      </c>
      <c r="AY158" s="16" t="s">
        <v>185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85</v>
      </c>
      <c r="BK158" s="204">
        <f>ROUND(I158*H158,2)</f>
        <v>0</v>
      </c>
      <c r="BL158" s="16" t="s">
        <v>192</v>
      </c>
      <c r="BM158" s="203" t="s">
        <v>268</v>
      </c>
    </row>
    <row r="159" spans="1:65" s="2" customFormat="1" ht="29.25">
      <c r="A159" s="33"/>
      <c r="B159" s="34"/>
      <c r="C159" s="35"/>
      <c r="D159" s="207" t="s">
        <v>269</v>
      </c>
      <c r="E159" s="35"/>
      <c r="F159" s="217" t="s">
        <v>270</v>
      </c>
      <c r="G159" s="35"/>
      <c r="H159" s="35"/>
      <c r="I159" s="218"/>
      <c r="J159" s="35"/>
      <c r="K159" s="35"/>
      <c r="L159" s="38"/>
      <c r="M159" s="219"/>
      <c r="N159" s="220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269</v>
      </c>
      <c r="AU159" s="16" t="s">
        <v>87</v>
      </c>
    </row>
    <row r="160" spans="1:65" s="12" customFormat="1" ht="22.9" customHeight="1">
      <c r="B160" s="175"/>
      <c r="C160" s="176"/>
      <c r="D160" s="177" t="s">
        <v>76</v>
      </c>
      <c r="E160" s="189" t="s">
        <v>271</v>
      </c>
      <c r="F160" s="189" t="s">
        <v>272</v>
      </c>
      <c r="G160" s="176"/>
      <c r="H160" s="176"/>
      <c r="I160" s="179"/>
      <c r="J160" s="190">
        <f>BK160</f>
        <v>0</v>
      </c>
      <c r="K160" s="176"/>
      <c r="L160" s="181"/>
      <c r="M160" s="182"/>
      <c r="N160" s="183"/>
      <c r="O160" s="183"/>
      <c r="P160" s="184">
        <f>SUM(P161:P162)</f>
        <v>0</v>
      </c>
      <c r="Q160" s="183"/>
      <c r="R160" s="184">
        <f>SUM(R161:R162)</f>
        <v>0</v>
      </c>
      <c r="S160" s="183"/>
      <c r="T160" s="185">
        <f>SUM(T161:T162)</f>
        <v>0</v>
      </c>
      <c r="AR160" s="186" t="s">
        <v>85</v>
      </c>
      <c r="AT160" s="187" t="s">
        <v>76</v>
      </c>
      <c r="AU160" s="187" t="s">
        <v>85</v>
      </c>
      <c r="AY160" s="186" t="s">
        <v>185</v>
      </c>
      <c r="BK160" s="188">
        <f>SUM(BK161:BK162)</f>
        <v>0</v>
      </c>
    </row>
    <row r="161" spans="1:65" s="2" customFormat="1" ht="16.5" customHeight="1">
      <c r="A161" s="33"/>
      <c r="B161" s="34"/>
      <c r="C161" s="191" t="s">
        <v>273</v>
      </c>
      <c r="D161" s="191" t="s">
        <v>188</v>
      </c>
      <c r="E161" s="192" t="s">
        <v>274</v>
      </c>
      <c r="F161" s="193" t="s">
        <v>275</v>
      </c>
      <c r="G161" s="194" t="s">
        <v>237</v>
      </c>
      <c r="H161" s="195">
        <v>4.2140000000000004</v>
      </c>
      <c r="I161" s="196"/>
      <c r="J161" s="197">
        <f>ROUND(I161*H161,2)</f>
        <v>0</v>
      </c>
      <c r="K161" s="198"/>
      <c r="L161" s="38"/>
      <c r="M161" s="199" t="s">
        <v>1</v>
      </c>
      <c r="N161" s="200" t="s">
        <v>42</v>
      </c>
      <c r="O161" s="7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192</v>
      </c>
      <c r="AT161" s="203" t="s">
        <v>188</v>
      </c>
      <c r="AU161" s="203" t="s">
        <v>87</v>
      </c>
      <c r="AY161" s="16" t="s">
        <v>185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6" t="s">
        <v>85</v>
      </c>
      <c r="BK161" s="204">
        <f>ROUND(I161*H161,2)</f>
        <v>0</v>
      </c>
      <c r="BL161" s="16" t="s">
        <v>192</v>
      </c>
      <c r="BM161" s="203" t="s">
        <v>276</v>
      </c>
    </row>
    <row r="162" spans="1:65" s="2" customFormat="1" ht="21.75" customHeight="1">
      <c r="A162" s="33"/>
      <c r="B162" s="34"/>
      <c r="C162" s="191" t="s">
        <v>277</v>
      </c>
      <c r="D162" s="191" t="s">
        <v>188</v>
      </c>
      <c r="E162" s="192" t="s">
        <v>278</v>
      </c>
      <c r="F162" s="193" t="s">
        <v>279</v>
      </c>
      <c r="G162" s="194" t="s">
        <v>237</v>
      </c>
      <c r="H162" s="195">
        <v>4.2140000000000004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42</v>
      </c>
      <c r="O162" s="70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192</v>
      </c>
      <c r="AT162" s="203" t="s">
        <v>188</v>
      </c>
      <c r="AU162" s="203" t="s">
        <v>87</v>
      </c>
      <c r="AY162" s="16" t="s">
        <v>185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85</v>
      </c>
      <c r="BK162" s="204">
        <f>ROUND(I162*H162,2)</f>
        <v>0</v>
      </c>
      <c r="BL162" s="16" t="s">
        <v>192</v>
      </c>
      <c r="BM162" s="203" t="s">
        <v>280</v>
      </c>
    </row>
    <row r="163" spans="1:65" s="12" customFormat="1" ht="25.9" customHeight="1">
      <c r="B163" s="175"/>
      <c r="C163" s="176"/>
      <c r="D163" s="177" t="s">
        <v>76</v>
      </c>
      <c r="E163" s="178" t="s">
        <v>281</v>
      </c>
      <c r="F163" s="178" t="s">
        <v>282</v>
      </c>
      <c r="G163" s="176"/>
      <c r="H163" s="176"/>
      <c r="I163" s="179"/>
      <c r="J163" s="180">
        <f>BK163</f>
        <v>0</v>
      </c>
      <c r="K163" s="176"/>
      <c r="L163" s="181"/>
      <c r="M163" s="182"/>
      <c r="N163" s="183"/>
      <c r="O163" s="183"/>
      <c r="P163" s="184">
        <f>P164+P236+P254+P262+P273+P278+P283+P289</f>
        <v>0</v>
      </c>
      <c r="Q163" s="183"/>
      <c r="R163" s="184">
        <f>R164+R236+R254+R262+R273+R278+R283+R289</f>
        <v>4.1607127099999994</v>
      </c>
      <c r="S163" s="183"/>
      <c r="T163" s="185">
        <f>T164+T236+T254+T262+T273+T278+T283+T289</f>
        <v>57.554829999999995</v>
      </c>
      <c r="AR163" s="186" t="s">
        <v>87</v>
      </c>
      <c r="AT163" s="187" t="s">
        <v>76</v>
      </c>
      <c r="AU163" s="187" t="s">
        <v>77</v>
      </c>
      <c r="AY163" s="186" t="s">
        <v>185</v>
      </c>
      <c r="BK163" s="188">
        <f>BK164+BK236+BK254+BK262+BK273+BK278+BK283+BK289</f>
        <v>0</v>
      </c>
    </row>
    <row r="164" spans="1:65" s="12" customFormat="1" ht="22.9" customHeight="1">
      <c r="B164" s="175"/>
      <c r="C164" s="176"/>
      <c r="D164" s="177" t="s">
        <v>76</v>
      </c>
      <c r="E164" s="189" t="s">
        <v>283</v>
      </c>
      <c r="F164" s="189" t="s">
        <v>284</v>
      </c>
      <c r="G164" s="176"/>
      <c r="H164" s="176"/>
      <c r="I164" s="179"/>
      <c r="J164" s="190">
        <f>BK164</f>
        <v>0</v>
      </c>
      <c r="K164" s="176"/>
      <c r="L164" s="181"/>
      <c r="M164" s="182"/>
      <c r="N164" s="183"/>
      <c r="O164" s="183"/>
      <c r="P164" s="184">
        <f>SUM(P165:P235)</f>
        <v>0</v>
      </c>
      <c r="Q164" s="183"/>
      <c r="R164" s="184">
        <f>SUM(R165:R235)</f>
        <v>3.0714067099999998</v>
      </c>
      <c r="S164" s="183"/>
      <c r="T164" s="185">
        <f>SUM(T165:T235)</f>
        <v>56.168100000000003</v>
      </c>
      <c r="AR164" s="186" t="s">
        <v>87</v>
      </c>
      <c r="AT164" s="187" t="s">
        <v>76</v>
      </c>
      <c r="AU164" s="187" t="s">
        <v>85</v>
      </c>
      <c r="AY164" s="186" t="s">
        <v>185</v>
      </c>
      <c r="BK164" s="188">
        <f>SUM(BK165:BK235)</f>
        <v>0</v>
      </c>
    </row>
    <row r="165" spans="1:65" s="2" customFormat="1" ht="21.75" customHeight="1">
      <c r="A165" s="33"/>
      <c r="B165" s="34"/>
      <c r="C165" s="191" t="s">
        <v>285</v>
      </c>
      <c r="D165" s="191" t="s">
        <v>188</v>
      </c>
      <c r="E165" s="192" t="s">
        <v>286</v>
      </c>
      <c r="F165" s="193" t="s">
        <v>287</v>
      </c>
      <c r="G165" s="194" t="s">
        <v>198</v>
      </c>
      <c r="H165" s="195">
        <v>585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42</v>
      </c>
      <c r="O165" s="70"/>
      <c r="P165" s="201">
        <f>O165*H165</f>
        <v>0</v>
      </c>
      <c r="Q165" s="201">
        <v>0</v>
      </c>
      <c r="R165" s="201">
        <f>Q165*H165</f>
        <v>0</v>
      </c>
      <c r="S165" s="201">
        <v>8.4000000000000005E-2</v>
      </c>
      <c r="T165" s="202">
        <f>S165*H165</f>
        <v>49.14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261</v>
      </c>
      <c r="AT165" s="203" t="s">
        <v>188</v>
      </c>
      <c r="AU165" s="203" t="s">
        <v>87</v>
      </c>
      <c r="AY165" s="16" t="s">
        <v>185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85</v>
      </c>
      <c r="BK165" s="204">
        <f>ROUND(I165*H165,2)</f>
        <v>0</v>
      </c>
      <c r="BL165" s="16" t="s">
        <v>261</v>
      </c>
      <c r="BM165" s="203" t="s">
        <v>288</v>
      </c>
    </row>
    <row r="166" spans="1:65" s="13" customFormat="1">
      <c r="B166" s="205"/>
      <c r="C166" s="206"/>
      <c r="D166" s="207" t="s">
        <v>194</v>
      </c>
      <c r="E166" s="208" t="s">
        <v>1</v>
      </c>
      <c r="F166" s="209" t="s">
        <v>289</v>
      </c>
      <c r="G166" s="206"/>
      <c r="H166" s="210">
        <v>585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194</v>
      </c>
      <c r="AU166" s="216" t="s">
        <v>87</v>
      </c>
      <c r="AV166" s="13" t="s">
        <v>87</v>
      </c>
      <c r="AW166" s="13" t="s">
        <v>34</v>
      </c>
      <c r="AX166" s="13" t="s">
        <v>85</v>
      </c>
      <c r="AY166" s="216" t="s">
        <v>185</v>
      </c>
    </row>
    <row r="167" spans="1:65" s="2" customFormat="1" ht="21.75" customHeight="1">
      <c r="A167" s="33"/>
      <c r="B167" s="34"/>
      <c r="C167" s="191" t="s">
        <v>7</v>
      </c>
      <c r="D167" s="191" t="s">
        <v>188</v>
      </c>
      <c r="E167" s="192" t="s">
        <v>290</v>
      </c>
      <c r="F167" s="193" t="s">
        <v>291</v>
      </c>
      <c r="G167" s="194" t="s">
        <v>198</v>
      </c>
      <c r="H167" s="195">
        <v>585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42</v>
      </c>
      <c r="O167" s="70"/>
      <c r="P167" s="201">
        <f>O167*H167</f>
        <v>0</v>
      </c>
      <c r="Q167" s="201">
        <v>0</v>
      </c>
      <c r="R167" s="201">
        <f>Q167*H167</f>
        <v>0</v>
      </c>
      <c r="S167" s="201">
        <v>0.01</v>
      </c>
      <c r="T167" s="202">
        <f>S167*H167</f>
        <v>5.8500000000000005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261</v>
      </c>
      <c r="AT167" s="203" t="s">
        <v>188</v>
      </c>
      <c r="AU167" s="203" t="s">
        <v>87</v>
      </c>
      <c r="AY167" s="16" t="s">
        <v>185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261</v>
      </c>
      <c r="BM167" s="203" t="s">
        <v>292</v>
      </c>
    </row>
    <row r="168" spans="1:65" s="13" customFormat="1">
      <c r="B168" s="205"/>
      <c r="C168" s="206"/>
      <c r="D168" s="207" t="s">
        <v>194</v>
      </c>
      <c r="E168" s="208" t="s">
        <v>1</v>
      </c>
      <c r="F168" s="209" t="s">
        <v>289</v>
      </c>
      <c r="G168" s="206"/>
      <c r="H168" s="210">
        <v>585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194</v>
      </c>
      <c r="AU168" s="216" t="s">
        <v>87</v>
      </c>
      <c r="AV168" s="13" t="s">
        <v>87</v>
      </c>
      <c r="AW168" s="13" t="s">
        <v>34</v>
      </c>
      <c r="AX168" s="13" t="s">
        <v>85</v>
      </c>
      <c r="AY168" s="216" t="s">
        <v>185</v>
      </c>
    </row>
    <row r="169" spans="1:65" s="2" customFormat="1" ht="33" customHeight="1">
      <c r="A169" s="33"/>
      <c r="B169" s="34"/>
      <c r="C169" s="191" t="s">
        <v>293</v>
      </c>
      <c r="D169" s="191" t="s">
        <v>188</v>
      </c>
      <c r="E169" s="192" t="s">
        <v>294</v>
      </c>
      <c r="F169" s="193" t="s">
        <v>295</v>
      </c>
      <c r="G169" s="194" t="s">
        <v>198</v>
      </c>
      <c r="H169" s="195">
        <v>585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42</v>
      </c>
      <c r="O169" s="70"/>
      <c r="P169" s="201">
        <f>O169*H169</f>
        <v>0</v>
      </c>
      <c r="Q169" s="201">
        <v>0</v>
      </c>
      <c r="R169" s="201">
        <f>Q169*H169</f>
        <v>0</v>
      </c>
      <c r="S169" s="201">
        <v>2E-3</v>
      </c>
      <c r="T169" s="202">
        <f>S169*H169</f>
        <v>1.17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261</v>
      </c>
      <c r="AT169" s="203" t="s">
        <v>188</v>
      </c>
      <c r="AU169" s="203" t="s">
        <v>87</v>
      </c>
      <c r="AY169" s="16" t="s">
        <v>185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85</v>
      </c>
      <c r="BK169" s="204">
        <f>ROUND(I169*H169,2)</f>
        <v>0</v>
      </c>
      <c r="BL169" s="16" t="s">
        <v>261</v>
      </c>
      <c r="BM169" s="203" t="s">
        <v>296</v>
      </c>
    </row>
    <row r="170" spans="1:65" s="2" customFormat="1" ht="29.25">
      <c r="A170" s="33"/>
      <c r="B170" s="34"/>
      <c r="C170" s="35"/>
      <c r="D170" s="207" t="s">
        <v>269</v>
      </c>
      <c r="E170" s="35"/>
      <c r="F170" s="217" t="s">
        <v>297</v>
      </c>
      <c r="G170" s="35"/>
      <c r="H170" s="35"/>
      <c r="I170" s="218"/>
      <c r="J170" s="35"/>
      <c r="K170" s="35"/>
      <c r="L170" s="38"/>
      <c r="M170" s="219"/>
      <c r="N170" s="220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269</v>
      </c>
      <c r="AU170" s="16" t="s">
        <v>87</v>
      </c>
    </row>
    <row r="171" spans="1:65" s="2" customFormat="1" ht="21.75" customHeight="1">
      <c r="A171" s="33"/>
      <c r="B171" s="34"/>
      <c r="C171" s="191" t="s">
        <v>298</v>
      </c>
      <c r="D171" s="191" t="s">
        <v>188</v>
      </c>
      <c r="E171" s="192" t="s">
        <v>299</v>
      </c>
      <c r="F171" s="193" t="s">
        <v>300</v>
      </c>
      <c r="G171" s="194" t="s">
        <v>301</v>
      </c>
      <c r="H171" s="195">
        <v>27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42</v>
      </c>
      <c r="O171" s="70"/>
      <c r="P171" s="201">
        <f>O171*H171</f>
        <v>0</v>
      </c>
      <c r="Q171" s="201">
        <v>0</v>
      </c>
      <c r="R171" s="201">
        <f>Q171*H171</f>
        <v>0</v>
      </c>
      <c r="S171" s="201">
        <v>2.9999999999999997E-4</v>
      </c>
      <c r="T171" s="202">
        <f>S171*H171</f>
        <v>8.0999999999999996E-3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261</v>
      </c>
      <c r="AT171" s="203" t="s">
        <v>188</v>
      </c>
      <c r="AU171" s="203" t="s">
        <v>87</v>
      </c>
      <c r="AY171" s="16" t="s">
        <v>185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85</v>
      </c>
      <c r="BK171" s="204">
        <f>ROUND(I171*H171,2)</f>
        <v>0</v>
      </c>
      <c r="BL171" s="16" t="s">
        <v>261</v>
      </c>
      <c r="BM171" s="203" t="s">
        <v>302</v>
      </c>
    </row>
    <row r="172" spans="1:65" s="13" customFormat="1">
      <c r="B172" s="205"/>
      <c r="C172" s="206"/>
      <c r="D172" s="207" t="s">
        <v>194</v>
      </c>
      <c r="E172" s="208" t="s">
        <v>1</v>
      </c>
      <c r="F172" s="209" t="s">
        <v>303</v>
      </c>
      <c r="G172" s="206"/>
      <c r="H172" s="210">
        <v>27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194</v>
      </c>
      <c r="AU172" s="216" t="s">
        <v>87</v>
      </c>
      <c r="AV172" s="13" t="s">
        <v>87</v>
      </c>
      <c r="AW172" s="13" t="s">
        <v>34</v>
      </c>
      <c r="AX172" s="13" t="s">
        <v>85</v>
      </c>
      <c r="AY172" s="216" t="s">
        <v>185</v>
      </c>
    </row>
    <row r="173" spans="1:65" s="2" customFormat="1" ht="21.75" customHeight="1">
      <c r="A173" s="33"/>
      <c r="B173" s="34"/>
      <c r="C173" s="191" t="s">
        <v>304</v>
      </c>
      <c r="D173" s="191" t="s">
        <v>188</v>
      </c>
      <c r="E173" s="192" t="s">
        <v>305</v>
      </c>
      <c r="F173" s="193" t="s">
        <v>306</v>
      </c>
      <c r="G173" s="194" t="s">
        <v>198</v>
      </c>
      <c r="H173" s="195">
        <v>117</v>
      </c>
      <c r="I173" s="196"/>
      <c r="J173" s="197">
        <f>ROUND(I173*H173,2)</f>
        <v>0</v>
      </c>
      <c r="K173" s="198"/>
      <c r="L173" s="38"/>
      <c r="M173" s="199" t="s">
        <v>1</v>
      </c>
      <c r="N173" s="200" t="s">
        <v>42</v>
      </c>
      <c r="O173" s="70"/>
      <c r="P173" s="201">
        <f>O173*H173</f>
        <v>0</v>
      </c>
      <c r="Q173" s="201">
        <v>4.4999999999999999E-4</v>
      </c>
      <c r="R173" s="201">
        <f>Q173*H173</f>
        <v>5.2649999999999995E-2</v>
      </c>
      <c r="S173" s="201">
        <v>0</v>
      </c>
      <c r="T173" s="20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3" t="s">
        <v>261</v>
      </c>
      <c r="AT173" s="203" t="s">
        <v>188</v>
      </c>
      <c r="AU173" s="203" t="s">
        <v>87</v>
      </c>
      <c r="AY173" s="16" t="s">
        <v>185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6" t="s">
        <v>85</v>
      </c>
      <c r="BK173" s="204">
        <f>ROUND(I173*H173,2)</f>
        <v>0</v>
      </c>
      <c r="BL173" s="16" t="s">
        <v>261</v>
      </c>
      <c r="BM173" s="203" t="s">
        <v>307</v>
      </c>
    </row>
    <row r="174" spans="1:65" s="2" customFormat="1" ht="48.75">
      <c r="A174" s="33"/>
      <c r="B174" s="34"/>
      <c r="C174" s="35"/>
      <c r="D174" s="207" t="s">
        <v>269</v>
      </c>
      <c r="E174" s="35"/>
      <c r="F174" s="217" t="s">
        <v>308</v>
      </c>
      <c r="G174" s="35"/>
      <c r="H174" s="35"/>
      <c r="I174" s="218"/>
      <c r="J174" s="35"/>
      <c r="K174" s="35"/>
      <c r="L174" s="38"/>
      <c r="M174" s="219"/>
      <c r="N174" s="220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269</v>
      </c>
      <c r="AU174" s="16" t="s">
        <v>87</v>
      </c>
    </row>
    <row r="175" spans="1:65" s="13" customFormat="1">
      <c r="B175" s="205"/>
      <c r="C175" s="206"/>
      <c r="D175" s="207" t="s">
        <v>194</v>
      </c>
      <c r="E175" s="208" t="s">
        <v>1</v>
      </c>
      <c r="F175" s="209" t="s">
        <v>309</v>
      </c>
      <c r="G175" s="206"/>
      <c r="H175" s="210">
        <v>117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194</v>
      </c>
      <c r="AU175" s="216" t="s">
        <v>87</v>
      </c>
      <c r="AV175" s="13" t="s">
        <v>87</v>
      </c>
      <c r="AW175" s="13" t="s">
        <v>34</v>
      </c>
      <c r="AX175" s="13" t="s">
        <v>85</v>
      </c>
      <c r="AY175" s="216" t="s">
        <v>185</v>
      </c>
    </row>
    <row r="176" spans="1:65" s="2" customFormat="1" ht="21.75" customHeight="1">
      <c r="A176" s="33"/>
      <c r="B176" s="34"/>
      <c r="C176" s="191" t="s">
        <v>310</v>
      </c>
      <c r="D176" s="191" t="s">
        <v>188</v>
      </c>
      <c r="E176" s="192" t="s">
        <v>311</v>
      </c>
      <c r="F176" s="193" t="s">
        <v>312</v>
      </c>
      <c r="G176" s="194" t="s">
        <v>301</v>
      </c>
      <c r="H176" s="195">
        <v>40</v>
      </c>
      <c r="I176" s="196"/>
      <c r="J176" s="197">
        <f>ROUND(I176*H176,2)</f>
        <v>0</v>
      </c>
      <c r="K176" s="198"/>
      <c r="L176" s="38"/>
      <c r="M176" s="199" t="s">
        <v>1</v>
      </c>
      <c r="N176" s="200" t="s">
        <v>42</v>
      </c>
      <c r="O176" s="70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261</v>
      </c>
      <c r="AT176" s="203" t="s">
        <v>188</v>
      </c>
      <c r="AU176" s="203" t="s">
        <v>87</v>
      </c>
      <c r="AY176" s="16" t="s">
        <v>185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85</v>
      </c>
      <c r="BK176" s="204">
        <f>ROUND(I176*H176,2)</f>
        <v>0</v>
      </c>
      <c r="BL176" s="16" t="s">
        <v>261</v>
      </c>
      <c r="BM176" s="203" t="s">
        <v>313</v>
      </c>
    </row>
    <row r="177" spans="1:65" s="13" customFormat="1">
      <c r="B177" s="205"/>
      <c r="C177" s="206"/>
      <c r="D177" s="207" t="s">
        <v>194</v>
      </c>
      <c r="E177" s="208" t="s">
        <v>1</v>
      </c>
      <c r="F177" s="209" t="s">
        <v>314</v>
      </c>
      <c r="G177" s="206"/>
      <c r="H177" s="210">
        <v>27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194</v>
      </c>
      <c r="AU177" s="216" t="s">
        <v>87</v>
      </c>
      <c r="AV177" s="13" t="s">
        <v>87</v>
      </c>
      <c r="AW177" s="13" t="s">
        <v>34</v>
      </c>
      <c r="AX177" s="13" t="s">
        <v>77</v>
      </c>
      <c r="AY177" s="216" t="s">
        <v>185</v>
      </c>
    </row>
    <row r="178" spans="1:65" s="13" customFormat="1">
      <c r="B178" s="205"/>
      <c r="C178" s="206"/>
      <c r="D178" s="207" t="s">
        <v>194</v>
      </c>
      <c r="E178" s="208" t="s">
        <v>1</v>
      </c>
      <c r="F178" s="209" t="s">
        <v>315</v>
      </c>
      <c r="G178" s="206"/>
      <c r="H178" s="210">
        <v>10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194</v>
      </c>
      <c r="AU178" s="216" t="s">
        <v>87</v>
      </c>
      <c r="AV178" s="13" t="s">
        <v>87</v>
      </c>
      <c r="AW178" s="13" t="s">
        <v>34</v>
      </c>
      <c r="AX178" s="13" t="s">
        <v>77</v>
      </c>
      <c r="AY178" s="216" t="s">
        <v>185</v>
      </c>
    </row>
    <row r="179" spans="1:65" s="13" customFormat="1">
      <c r="B179" s="205"/>
      <c r="C179" s="206"/>
      <c r="D179" s="207" t="s">
        <v>194</v>
      </c>
      <c r="E179" s="208" t="s">
        <v>1</v>
      </c>
      <c r="F179" s="209" t="s">
        <v>316</v>
      </c>
      <c r="G179" s="206"/>
      <c r="H179" s="210">
        <v>3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194</v>
      </c>
      <c r="AU179" s="216" t="s">
        <v>87</v>
      </c>
      <c r="AV179" s="13" t="s">
        <v>87</v>
      </c>
      <c r="AW179" s="13" t="s">
        <v>34</v>
      </c>
      <c r="AX179" s="13" t="s">
        <v>77</v>
      </c>
      <c r="AY179" s="216" t="s">
        <v>185</v>
      </c>
    </row>
    <row r="180" spans="1:65" s="14" customFormat="1">
      <c r="B180" s="221"/>
      <c r="C180" s="222"/>
      <c r="D180" s="207" t="s">
        <v>194</v>
      </c>
      <c r="E180" s="223" t="s">
        <v>1</v>
      </c>
      <c r="F180" s="224" t="s">
        <v>317</v>
      </c>
      <c r="G180" s="222"/>
      <c r="H180" s="225">
        <v>40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194</v>
      </c>
      <c r="AU180" s="231" t="s">
        <v>87</v>
      </c>
      <c r="AV180" s="14" t="s">
        <v>192</v>
      </c>
      <c r="AW180" s="14" t="s">
        <v>34</v>
      </c>
      <c r="AX180" s="14" t="s">
        <v>85</v>
      </c>
      <c r="AY180" s="231" t="s">
        <v>185</v>
      </c>
    </row>
    <row r="181" spans="1:65" s="2" customFormat="1" ht="21.75" customHeight="1">
      <c r="A181" s="33"/>
      <c r="B181" s="34"/>
      <c r="C181" s="232" t="s">
        <v>318</v>
      </c>
      <c r="D181" s="232" t="s">
        <v>319</v>
      </c>
      <c r="E181" s="233" t="s">
        <v>320</v>
      </c>
      <c r="F181" s="234" t="s">
        <v>321</v>
      </c>
      <c r="G181" s="235" t="s">
        <v>237</v>
      </c>
      <c r="H181" s="236">
        <v>5.0999999999999997E-2</v>
      </c>
      <c r="I181" s="237"/>
      <c r="J181" s="238">
        <f>ROUND(I181*H181,2)</f>
        <v>0</v>
      </c>
      <c r="K181" s="239"/>
      <c r="L181" s="240"/>
      <c r="M181" s="241" t="s">
        <v>1</v>
      </c>
      <c r="N181" s="242" t="s">
        <v>42</v>
      </c>
      <c r="O181" s="70"/>
      <c r="P181" s="201">
        <f>O181*H181</f>
        <v>0</v>
      </c>
      <c r="Q181" s="201">
        <v>1</v>
      </c>
      <c r="R181" s="201">
        <f>Q181*H181</f>
        <v>5.0999999999999997E-2</v>
      </c>
      <c r="S181" s="201">
        <v>0</v>
      </c>
      <c r="T181" s="20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322</v>
      </c>
      <c r="AT181" s="203" t="s">
        <v>319</v>
      </c>
      <c r="AU181" s="203" t="s">
        <v>87</v>
      </c>
      <c r="AY181" s="16" t="s">
        <v>185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6" t="s">
        <v>85</v>
      </c>
      <c r="BK181" s="204">
        <f>ROUND(I181*H181,2)</f>
        <v>0</v>
      </c>
      <c r="BL181" s="16" t="s">
        <v>261</v>
      </c>
      <c r="BM181" s="203" t="s">
        <v>323</v>
      </c>
    </row>
    <row r="182" spans="1:65" s="13" customFormat="1">
      <c r="B182" s="205"/>
      <c r="C182" s="206"/>
      <c r="D182" s="207" t="s">
        <v>194</v>
      </c>
      <c r="E182" s="206"/>
      <c r="F182" s="209" t="s">
        <v>324</v>
      </c>
      <c r="G182" s="206"/>
      <c r="H182" s="210">
        <v>5.0999999999999997E-2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194</v>
      </c>
      <c r="AU182" s="216" t="s">
        <v>87</v>
      </c>
      <c r="AV182" s="13" t="s">
        <v>87</v>
      </c>
      <c r="AW182" s="13" t="s">
        <v>4</v>
      </c>
      <c r="AX182" s="13" t="s">
        <v>85</v>
      </c>
      <c r="AY182" s="216" t="s">
        <v>185</v>
      </c>
    </row>
    <row r="183" spans="1:65" s="2" customFormat="1" ht="21.75" customHeight="1">
      <c r="A183" s="33"/>
      <c r="B183" s="34"/>
      <c r="C183" s="191" t="s">
        <v>325</v>
      </c>
      <c r="D183" s="191" t="s">
        <v>188</v>
      </c>
      <c r="E183" s="192" t="s">
        <v>326</v>
      </c>
      <c r="F183" s="193" t="s">
        <v>327</v>
      </c>
      <c r="G183" s="194" t="s">
        <v>198</v>
      </c>
      <c r="H183" s="195">
        <v>677.8</v>
      </c>
      <c r="I183" s="196"/>
      <c r="J183" s="197">
        <f>ROUND(I183*H183,2)</f>
        <v>0</v>
      </c>
      <c r="K183" s="198"/>
      <c r="L183" s="38"/>
      <c r="M183" s="199" t="s">
        <v>1</v>
      </c>
      <c r="N183" s="200" t="s">
        <v>42</v>
      </c>
      <c r="O183" s="70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261</v>
      </c>
      <c r="AT183" s="203" t="s">
        <v>188</v>
      </c>
      <c r="AU183" s="203" t="s">
        <v>87</v>
      </c>
      <c r="AY183" s="16" t="s">
        <v>185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85</v>
      </c>
      <c r="BK183" s="204">
        <f>ROUND(I183*H183,2)</f>
        <v>0</v>
      </c>
      <c r="BL183" s="16" t="s">
        <v>261</v>
      </c>
      <c r="BM183" s="203" t="s">
        <v>328</v>
      </c>
    </row>
    <row r="184" spans="1:65" s="13" customFormat="1">
      <c r="B184" s="205"/>
      <c r="C184" s="206"/>
      <c r="D184" s="207" t="s">
        <v>194</v>
      </c>
      <c r="E184" s="208" t="s">
        <v>1</v>
      </c>
      <c r="F184" s="209" t="s">
        <v>329</v>
      </c>
      <c r="G184" s="206"/>
      <c r="H184" s="210">
        <v>585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194</v>
      </c>
      <c r="AU184" s="216" t="s">
        <v>87</v>
      </c>
      <c r="AV184" s="13" t="s">
        <v>87</v>
      </c>
      <c r="AW184" s="13" t="s">
        <v>34</v>
      </c>
      <c r="AX184" s="13" t="s">
        <v>77</v>
      </c>
      <c r="AY184" s="216" t="s">
        <v>185</v>
      </c>
    </row>
    <row r="185" spans="1:65" s="13" customFormat="1">
      <c r="B185" s="205"/>
      <c r="C185" s="206"/>
      <c r="D185" s="207" t="s">
        <v>194</v>
      </c>
      <c r="E185" s="208" t="s">
        <v>1</v>
      </c>
      <c r="F185" s="209" t="s">
        <v>330</v>
      </c>
      <c r="G185" s="206"/>
      <c r="H185" s="210">
        <v>92.8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194</v>
      </c>
      <c r="AU185" s="216" t="s">
        <v>87</v>
      </c>
      <c r="AV185" s="13" t="s">
        <v>87</v>
      </c>
      <c r="AW185" s="13" t="s">
        <v>34</v>
      </c>
      <c r="AX185" s="13" t="s">
        <v>77</v>
      </c>
      <c r="AY185" s="216" t="s">
        <v>185</v>
      </c>
    </row>
    <row r="186" spans="1:65" s="14" customFormat="1">
      <c r="B186" s="221"/>
      <c r="C186" s="222"/>
      <c r="D186" s="207" t="s">
        <v>194</v>
      </c>
      <c r="E186" s="223" t="s">
        <v>1</v>
      </c>
      <c r="F186" s="224" t="s">
        <v>317</v>
      </c>
      <c r="G186" s="222"/>
      <c r="H186" s="225">
        <v>677.8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194</v>
      </c>
      <c r="AU186" s="231" t="s">
        <v>87</v>
      </c>
      <c r="AV186" s="14" t="s">
        <v>192</v>
      </c>
      <c r="AW186" s="14" t="s">
        <v>34</v>
      </c>
      <c r="AX186" s="14" t="s">
        <v>85</v>
      </c>
      <c r="AY186" s="231" t="s">
        <v>185</v>
      </c>
    </row>
    <row r="187" spans="1:65" s="2" customFormat="1" ht="21.75" customHeight="1">
      <c r="A187" s="33"/>
      <c r="B187" s="34"/>
      <c r="C187" s="232" t="s">
        <v>331</v>
      </c>
      <c r="D187" s="232" t="s">
        <v>319</v>
      </c>
      <c r="E187" s="233" t="s">
        <v>332</v>
      </c>
      <c r="F187" s="234" t="s">
        <v>333</v>
      </c>
      <c r="G187" s="235" t="s">
        <v>198</v>
      </c>
      <c r="H187" s="236">
        <v>813.36</v>
      </c>
      <c r="I187" s="237"/>
      <c r="J187" s="238">
        <f>ROUND(I187*H187,2)</f>
        <v>0</v>
      </c>
      <c r="K187" s="239"/>
      <c r="L187" s="240"/>
      <c r="M187" s="241" t="s">
        <v>1</v>
      </c>
      <c r="N187" s="242" t="s">
        <v>42</v>
      </c>
      <c r="O187" s="70"/>
      <c r="P187" s="201">
        <f>O187*H187</f>
        <v>0</v>
      </c>
      <c r="Q187" s="201">
        <v>2.9999999999999997E-4</v>
      </c>
      <c r="R187" s="201">
        <f>Q187*H187</f>
        <v>0.24400799999999997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322</v>
      </c>
      <c r="AT187" s="203" t="s">
        <v>319</v>
      </c>
      <c r="AU187" s="203" t="s">
        <v>87</v>
      </c>
      <c r="AY187" s="16" t="s">
        <v>185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85</v>
      </c>
      <c r="BK187" s="204">
        <f>ROUND(I187*H187,2)</f>
        <v>0</v>
      </c>
      <c r="BL187" s="16" t="s">
        <v>261</v>
      </c>
      <c r="BM187" s="203" t="s">
        <v>334</v>
      </c>
    </row>
    <row r="188" spans="1:65" s="13" customFormat="1">
      <c r="B188" s="205"/>
      <c r="C188" s="206"/>
      <c r="D188" s="207" t="s">
        <v>194</v>
      </c>
      <c r="E188" s="206"/>
      <c r="F188" s="209" t="s">
        <v>335</v>
      </c>
      <c r="G188" s="206"/>
      <c r="H188" s="210">
        <v>813.36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194</v>
      </c>
      <c r="AU188" s="216" t="s">
        <v>87</v>
      </c>
      <c r="AV188" s="13" t="s">
        <v>87</v>
      </c>
      <c r="AW188" s="13" t="s">
        <v>4</v>
      </c>
      <c r="AX188" s="13" t="s">
        <v>85</v>
      </c>
      <c r="AY188" s="216" t="s">
        <v>185</v>
      </c>
    </row>
    <row r="189" spans="1:65" s="2" customFormat="1" ht="21.75" customHeight="1">
      <c r="A189" s="33"/>
      <c r="B189" s="34"/>
      <c r="C189" s="191" t="s">
        <v>336</v>
      </c>
      <c r="D189" s="191" t="s">
        <v>188</v>
      </c>
      <c r="E189" s="192" t="s">
        <v>337</v>
      </c>
      <c r="F189" s="193" t="s">
        <v>338</v>
      </c>
      <c r="G189" s="194" t="s">
        <v>198</v>
      </c>
      <c r="H189" s="195">
        <v>585</v>
      </c>
      <c r="I189" s="196"/>
      <c r="J189" s="197">
        <f>ROUND(I189*H189,2)</f>
        <v>0</v>
      </c>
      <c r="K189" s="198"/>
      <c r="L189" s="38"/>
      <c r="M189" s="199" t="s">
        <v>1</v>
      </c>
      <c r="N189" s="200" t="s">
        <v>42</v>
      </c>
      <c r="O189" s="70"/>
      <c r="P189" s="201">
        <f>O189*H189</f>
        <v>0</v>
      </c>
      <c r="Q189" s="201">
        <v>1.94E-4</v>
      </c>
      <c r="R189" s="201">
        <f>Q189*H189</f>
        <v>0.11348999999999999</v>
      </c>
      <c r="S189" s="201">
        <v>0</v>
      </c>
      <c r="T189" s="20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261</v>
      </c>
      <c r="AT189" s="203" t="s">
        <v>188</v>
      </c>
      <c r="AU189" s="203" t="s">
        <v>87</v>
      </c>
      <c r="AY189" s="16" t="s">
        <v>185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85</v>
      </c>
      <c r="BK189" s="204">
        <f>ROUND(I189*H189,2)</f>
        <v>0</v>
      </c>
      <c r="BL189" s="16" t="s">
        <v>261</v>
      </c>
      <c r="BM189" s="203" t="s">
        <v>339</v>
      </c>
    </row>
    <row r="190" spans="1:65" s="2" customFormat="1" ht="21.75" customHeight="1">
      <c r="A190" s="33"/>
      <c r="B190" s="34"/>
      <c r="C190" s="232" t="s">
        <v>340</v>
      </c>
      <c r="D190" s="232" t="s">
        <v>319</v>
      </c>
      <c r="E190" s="233" t="s">
        <v>341</v>
      </c>
      <c r="F190" s="234" t="s">
        <v>342</v>
      </c>
      <c r="G190" s="235" t="s">
        <v>198</v>
      </c>
      <c r="H190" s="236">
        <v>672.75</v>
      </c>
      <c r="I190" s="237"/>
      <c r="J190" s="238">
        <f>ROUND(I190*H190,2)</f>
        <v>0</v>
      </c>
      <c r="K190" s="239"/>
      <c r="L190" s="240"/>
      <c r="M190" s="241" t="s">
        <v>1</v>
      </c>
      <c r="N190" s="242" t="s">
        <v>42</v>
      </c>
      <c r="O190" s="70"/>
      <c r="P190" s="201">
        <f>O190*H190</f>
        <v>0</v>
      </c>
      <c r="Q190" s="201">
        <v>2.5000000000000001E-3</v>
      </c>
      <c r="R190" s="201">
        <f>Q190*H190</f>
        <v>1.681875</v>
      </c>
      <c r="S190" s="201">
        <v>0</v>
      </c>
      <c r="T190" s="20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322</v>
      </c>
      <c r="AT190" s="203" t="s">
        <v>319</v>
      </c>
      <c r="AU190" s="203" t="s">
        <v>87</v>
      </c>
      <c r="AY190" s="16" t="s">
        <v>185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85</v>
      </c>
      <c r="BK190" s="204">
        <f>ROUND(I190*H190,2)</f>
        <v>0</v>
      </c>
      <c r="BL190" s="16" t="s">
        <v>261</v>
      </c>
      <c r="BM190" s="203" t="s">
        <v>343</v>
      </c>
    </row>
    <row r="191" spans="1:65" s="13" customFormat="1">
      <c r="B191" s="205"/>
      <c r="C191" s="206"/>
      <c r="D191" s="207" t="s">
        <v>194</v>
      </c>
      <c r="E191" s="206"/>
      <c r="F191" s="209" t="s">
        <v>344</v>
      </c>
      <c r="G191" s="206"/>
      <c r="H191" s="210">
        <v>672.75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194</v>
      </c>
      <c r="AU191" s="216" t="s">
        <v>87</v>
      </c>
      <c r="AV191" s="13" t="s">
        <v>87</v>
      </c>
      <c r="AW191" s="13" t="s">
        <v>4</v>
      </c>
      <c r="AX191" s="13" t="s">
        <v>85</v>
      </c>
      <c r="AY191" s="216" t="s">
        <v>185</v>
      </c>
    </row>
    <row r="192" spans="1:65" s="2" customFormat="1" ht="21.75" customHeight="1">
      <c r="A192" s="33"/>
      <c r="B192" s="34"/>
      <c r="C192" s="191" t="s">
        <v>345</v>
      </c>
      <c r="D192" s="191" t="s">
        <v>188</v>
      </c>
      <c r="E192" s="192" t="s">
        <v>346</v>
      </c>
      <c r="F192" s="193" t="s">
        <v>347</v>
      </c>
      <c r="G192" s="194" t="s">
        <v>198</v>
      </c>
      <c r="H192" s="195">
        <v>92.8</v>
      </c>
      <c r="I192" s="196"/>
      <c r="J192" s="197">
        <f>ROUND(I192*H192,2)</f>
        <v>0</v>
      </c>
      <c r="K192" s="198"/>
      <c r="L192" s="38"/>
      <c r="M192" s="199" t="s">
        <v>1</v>
      </c>
      <c r="N192" s="200" t="s">
        <v>42</v>
      </c>
      <c r="O192" s="70"/>
      <c r="P192" s="201">
        <f>O192*H192</f>
        <v>0</v>
      </c>
      <c r="Q192" s="201">
        <v>7.6999999999999996E-4</v>
      </c>
      <c r="R192" s="201">
        <f>Q192*H192</f>
        <v>7.1455999999999992E-2</v>
      </c>
      <c r="S192" s="201">
        <v>0</v>
      </c>
      <c r="T192" s="20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261</v>
      </c>
      <c r="AT192" s="203" t="s">
        <v>188</v>
      </c>
      <c r="AU192" s="203" t="s">
        <v>87</v>
      </c>
      <c r="AY192" s="16" t="s">
        <v>185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6" t="s">
        <v>85</v>
      </c>
      <c r="BK192" s="204">
        <f>ROUND(I192*H192,2)</f>
        <v>0</v>
      </c>
      <c r="BL192" s="16" t="s">
        <v>261</v>
      </c>
      <c r="BM192" s="203" t="s">
        <v>348</v>
      </c>
    </row>
    <row r="193" spans="1:65" s="13" customFormat="1">
      <c r="B193" s="205"/>
      <c r="C193" s="206"/>
      <c r="D193" s="207" t="s">
        <v>194</v>
      </c>
      <c r="E193" s="208" t="s">
        <v>1</v>
      </c>
      <c r="F193" s="209" t="s">
        <v>330</v>
      </c>
      <c r="G193" s="206"/>
      <c r="H193" s="210">
        <v>92.8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194</v>
      </c>
      <c r="AU193" s="216" t="s">
        <v>87</v>
      </c>
      <c r="AV193" s="13" t="s">
        <v>87</v>
      </c>
      <c r="AW193" s="13" t="s">
        <v>34</v>
      </c>
      <c r="AX193" s="13" t="s">
        <v>85</v>
      </c>
      <c r="AY193" s="216" t="s">
        <v>185</v>
      </c>
    </row>
    <row r="194" spans="1:65" s="2" customFormat="1" ht="21.75" customHeight="1">
      <c r="A194" s="33"/>
      <c r="B194" s="34"/>
      <c r="C194" s="232" t="s">
        <v>322</v>
      </c>
      <c r="D194" s="232" t="s">
        <v>319</v>
      </c>
      <c r="E194" s="233" t="s">
        <v>349</v>
      </c>
      <c r="F194" s="234" t="s">
        <v>350</v>
      </c>
      <c r="G194" s="235" t="s">
        <v>198</v>
      </c>
      <c r="H194" s="236">
        <v>106.72</v>
      </c>
      <c r="I194" s="237"/>
      <c r="J194" s="238">
        <f>ROUND(I194*H194,2)</f>
        <v>0</v>
      </c>
      <c r="K194" s="239"/>
      <c r="L194" s="240"/>
      <c r="M194" s="241" t="s">
        <v>1</v>
      </c>
      <c r="N194" s="242" t="s">
        <v>42</v>
      </c>
      <c r="O194" s="70"/>
      <c r="P194" s="201">
        <f>O194*H194</f>
        <v>0</v>
      </c>
      <c r="Q194" s="201">
        <v>2.3999999999999998E-3</v>
      </c>
      <c r="R194" s="201">
        <f>Q194*H194</f>
        <v>0.25612799999999997</v>
      </c>
      <c r="S194" s="201">
        <v>0</v>
      </c>
      <c r="T194" s="20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322</v>
      </c>
      <c r="AT194" s="203" t="s">
        <v>319</v>
      </c>
      <c r="AU194" s="203" t="s">
        <v>87</v>
      </c>
      <c r="AY194" s="16" t="s">
        <v>185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6" t="s">
        <v>85</v>
      </c>
      <c r="BK194" s="204">
        <f>ROUND(I194*H194,2)</f>
        <v>0</v>
      </c>
      <c r="BL194" s="16" t="s">
        <v>261</v>
      </c>
      <c r="BM194" s="203" t="s">
        <v>351</v>
      </c>
    </row>
    <row r="195" spans="1:65" s="13" customFormat="1">
      <c r="B195" s="205"/>
      <c r="C195" s="206"/>
      <c r="D195" s="207" t="s">
        <v>194</v>
      </c>
      <c r="E195" s="206"/>
      <c r="F195" s="209" t="s">
        <v>352</v>
      </c>
      <c r="G195" s="206"/>
      <c r="H195" s="210">
        <v>106.72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194</v>
      </c>
      <c r="AU195" s="216" t="s">
        <v>87</v>
      </c>
      <c r="AV195" s="13" t="s">
        <v>87</v>
      </c>
      <c r="AW195" s="13" t="s">
        <v>4</v>
      </c>
      <c r="AX195" s="13" t="s">
        <v>85</v>
      </c>
      <c r="AY195" s="216" t="s">
        <v>185</v>
      </c>
    </row>
    <row r="196" spans="1:65" s="2" customFormat="1" ht="33" customHeight="1">
      <c r="A196" s="33"/>
      <c r="B196" s="34"/>
      <c r="C196" s="191" t="s">
        <v>353</v>
      </c>
      <c r="D196" s="191" t="s">
        <v>188</v>
      </c>
      <c r="E196" s="192" t="s">
        <v>354</v>
      </c>
      <c r="F196" s="193" t="s">
        <v>355</v>
      </c>
      <c r="G196" s="194" t="s">
        <v>301</v>
      </c>
      <c r="H196" s="195">
        <v>2246.4</v>
      </c>
      <c r="I196" s="196"/>
      <c r="J196" s="197">
        <f>ROUND(I196*H196,2)</f>
        <v>0</v>
      </c>
      <c r="K196" s="198"/>
      <c r="L196" s="38"/>
      <c r="M196" s="199" t="s">
        <v>1</v>
      </c>
      <c r="N196" s="200" t="s">
        <v>42</v>
      </c>
      <c r="O196" s="70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261</v>
      </c>
      <c r="AT196" s="203" t="s">
        <v>188</v>
      </c>
      <c r="AU196" s="203" t="s">
        <v>87</v>
      </c>
      <c r="AY196" s="16" t="s">
        <v>185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6" t="s">
        <v>85</v>
      </c>
      <c r="BK196" s="204">
        <f>ROUND(I196*H196,2)</f>
        <v>0</v>
      </c>
      <c r="BL196" s="16" t="s">
        <v>261</v>
      </c>
      <c r="BM196" s="203" t="s">
        <v>356</v>
      </c>
    </row>
    <row r="197" spans="1:65" s="2" customFormat="1" ht="19.5">
      <c r="A197" s="33"/>
      <c r="B197" s="34"/>
      <c r="C197" s="35"/>
      <c r="D197" s="207" t="s">
        <v>269</v>
      </c>
      <c r="E197" s="35"/>
      <c r="F197" s="217" t="s">
        <v>357</v>
      </c>
      <c r="G197" s="35"/>
      <c r="H197" s="35"/>
      <c r="I197" s="218"/>
      <c r="J197" s="35"/>
      <c r="K197" s="35"/>
      <c r="L197" s="38"/>
      <c r="M197" s="219"/>
      <c r="N197" s="220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269</v>
      </c>
      <c r="AU197" s="16" t="s">
        <v>87</v>
      </c>
    </row>
    <row r="198" spans="1:65" s="13" customFormat="1">
      <c r="B198" s="205"/>
      <c r="C198" s="206"/>
      <c r="D198" s="207" t="s">
        <v>194</v>
      </c>
      <c r="E198" s="208" t="s">
        <v>1</v>
      </c>
      <c r="F198" s="209" t="s">
        <v>358</v>
      </c>
      <c r="G198" s="206"/>
      <c r="H198" s="210">
        <v>936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194</v>
      </c>
      <c r="AU198" s="216" t="s">
        <v>87</v>
      </c>
      <c r="AV198" s="13" t="s">
        <v>87</v>
      </c>
      <c r="AW198" s="13" t="s">
        <v>34</v>
      </c>
      <c r="AX198" s="13" t="s">
        <v>77</v>
      </c>
      <c r="AY198" s="216" t="s">
        <v>185</v>
      </c>
    </row>
    <row r="199" spans="1:65" s="13" customFormat="1">
      <c r="B199" s="205"/>
      <c r="C199" s="206"/>
      <c r="D199" s="207" t="s">
        <v>194</v>
      </c>
      <c r="E199" s="208" t="s">
        <v>1</v>
      </c>
      <c r="F199" s="209" t="s">
        <v>359</v>
      </c>
      <c r="G199" s="206"/>
      <c r="H199" s="210">
        <v>187.2</v>
      </c>
      <c r="I199" s="211"/>
      <c r="J199" s="206"/>
      <c r="K199" s="206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194</v>
      </c>
      <c r="AU199" s="216" t="s">
        <v>87</v>
      </c>
      <c r="AV199" s="13" t="s">
        <v>87</v>
      </c>
      <c r="AW199" s="13" t="s">
        <v>34</v>
      </c>
      <c r="AX199" s="13" t="s">
        <v>77</v>
      </c>
      <c r="AY199" s="216" t="s">
        <v>185</v>
      </c>
    </row>
    <row r="200" spans="1:65" s="13" customFormat="1">
      <c r="B200" s="205"/>
      <c r="C200" s="206"/>
      <c r="D200" s="207" t="s">
        <v>194</v>
      </c>
      <c r="E200" s="208" t="s">
        <v>1</v>
      </c>
      <c r="F200" s="209" t="s">
        <v>360</v>
      </c>
      <c r="G200" s="206"/>
      <c r="H200" s="210">
        <v>1123.2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194</v>
      </c>
      <c r="AU200" s="216" t="s">
        <v>87</v>
      </c>
      <c r="AV200" s="13" t="s">
        <v>87</v>
      </c>
      <c r="AW200" s="13" t="s">
        <v>34</v>
      </c>
      <c r="AX200" s="13" t="s">
        <v>77</v>
      </c>
      <c r="AY200" s="216" t="s">
        <v>185</v>
      </c>
    </row>
    <row r="201" spans="1:65" s="14" customFormat="1">
      <c r="B201" s="221"/>
      <c r="C201" s="222"/>
      <c r="D201" s="207" t="s">
        <v>194</v>
      </c>
      <c r="E201" s="223" t="s">
        <v>1</v>
      </c>
      <c r="F201" s="224" t="s">
        <v>317</v>
      </c>
      <c r="G201" s="222"/>
      <c r="H201" s="225">
        <v>2246.4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194</v>
      </c>
      <c r="AU201" s="231" t="s">
        <v>87</v>
      </c>
      <c r="AV201" s="14" t="s">
        <v>192</v>
      </c>
      <c r="AW201" s="14" t="s">
        <v>34</v>
      </c>
      <c r="AX201" s="14" t="s">
        <v>85</v>
      </c>
      <c r="AY201" s="231" t="s">
        <v>185</v>
      </c>
    </row>
    <row r="202" spans="1:65" s="2" customFormat="1" ht="33" customHeight="1">
      <c r="A202" s="33"/>
      <c r="B202" s="34"/>
      <c r="C202" s="232" t="s">
        <v>361</v>
      </c>
      <c r="D202" s="232" t="s">
        <v>319</v>
      </c>
      <c r="E202" s="233" t="s">
        <v>362</v>
      </c>
      <c r="F202" s="234" t="s">
        <v>363</v>
      </c>
      <c r="G202" s="235" t="s">
        <v>364</v>
      </c>
      <c r="H202" s="236">
        <v>23.587</v>
      </c>
      <c r="I202" s="237"/>
      <c r="J202" s="238">
        <f>ROUND(I202*H202,2)</f>
        <v>0</v>
      </c>
      <c r="K202" s="239"/>
      <c r="L202" s="240"/>
      <c r="M202" s="241" t="s">
        <v>1</v>
      </c>
      <c r="N202" s="242" t="s">
        <v>42</v>
      </c>
      <c r="O202" s="70"/>
      <c r="P202" s="201">
        <f>O202*H202</f>
        <v>0</v>
      </c>
      <c r="Q202" s="201">
        <v>8.9999999999999998E-4</v>
      </c>
      <c r="R202" s="201">
        <f>Q202*H202</f>
        <v>2.1228299999999999E-2</v>
      </c>
      <c r="S202" s="201">
        <v>0</v>
      </c>
      <c r="T202" s="20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322</v>
      </c>
      <c r="AT202" s="203" t="s">
        <v>319</v>
      </c>
      <c r="AU202" s="203" t="s">
        <v>87</v>
      </c>
      <c r="AY202" s="16" t="s">
        <v>185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6" t="s">
        <v>85</v>
      </c>
      <c r="BK202" s="204">
        <f>ROUND(I202*H202,2)</f>
        <v>0</v>
      </c>
      <c r="BL202" s="16" t="s">
        <v>261</v>
      </c>
      <c r="BM202" s="203" t="s">
        <v>365</v>
      </c>
    </row>
    <row r="203" spans="1:65" s="13" customFormat="1">
      <c r="B203" s="205"/>
      <c r="C203" s="206"/>
      <c r="D203" s="207" t="s">
        <v>194</v>
      </c>
      <c r="E203" s="206"/>
      <c r="F203" s="209" t="s">
        <v>366</v>
      </c>
      <c r="G203" s="206"/>
      <c r="H203" s="210">
        <v>23.587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194</v>
      </c>
      <c r="AU203" s="216" t="s">
        <v>87</v>
      </c>
      <c r="AV203" s="13" t="s">
        <v>87</v>
      </c>
      <c r="AW203" s="13" t="s">
        <v>4</v>
      </c>
      <c r="AX203" s="13" t="s">
        <v>85</v>
      </c>
      <c r="AY203" s="216" t="s">
        <v>185</v>
      </c>
    </row>
    <row r="204" spans="1:65" s="2" customFormat="1" ht="16.5" customHeight="1">
      <c r="A204" s="33"/>
      <c r="B204" s="34"/>
      <c r="C204" s="232" t="s">
        <v>367</v>
      </c>
      <c r="D204" s="232" t="s">
        <v>319</v>
      </c>
      <c r="E204" s="233" t="s">
        <v>368</v>
      </c>
      <c r="F204" s="234" t="s">
        <v>369</v>
      </c>
      <c r="G204" s="235" t="s">
        <v>364</v>
      </c>
      <c r="H204" s="236">
        <v>23.587</v>
      </c>
      <c r="I204" s="237"/>
      <c r="J204" s="238">
        <f>ROUND(I204*H204,2)</f>
        <v>0</v>
      </c>
      <c r="K204" s="239"/>
      <c r="L204" s="240"/>
      <c r="M204" s="241" t="s">
        <v>1</v>
      </c>
      <c r="N204" s="242" t="s">
        <v>42</v>
      </c>
      <c r="O204" s="70"/>
      <c r="P204" s="201">
        <f>O204*H204</f>
        <v>0</v>
      </c>
      <c r="Q204" s="201">
        <v>8.9999999999999998E-4</v>
      </c>
      <c r="R204" s="201">
        <f>Q204*H204</f>
        <v>2.1228299999999999E-2</v>
      </c>
      <c r="S204" s="201">
        <v>0</v>
      </c>
      <c r="T204" s="20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322</v>
      </c>
      <c r="AT204" s="203" t="s">
        <v>319</v>
      </c>
      <c r="AU204" s="203" t="s">
        <v>87</v>
      </c>
      <c r="AY204" s="16" t="s">
        <v>185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6" t="s">
        <v>85</v>
      </c>
      <c r="BK204" s="204">
        <f>ROUND(I204*H204,2)</f>
        <v>0</v>
      </c>
      <c r="BL204" s="16" t="s">
        <v>261</v>
      </c>
      <c r="BM204" s="203" t="s">
        <v>370</v>
      </c>
    </row>
    <row r="205" spans="1:65" s="13" customFormat="1">
      <c r="B205" s="205"/>
      <c r="C205" s="206"/>
      <c r="D205" s="207" t="s">
        <v>194</v>
      </c>
      <c r="E205" s="206"/>
      <c r="F205" s="209" t="s">
        <v>366</v>
      </c>
      <c r="G205" s="206"/>
      <c r="H205" s="210">
        <v>23.587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194</v>
      </c>
      <c r="AU205" s="216" t="s">
        <v>87</v>
      </c>
      <c r="AV205" s="13" t="s">
        <v>87</v>
      </c>
      <c r="AW205" s="13" t="s">
        <v>4</v>
      </c>
      <c r="AX205" s="13" t="s">
        <v>85</v>
      </c>
      <c r="AY205" s="216" t="s">
        <v>185</v>
      </c>
    </row>
    <row r="206" spans="1:65" s="2" customFormat="1" ht="16.5" customHeight="1">
      <c r="A206" s="33"/>
      <c r="B206" s="34"/>
      <c r="C206" s="232" t="s">
        <v>371</v>
      </c>
      <c r="D206" s="232" t="s">
        <v>319</v>
      </c>
      <c r="E206" s="233" t="s">
        <v>372</v>
      </c>
      <c r="F206" s="234" t="s">
        <v>373</v>
      </c>
      <c r="G206" s="235" t="s">
        <v>364</v>
      </c>
      <c r="H206" s="236">
        <v>23.587</v>
      </c>
      <c r="I206" s="237"/>
      <c r="J206" s="238">
        <f>ROUND(I206*H206,2)</f>
        <v>0</v>
      </c>
      <c r="K206" s="239"/>
      <c r="L206" s="240"/>
      <c r="M206" s="241" t="s">
        <v>1</v>
      </c>
      <c r="N206" s="242" t="s">
        <v>42</v>
      </c>
      <c r="O206" s="70"/>
      <c r="P206" s="201">
        <f>O206*H206</f>
        <v>0</v>
      </c>
      <c r="Q206" s="201">
        <v>5.2999999999999998E-4</v>
      </c>
      <c r="R206" s="201">
        <f>Q206*H206</f>
        <v>1.2501109999999999E-2</v>
      </c>
      <c r="S206" s="201">
        <v>0</v>
      </c>
      <c r="T206" s="20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3" t="s">
        <v>322</v>
      </c>
      <c r="AT206" s="203" t="s">
        <v>319</v>
      </c>
      <c r="AU206" s="203" t="s">
        <v>87</v>
      </c>
      <c r="AY206" s="16" t="s">
        <v>185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6" t="s">
        <v>85</v>
      </c>
      <c r="BK206" s="204">
        <f>ROUND(I206*H206,2)</f>
        <v>0</v>
      </c>
      <c r="BL206" s="16" t="s">
        <v>261</v>
      </c>
      <c r="BM206" s="203" t="s">
        <v>374</v>
      </c>
    </row>
    <row r="207" spans="1:65" s="13" customFormat="1">
      <c r="B207" s="205"/>
      <c r="C207" s="206"/>
      <c r="D207" s="207" t="s">
        <v>194</v>
      </c>
      <c r="E207" s="206"/>
      <c r="F207" s="209" t="s">
        <v>366</v>
      </c>
      <c r="G207" s="206"/>
      <c r="H207" s="210">
        <v>23.587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194</v>
      </c>
      <c r="AU207" s="216" t="s">
        <v>87</v>
      </c>
      <c r="AV207" s="13" t="s">
        <v>87</v>
      </c>
      <c r="AW207" s="13" t="s">
        <v>4</v>
      </c>
      <c r="AX207" s="13" t="s">
        <v>85</v>
      </c>
      <c r="AY207" s="216" t="s">
        <v>185</v>
      </c>
    </row>
    <row r="208" spans="1:65" s="2" customFormat="1" ht="21.75" customHeight="1">
      <c r="A208" s="33"/>
      <c r="B208" s="34"/>
      <c r="C208" s="191" t="s">
        <v>375</v>
      </c>
      <c r="D208" s="191" t="s">
        <v>188</v>
      </c>
      <c r="E208" s="192" t="s">
        <v>376</v>
      </c>
      <c r="F208" s="193" t="s">
        <v>377</v>
      </c>
      <c r="G208" s="194" t="s">
        <v>301</v>
      </c>
      <c r="H208" s="195">
        <v>2246.4</v>
      </c>
      <c r="I208" s="196"/>
      <c r="J208" s="197">
        <f>ROUND(I208*H208,2)</f>
        <v>0</v>
      </c>
      <c r="K208" s="198"/>
      <c r="L208" s="38"/>
      <c r="M208" s="199" t="s">
        <v>1</v>
      </c>
      <c r="N208" s="200" t="s">
        <v>42</v>
      </c>
      <c r="O208" s="70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3" t="s">
        <v>261</v>
      </c>
      <c r="AT208" s="203" t="s">
        <v>188</v>
      </c>
      <c r="AU208" s="203" t="s">
        <v>87</v>
      </c>
      <c r="AY208" s="16" t="s">
        <v>185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6" t="s">
        <v>85</v>
      </c>
      <c r="BK208" s="204">
        <f>ROUND(I208*H208,2)</f>
        <v>0</v>
      </c>
      <c r="BL208" s="16" t="s">
        <v>261</v>
      </c>
      <c r="BM208" s="203" t="s">
        <v>378</v>
      </c>
    </row>
    <row r="209" spans="1:65" s="2" customFormat="1" ht="21.75" customHeight="1">
      <c r="A209" s="33"/>
      <c r="B209" s="34"/>
      <c r="C209" s="232" t="s">
        <v>379</v>
      </c>
      <c r="D209" s="232" t="s">
        <v>319</v>
      </c>
      <c r="E209" s="233" t="s">
        <v>349</v>
      </c>
      <c r="F209" s="234" t="s">
        <v>350</v>
      </c>
      <c r="G209" s="235" t="s">
        <v>198</v>
      </c>
      <c r="H209" s="236">
        <v>22.463999999999999</v>
      </c>
      <c r="I209" s="237"/>
      <c r="J209" s="238">
        <f>ROUND(I209*H209,2)</f>
        <v>0</v>
      </c>
      <c r="K209" s="239"/>
      <c r="L209" s="240"/>
      <c r="M209" s="241" t="s">
        <v>1</v>
      </c>
      <c r="N209" s="242" t="s">
        <v>42</v>
      </c>
      <c r="O209" s="70"/>
      <c r="P209" s="201">
        <f>O209*H209</f>
        <v>0</v>
      </c>
      <c r="Q209" s="201">
        <v>2.3999999999999998E-3</v>
      </c>
      <c r="R209" s="201">
        <f>Q209*H209</f>
        <v>5.3913599999999992E-2</v>
      </c>
      <c r="S209" s="201">
        <v>0</v>
      </c>
      <c r="T209" s="20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3" t="s">
        <v>322</v>
      </c>
      <c r="AT209" s="203" t="s">
        <v>319</v>
      </c>
      <c r="AU209" s="203" t="s">
        <v>87</v>
      </c>
      <c r="AY209" s="16" t="s">
        <v>185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6" t="s">
        <v>85</v>
      </c>
      <c r="BK209" s="204">
        <f>ROUND(I209*H209,2)</f>
        <v>0</v>
      </c>
      <c r="BL209" s="16" t="s">
        <v>261</v>
      </c>
      <c r="BM209" s="203" t="s">
        <v>380</v>
      </c>
    </row>
    <row r="210" spans="1:65" s="13" customFormat="1">
      <c r="B210" s="205"/>
      <c r="C210" s="206"/>
      <c r="D210" s="207" t="s">
        <v>194</v>
      </c>
      <c r="E210" s="206"/>
      <c r="F210" s="209" t="s">
        <v>381</v>
      </c>
      <c r="G210" s="206"/>
      <c r="H210" s="210">
        <v>22.463999999999999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194</v>
      </c>
      <c r="AU210" s="216" t="s">
        <v>87</v>
      </c>
      <c r="AV210" s="13" t="s">
        <v>87</v>
      </c>
      <c r="AW210" s="13" t="s">
        <v>4</v>
      </c>
      <c r="AX210" s="13" t="s">
        <v>85</v>
      </c>
      <c r="AY210" s="216" t="s">
        <v>185</v>
      </c>
    </row>
    <row r="211" spans="1:65" s="2" customFormat="1" ht="33" customHeight="1">
      <c r="A211" s="33"/>
      <c r="B211" s="34"/>
      <c r="C211" s="191" t="s">
        <v>382</v>
      </c>
      <c r="D211" s="191" t="s">
        <v>188</v>
      </c>
      <c r="E211" s="192" t="s">
        <v>383</v>
      </c>
      <c r="F211" s="193" t="s">
        <v>384</v>
      </c>
      <c r="G211" s="194" t="s">
        <v>301</v>
      </c>
      <c r="H211" s="195">
        <v>40</v>
      </c>
      <c r="I211" s="196"/>
      <c r="J211" s="197">
        <f>ROUND(I211*H211,2)</f>
        <v>0</v>
      </c>
      <c r="K211" s="198"/>
      <c r="L211" s="38"/>
      <c r="M211" s="199" t="s">
        <v>1</v>
      </c>
      <c r="N211" s="200" t="s">
        <v>42</v>
      </c>
      <c r="O211" s="70"/>
      <c r="P211" s="201">
        <f>O211*H211</f>
        <v>0</v>
      </c>
      <c r="Q211" s="201">
        <v>7.4999999999999997E-3</v>
      </c>
      <c r="R211" s="201">
        <f>Q211*H211</f>
        <v>0.3</v>
      </c>
      <c r="S211" s="201">
        <v>0</v>
      </c>
      <c r="T211" s="20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3" t="s">
        <v>261</v>
      </c>
      <c r="AT211" s="203" t="s">
        <v>188</v>
      </c>
      <c r="AU211" s="203" t="s">
        <v>87</v>
      </c>
      <c r="AY211" s="16" t="s">
        <v>185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6" t="s">
        <v>85</v>
      </c>
      <c r="BK211" s="204">
        <f>ROUND(I211*H211,2)</f>
        <v>0</v>
      </c>
      <c r="BL211" s="16" t="s">
        <v>261</v>
      </c>
      <c r="BM211" s="203" t="s">
        <v>385</v>
      </c>
    </row>
    <row r="212" spans="1:65" s="13" customFormat="1">
      <c r="B212" s="205"/>
      <c r="C212" s="206"/>
      <c r="D212" s="207" t="s">
        <v>194</v>
      </c>
      <c r="E212" s="208" t="s">
        <v>1</v>
      </c>
      <c r="F212" s="209" t="s">
        <v>386</v>
      </c>
      <c r="G212" s="206"/>
      <c r="H212" s="210">
        <v>3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194</v>
      </c>
      <c r="AU212" s="216" t="s">
        <v>87</v>
      </c>
      <c r="AV212" s="13" t="s">
        <v>87</v>
      </c>
      <c r="AW212" s="13" t="s">
        <v>34</v>
      </c>
      <c r="AX212" s="13" t="s">
        <v>77</v>
      </c>
      <c r="AY212" s="216" t="s">
        <v>185</v>
      </c>
    </row>
    <row r="213" spans="1:65" s="13" customFormat="1">
      <c r="B213" s="205"/>
      <c r="C213" s="206"/>
      <c r="D213" s="207" t="s">
        <v>194</v>
      </c>
      <c r="E213" s="208" t="s">
        <v>1</v>
      </c>
      <c r="F213" s="209" t="s">
        <v>387</v>
      </c>
      <c r="G213" s="206"/>
      <c r="H213" s="210">
        <v>10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194</v>
      </c>
      <c r="AU213" s="216" t="s">
        <v>87</v>
      </c>
      <c r="AV213" s="13" t="s">
        <v>87</v>
      </c>
      <c r="AW213" s="13" t="s">
        <v>34</v>
      </c>
      <c r="AX213" s="13" t="s">
        <v>77</v>
      </c>
      <c r="AY213" s="216" t="s">
        <v>185</v>
      </c>
    </row>
    <row r="214" spans="1:65" s="13" customFormat="1">
      <c r="B214" s="205"/>
      <c r="C214" s="206"/>
      <c r="D214" s="207" t="s">
        <v>194</v>
      </c>
      <c r="E214" s="208" t="s">
        <v>1</v>
      </c>
      <c r="F214" s="209" t="s">
        <v>388</v>
      </c>
      <c r="G214" s="206"/>
      <c r="H214" s="210">
        <v>27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194</v>
      </c>
      <c r="AU214" s="216" t="s">
        <v>87</v>
      </c>
      <c r="AV214" s="13" t="s">
        <v>87</v>
      </c>
      <c r="AW214" s="13" t="s">
        <v>34</v>
      </c>
      <c r="AX214" s="13" t="s">
        <v>77</v>
      </c>
      <c r="AY214" s="216" t="s">
        <v>185</v>
      </c>
    </row>
    <row r="215" spans="1:65" s="14" customFormat="1">
      <c r="B215" s="221"/>
      <c r="C215" s="222"/>
      <c r="D215" s="207" t="s">
        <v>194</v>
      </c>
      <c r="E215" s="223" t="s">
        <v>1</v>
      </c>
      <c r="F215" s="224" t="s">
        <v>317</v>
      </c>
      <c r="G215" s="222"/>
      <c r="H215" s="225">
        <v>40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194</v>
      </c>
      <c r="AU215" s="231" t="s">
        <v>87</v>
      </c>
      <c r="AV215" s="14" t="s">
        <v>192</v>
      </c>
      <c r="AW215" s="14" t="s">
        <v>34</v>
      </c>
      <c r="AX215" s="14" t="s">
        <v>85</v>
      </c>
      <c r="AY215" s="231" t="s">
        <v>185</v>
      </c>
    </row>
    <row r="216" spans="1:65" s="2" customFormat="1" ht="21.75" customHeight="1">
      <c r="A216" s="33"/>
      <c r="B216" s="34"/>
      <c r="C216" s="232" t="s">
        <v>389</v>
      </c>
      <c r="D216" s="232" t="s">
        <v>319</v>
      </c>
      <c r="E216" s="233" t="s">
        <v>390</v>
      </c>
      <c r="F216" s="234" t="s">
        <v>391</v>
      </c>
      <c r="G216" s="235" t="s">
        <v>301</v>
      </c>
      <c r="H216" s="236">
        <v>13</v>
      </c>
      <c r="I216" s="237"/>
      <c r="J216" s="238">
        <f>ROUND(I216*H216,2)</f>
        <v>0</v>
      </c>
      <c r="K216" s="239"/>
      <c r="L216" s="240"/>
      <c r="M216" s="241" t="s">
        <v>1</v>
      </c>
      <c r="N216" s="242" t="s">
        <v>42</v>
      </c>
      <c r="O216" s="70"/>
      <c r="P216" s="201">
        <f>O216*H216</f>
        <v>0</v>
      </c>
      <c r="Q216" s="201">
        <v>2.9999999999999997E-4</v>
      </c>
      <c r="R216" s="201">
        <f>Q216*H216</f>
        <v>3.8999999999999998E-3</v>
      </c>
      <c r="S216" s="201">
        <v>0</v>
      </c>
      <c r="T216" s="20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3" t="s">
        <v>322</v>
      </c>
      <c r="AT216" s="203" t="s">
        <v>319</v>
      </c>
      <c r="AU216" s="203" t="s">
        <v>87</v>
      </c>
      <c r="AY216" s="16" t="s">
        <v>185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6" t="s">
        <v>85</v>
      </c>
      <c r="BK216" s="204">
        <f>ROUND(I216*H216,2)</f>
        <v>0</v>
      </c>
      <c r="BL216" s="16" t="s">
        <v>261</v>
      </c>
      <c r="BM216" s="203" t="s">
        <v>392</v>
      </c>
    </row>
    <row r="217" spans="1:65" s="13" customFormat="1">
      <c r="B217" s="205"/>
      <c r="C217" s="206"/>
      <c r="D217" s="207" t="s">
        <v>194</v>
      </c>
      <c r="E217" s="208" t="s">
        <v>1</v>
      </c>
      <c r="F217" s="209" t="s">
        <v>316</v>
      </c>
      <c r="G217" s="206"/>
      <c r="H217" s="210">
        <v>3</v>
      </c>
      <c r="I217" s="211"/>
      <c r="J217" s="206"/>
      <c r="K217" s="206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194</v>
      </c>
      <c r="AU217" s="216" t="s">
        <v>87</v>
      </c>
      <c r="AV217" s="13" t="s">
        <v>87</v>
      </c>
      <c r="AW217" s="13" t="s">
        <v>34</v>
      </c>
      <c r="AX217" s="13" t="s">
        <v>77</v>
      </c>
      <c r="AY217" s="216" t="s">
        <v>185</v>
      </c>
    </row>
    <row r="218" spans="1:65" s="13" customFormat="1">
      <c r="B218" s="205"/>
      <c r="C218" s="206"/>
      <c r="D218" s="207" t="s">
        <v>194</v>
      </c>
      <c r="E218" s="208" t="s">
        <v>1</v>
      </c>
      <c r="F218" s="209" t="s">
        <v>393</v>
      </c>
      <c r="G218" s="206"/>
      <c r="H218" s="210">
        <v>10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194</v>
      </c>
      <c r="AU218" s="216" t="s">
        <v>87</v>
      </c>
      <c r="AV218" s="13" t="s">
        <v>87</v>
      </c>
      <c r="AW218" s="13" t="s">
        <v>34</v>
      </c>
      <c r="AX218" s="13" t="s">
        <v>77</v>
      </c>
      <c r="AY218" s="216" t="s">
        <v>185</v>
      </c>
    </row>
    <row r="219" spans="1:65" s="14" customFormat="1">
      <c r="B219" s="221"/>
      <c r="C219" s="222"/>
      <c r="D219" s="207" t="s">
        <v>194</v>
      </c>
      <c r="E219" s="223" t="s">
        <v>1</v>
      </c>
      <c r="F219" s="224" t="s">
        <v>317</v>
      </c>
      <c r="G219" s="222"/>
      <c r="H219" s="225">
        <v>13</v>
      </c>
      <c r="I219" s="226"/>
      <c r="J219" s="222"/>
      <c r="K219" s="222"/>
      <c r="L219" s="227"/>
      <c r="M219" s="228"/>
      <c r="N219" s="229"/>
      <c r="O219" s="229"/>
      <c r="P219" s="229"/>
      <c r="Q219" s="229"/>
      <c r="R219" s="229"/>
      <c r="S219" s="229"/>
      <c r="T219" s="230"/>
      <c r="AT219" s="231" t="s">
        <v>194</v>
      </c>
      <c r="AU219" s="231" t="s">
        <v>87</v>
      </c>
      <c r="AV219" s="14" t="s">
        <v>192</v>
      </c>
      <c r="AW219" s="14" t="s">
        <v>34</v>
      </c>
      <c r="AX219" s="14" t="s">
        <v>85</v>
      </c>
      <c r="AY219" s="231" t="s">
        <v>185</v>
      </c>
    </row>
    <row r="220" spans="1:65" s="2" customFormat="1" ht="21.75" customHeight="1">
      <c r="A220" s="33"/>
      <c r="B220" s="34"/>
      <c r="C220" s="232" t="s">
        <v>394</v>
      </c>
      <c r="D220" s="232" t="s">
        <v>319</v>
      </c>
      <c r="E220" s="233" t="s">
        <v>395</v>
      </c>
      <c r="F220" s="234" t="s">
        <v>396</v>
      </c>
      <c r="G220" s="235" t="s">
        <v>301</v>
      </c>
      <c r="H220" s="236">
        <v>27</v>
      </c>
      <c r="I220" s="237"/>
      <c r="J220" s="238">
        <f>ROUND(I220*H220,2)</f>
        <v>0</v>
      </c>
      <c r="K220" s="239"/>
      <c r="L220" s="240"/>
      <c r="M220" s="241" t="s">
        <v>1</v>
      </c>
      <c r="N220" s="242" t="s">
        <v>42</v>
      </c>
      <c r="O220" s="70"/>
      <c r="P220" s="201">
        <f>O220*H220</f>
        <v>0</v>
      </c>
      <c r="Q220" s="201">
        <v>1.4999999999999999E-4</v>
      </c>
      <c r="R220" s="201">
        <f>Q220*H220</f>
        <v>4.0499999999999998E-3</v>
      </c>
      <c r="S220" s="201">
        <v>0</v>
      </c>
      <c r="T220" s="20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3" t="s">
        <v>322</v>
      </c>
      <c r="AT220" s="203" t="s">
        <v>319</v>
      </c>
      <c r="AU220" s="203" t="s">
        <v>87</v>
      </c>
      <c r="AY220" s="16" t="s">
        <v>185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6" t="s">
        <v>85</v>
      </c>
      <c r="BK220" s="204">
        <f>ROUND(I220*H220,2)</f>
        <v>0</v>
      </c>
      <c r="BL220" s="16" t="s">
        <v>261</v>
      </c>
      <c r="BM220" s="203" t="s">
        <v>397</v>
      </c>
    </row>
    <row r="221" spans="1:65" s="2" customFormat="1" ht="21.75" customHeight="1">
      <c r="A221" s="33"/>
      <c r="B221" s="34"/>
      <c r="C221" s="232" t="s">
        <v>398</v>
      </c>
      <c r="D221" s="232" t="s">
        <v>319</v>
      </c>
      <c r="E221" s="233" t="s">
        <v>399</v>
      </c>
      <c r="F221" s="234" t="s">
        <v>400</v>
      </c>
      <c r="G221" s="235" t="s">
        <v>301</v>
      </c>
      <c r="H221" s="236">
        <v>27</v>
      </c>
      <c r="I221" s="237"/>
      <c r="J221" s="238">
        <f>ROUND(I221*H221,2)</f>
        <v>0</v>
      </c>
      <c r="K221" s="239"/>
      <c r="L221" s="240"/>
      <c r="M221" s="241" t="s">
        <v>1</v>
      </c>
      <c r="N221" s="242" t="s">
        <v>42</v>
      </c>
      <c r="O221" s="70"/>
      <c r="P221" s="201">
        <f>O221*H221</f>
        <v>0</v>
      </c>
      <c r="Q221" s="201">
        <v>2.9999999999999997E-4</v>
      </c>
      <c r="R221" s="201">
        <f>Q221*H221</f>
        <v>8.0999999999999996E-3</v>
      </c>
      <c r="S221" s="201">
        <v>0</v>
      </c>
      <c r="T221" s="20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3" t="s">
        <v>322</v>
      </c>
      <c r="AT221" s="203" t="s">
        <v>319</v>
      </c>
      <c r="AU221" s="203" t="s">
        <v>87</v>
      </c>
      <c r="AY221" s="16" t="s">
        <v>185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6" t="s">
        <v>85</v>
      </c>
      <c r="BK221" s="204">
        <f>ROUND(I221*H221,2)</f>
        <v>0</v>
      </c>
      <c r="BL221" s="16" t="s">
        <v>261</v>
      </c>
      <c r="BM221" s="203" t="s">
        <v>401</v>
      </c>
    </row>
    <row r="222" spans="1:65" s="2" customFormat="1" ht="33" customHeight="1">
      <c r="A222" s="33"/>
      <c r="B222" s="34"/>
      <c r="C222" s="191" t="s">
        <v>402</v>
      </c>
      <c r="D222" s="191" t="s">
        <v>188</v>
      </c>
      <c r="E222" s="192" t="s">
        <v>403</v>
      </c>
      <c r="F222" s="193" t="s">
        <v>404</v>
      </c>
      <c r="G222" s="194" t="s">
        <v>301</v>
      </c>
      <c r="H222" s="195">
        <v>8</v>
      </c>
      <c r="I222" s="196"/>
      <c r="J222" s="197">
        <f>ROUND(I222*H222,2)</f>
        <v>0</v>
      </c>
      <c r="K222" s="198"/>
      <c r="L222" s="38"/>
      <c r="M222" s="199" t="s">
        <v>1</v>
      </c>
      <c r="N222" s="200" t="s">
        <v>42</v>
      </c>
      <c r="O222" s="70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3" t="s">
        <v>261</v>
      </c>
      <c r="AT222" s="203" t="s">
        <v>188</v>
      </c>
      <c r="AU222" s="203" t="s">
        <v>87</v>
      </c>
      <c r="AY222" s="16" t="s">
        <v>185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6" t="s">
        <v>85</v>
      </c>
      <c r="BK222" s="204">
        <f>ROUND(I222*H222,2)</f>
        <v>0</v>
      </c>
      <c r="BL222" s="16" t="s">
        <v>261</v>
      </c>
      <c r="BM222" s="203" t="s">
        <v>405</v>
      </c>
    </row>
    <row r="223" spans="1:65" s="13" customFormat="1">
      <c r="B223" s="205"/>
      <c r="C223" s="206"/>
      <c r="D223" s="207" t="s">
        <v>194</v>
      </c>
      <c r="E223" s="208" t="s">
        <v>1</v>
      </c>
      <c r="F223" s="209" t="s">
        <v>406</v>
      </c>
      <c r="G223" s="206"/>
      <c r="H223" s="210">
        <v>4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194</v>
      </c>
      <c r="AU223" s="216" t="s">
        <v>87</v>
      </c>
      <c r="AV223" s="13" t="s">
        <v>87</v>
      </c>
      <c r="AW223" s="13" t="s">
        <v>34</v>
      </c>
      <c r="AX223" s="13" t="s">
        <v>77</v>
      </c>
      <c r="AY223" s="216" t="s">
        <v>185</v>
      </c>
    </row>
    <row r="224" spans="1:65" s="13" customFormat="1">
      <c r="B224" s="205"/>
      <c r="C224" s="206"/>
      <c r="D224" s="207" t="s">
        <v>194</v>
      </c>
      <c r="E224" s="208" t="s">
        <v>1</v>
      </c>
      <c r="F224" s="209" t="s">
        <v>407</v>
      </c>
      <c r="G224" s="206"/>
      <c r="H224" s="210">
        <v>4</v>
      </c>
      <c r="I224" s="211"/>
      <c r="J224" s="206"/>
      <c r="K224" s="206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194</v>
      </c>
      <c r="AU224" s="216" t="s">
        <v>87</v>
      </c>
      <c r="AV224" s="13" t="s">
        <v>87</v>
      </c>
      <c r="AW224" s="13" t="s">
        <v>34</v>
      </c>
      <c r="AX224" s="13" t="s">
        <v>77</v>
      </c>
      <c r="AY224" s="216" t="s">
        <v>185</v>
      </c>
    </row>
    <row r="225" spans="1:65" s="14" customFormat="1">
      <c r="B225" s="221"/>
      <c r="C225" s="222"/>
      <c r="D225" s="207" t="s">
        <v>194</v>
      </c>
      <c r="E225" s="223" t="s">
        <v>1</v>
      </c>
      <c r="F225" s="224" t="s">
        <v>317</v>
      </c>
      <c r="G225" s="222"/>
      <c r="H225" s="225">
        <v>8</v>
      </c>
      <c r="I225" s="226"/>
      <c r="J225" s="222"/>
      <c r="K225" s="222"/>
      <c r="L225" s="227"/>
      <c r="M225" s="228"/>
      <c r="N225" s="229"/>
      <c r="O225" s="229"/>
      <c r="P225" s="229"/>
      <c r="Q225" s="229"/>
      <c r="R225" s="229"/>
      <c r="S225" s="229"/>
      <c r="T225" s="230"/>
      <c r="AT225" s="231" t="s">
        <v>194</v>
      </c>
      <c r="AU225" s="231" t="s">
        <v>87</v>
      </c>
      <c r="AV225" s="14" t="s">
        <v>192</v>
      </c>
      <c r="AW225" s="14" t="s">
        <v>34</v>
      </c>
      <c r="AX225" s="14" t="s">
        <v>85</v>
      </c>
      <c r="AY225" s="231" t="s">
        <v>185</v>
      </c>
    </row>
    <row r="226" spans="1:65" s="2" customFormat="1" ht="16.5" customHeight="1">
      <c r="A226" s="33"/>
      <c r="B226" s="34"/>
      <c r="C226" s="232" t="s">
        <v>408</v>
      </c>
      <c r="D226" s="232" t="s">
        <v>319</v>
      </c>
      <c r="E226" s="233" t="s">
        <v>409</v>
      </c>
      <c r="F226" s="234" t="s">
        <v>410</v>
      </c>
      <c r="G226" s="235" t="s">
        <v>301</v>
      </c>
      <c r="H226" s="236">
        <v>4</v>
      </c>
      <c r="I226" s="237"/>
      <c r="J226" s="238">
        <f>ROUND(I226*H226,2)</f>
        <v>0</v>
      </c>
      <c r="K226" s="239"/>
      <c r="L226" s="240"/>
      <c r="M226" s="241" t="s">
        <v>1</v>
      </c>
      <c r="N226" s="242" t="s">
        <v>42</v>
      </c>
      <c r="O226" s="70"/>
      <c r="P226" s="201">
        <f>O226*H226</f>
        <v>0</v>
      </c>
      <c r="Q226" s="201">
        <v>2.0000000000000001E-4</v>
      </c>
      <c r="R226" s="201">
        <f>Q226*H226</f>
        <v>8.0000000000000004E-4</v>
      </c>
      <c r="S226" s="201">
        <v>0</v>
      </c>
      <c r="T226" s="20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322</v>
      </c>
      <c r="AT226" s="203" t="s">
        <v>319</v>
      </c>
      <c r="AU226" s="203" t="s">
        <v>87</v>
      </c>
      <c r="AY226" s="16" t="s">
        <v>185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6" t="s">
        <v>85</v>
      </c>
      <c r="BK226" s="204">
        <f>ROUND(I226*H226,2)</f>
        <v>0</v>
      </c>
      <c r="BL226" s="16" t="s">
        <v>261</v>
      </c>
      <c r="BM226" s="203" t="s">
        <v>411</v>
      </c>
    </row>
    <row r="227" spans="1:65" s="2" customFormat="1" ht="16.5" customHeight="1">
      <c r="A227" s="33"/>
      <c r="B227" s="34"/>
      <c r="C227" s="232" t="s">
        <v>412</v>
      </c>
      <c r="D227" s="232" t="s">
        <v>319</v>
      </c>
      <c r="E227" s="233" t="s">
        <v>413</v>
      </c>
      <c r="F227" s="234" t="s">
        <v>414</v>
      </c>
      <c r="G227" s="235" t="s">
        <v>301</v>
      </c>
      <c r="H227" s="236">
        <v>4</v>
      </c>
      <c r="I227" s="237"/>
      <c r="J227" s="238">
        <f>ROUND(I227*H227,2)</f>
        <v>0</v>
      </c>
      <c r="K227" s="239"/>
      <c r="L227" s="240"/>
      <c r="M227" s="241" t="s">
        <v>1</v>
      </c>
      <c r="N227" s="242" t="s">
        <v>42</v>
      </c>
      <c r="O227" s="70"/>
      <c r="P227" s="201">
        <f>O227*H227</f>
        <v>0</v>
      </c>
      <c r="Q227" s="201">
        <v>2.0000000000000001E-4</v>
      </c>
      <c r="R227" s="201">
        <f>Q227*H227</f>
        <v>8.0000000000000004E-4</v>
      </c>
      <c r="S227" s="201">
        <v>0</v>
      </c>
      <c r="T227" s="20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3" t="s">
        <v>322</v>
      </c>
      <c r="AT227" s="203" t="s">
        <v>319</v>
      </c>
      <c r="AU227" s="203" t="s">
        <v>87</v>
      </c>
      <c r="AY227" s="16" t="s">
        <v>185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6" t="s">
        <v>85</v>
      </c>
      <c r="BK227" s="204">
        <f>ROUND(I227*H227,2)</f>
        <v>0</v>
      </c>
      <c r="BL227" s="16" t="s">
        <v>261</v>
      </c>
      <c r="BM227" s="203" t="s">
        <v>415</v>
      </c>
    </row>
    <row r="228" spans="1:65" s="2" customFormat="1" ht="21.75" customHeight="1">
      <c r="A228" s="33"/>
      <c r="B228" s="34"/>
      <c r="C228" s="191" t="s">
        <v>416</v>
      </c>
      <c r="D228" s="191" t="s">
        <v>188</v>
      </c>
      <c r="E228" s="192" t="s">
        <v>417</v>
      </c>
      <c r="F228" s="193" t="s">
        <v>418</v>
      </c>
      <c r="G228" s="194" t="s">
        <v>191</v>
      </c>
      <c r="H228" s="195">
        <v>116</v>
      </c>
      <c r="I228" s="196"/>
      <c r="J228" s="197">
        <f>ROUND(I228*H228,2)</f>
        <v>0</v>
      </c>
      <c r="K228" s="198"/>
      <c r="L228" s="38"/>
      <c r="M228" s="199" t="s">
        <v>1</v>
      </c>
      <c r="N228" s="200" t="s">
        <v>42</v>
      </c>
      <c r="O228" s="70"/>
      <c r="P228" s="201">
        <f>O228*H228</f>
        <v>0</v>
      </c>
      <c r="Q228" s="201">
        <v>3.0239999999999998E-4</v>
      </c>
      <c r="R228" s="201">
        <f>Q228*H228</f>
        <v>3.5078399999999996E-2</v>
      </c>
      <c r="S228" s="201">
        <v>0</v>
      </c>
      <c r="T228" s="20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3" t="s">
        <v>261</v>
      </c>
      <c r="AT228" s="203" t="s">
        <v>188</v>
      </c>
      <c r="AU228" s="203" t="s">
        <v>87</v>
      </c>
      <c r="AY228" s="16" t="s">
        <v>185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6" t="s">
        <v>85</v>
      </c>
      <c r="BK228" s="204">
        <f>ROUND(I228*H228,2)</f>
        <v>0</v>
      </c>
      <c r="BL228" s="16" t="s">
        <v>261</v>
      </c>
      <c r="BM228" s="203" t="s">
        <v>419</v>
      </c>
    </row>
    <row r="229" spans="1:65" s="13" customFormat="1">
      <c r="B229" s="205"/>
      <c r="C229" s="206"/>
      <c r="D229" s="207" t="s">
        <v>194</v>
      </c>
      <c r="E229" s="208" t="s">
        <v>1</v>
      </c>
      <c r="F229" s="209" t="s">
        <v>420</v>
      </c>
      <c r="G229" s="206"/>
      <c r="H229" s="210">
        <v>116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194</v>
      </c>
      <c r="AU229" s="216" t="s">
        <v>87</v>
      </c>
      <c r="AV229" s="13" t="s">
        <v>87</v>
      </c>
      <c r="AW229" s="13" t="s">
        <v>34</v>
      </c>
      <c r="AX229" s="13" t="s">
        <v>85</v>
      </c>
      <c r="AY229" s="216" t="s">
        <v>185</v>
      </c>
    </row>
    <row r="230" spans="1:65" s="2" customFormat="1" ht="33" customHeight="1">
      <c r="A230" s="33"/>
      <c r="B230" s="34"/>
      <c r="C230" s="191" t="s">
        <v>421</v>
      </c>
      <c r="D230" s="191" t="s">
        <v>188</v>
      </c>
      <c r="E230" s="192" t="s">
        <v>422</v>
      </c>
      <c r="F230" s="193" t="s">
        <v>423</v>
      </c>
      <c r="G230" s="194" t="s">
        <v>191</v>
      </c>
      <c r="H230" s="195">
        <v>116</v>
      </c>
      <c r="I230" s="196"/>
      <c r="J230" s="197">
        <f>ROUND(I230*H230,2)</f>
        <v>0</v>
      </c>
      <c r="K230" s="198"/>
      <c r="L230" s="38"/>
      <c r="M230" s="199" t="s">
        <v>1</v>
      </c>
      <c r="N230" s="200" t="s">
        <v>42</v>
      </c>
      <c r="O230" s="70"/>
      <c r="P230" s="201">
        <f>O230*H230</f>
        <v>0</v>
      </c>
      <c r="Q230" s="201">
        <v>5.9999999999999995E-4</v>
      </c>
      <c r="R230" s="201">
        <f>Q230*H230</f>
        <v>6.9599999999999995E-2</v>
      </c>
      <c r="S230" s="201">
        <v>0</v>
      </c>
      <c r="T230" s="20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3" t="s">
        <v>261</v>
      </c>
      <c r="AT230" s="203" t="s">
        <v>188</v>
      </c>
      <c r="AU230" s="203" t="s">
        <v>87</v>
      </c>
      <c r="AY230" s="16" t="s">
        <v>185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6" t="s">
        <v>85</v>
      </c>
      <c r="BK230" s="204">
        <f>ROUND(I230*H230,2)</f>
        <v>0</v>
      </c>
      <c r="BL230" s="16" t="s">
        <v>261</v>
      </c>
      <c r="BM230" s="203" t="s">
        <v>424</v>
      </c>
    </row>
    <row r="231" spans="1:65" s="13" customFormat="1">
      <c r="B231" s="205"/>
      <c r="C231" s="206"/>
      <c r="D231" s="207" t="s">
        <v>194</v>
      </c>
      <c r="E231" s="208" t="s">
        <v>1</v>
      </c>
      <c r="F231" s="209" t="s">
        <v>425</v>
      </c>
      <c r="G231" s="206"/>
      <c r="H231" s="210">
        <v>116</v>
      </c>
      <c r="I231" s="211"/>
      <c r="J231" s="206"/>
      <c r="K231" s="206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194</v>
      </c>
      <c r="AU231" s="216" t="s">
        <v>87</v>
      </c>
      <c r="AV231" s="13" t="s">
        <v>87</v>
      </c>
      <c r="AW231" s="13" t="s">
        <v>34</v>
      </c>
      <c r="AX231" s="13" t="s">
        <v>85</v>
      </c>
      <c r="AY231" s="216" t="s">
        <v>185</v>
      </c>
    </row>
    <row r="232" spans="1:65" s="2" customFormat="1" ht="33" customHeight="1">
      <c r="A232" s="33"/>
      <c r="B232" s="34"/>
      <c r="C232" s="191" t="s">
        <v>426</v>
      </c>
      <c r="D232" s="191" t="s">
        <v>188</v>
      </c>
      <c r="E232" s="192" t="s">
        <v>427</v>
      </c>
      <c r="F232" s="193" t="s">
        <v>428</v>
      </c>
      <c r="G232" s="194" t="s">
        <v>191</v>
      </c>
      <c r="H232" s="195">
        <v>116</v>
      </c>
      <c r="I232" s="196"/>
      <c r="J232" s="197">
        <f>ROUND(I232*H232,2)</f>
        <v>0</v>
      </c>
      <c r="K232" s="198"/>
      <c r="L232" s="38"/>
      <c r="M232" s="199" t="s">
        <v>1</v>
      </c>
      <c r="N232" s="200" t="s">
        <v>42</v>
      </c>
      <c r="O232" s="70"/>
      <c r="P232" s="201">
        <f>O232*H232</f>
        <v>0</v>
      </c>
      <c r="Q232" s="201">
        <v>5.9999999999999995E-4</v>
      </c>
      <c r="R232" s="201">
        <f>Q232*H232</f>
        <v>6.9599999999999995E-2</v>
      </c>
      <c r="S232" s="201">
        <v>0</v>
      </c>
      <c r="T232" s="20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261</v>
      </c>
      <c r="AT232" s="203" t="s">
        <v>188</v>
      </c>
      <c r="AU232" s="203" t="s">
        <v>87</v>
      </c>
      <c r="AY232" s="16" t="s">
        <v>185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6" t="s">
        <v>85</v>
      </c>
      <c r="BK232" s="204">
        <f>ROUND(I232*H232,2)</f>
        <v>0</v>
      </c>
      <c r="BL232" s="16" t="s">
        <v>261</v>
      </c>
      <c r="BM232" s="203" t="s">
        <v>429</v>
      </c>
    </row>
    <row r="233" spans="1:65" s="13" customFormat="1">
      <c r="B233" s="205"/>
      <c r="C233" s="206"/>
      <c r="D233" s="207" t="s">
        <v>194</v>
      </c>
      <c r="E233" s="208" t="s">
        <v>1</v>
      </c>
      <c r="F233" s="209" t="s">
        <v>430</v>
      </c>
      <c r="G233" s="206"/>
      <c r="H233" s="210">
        <v>116</v>
      </c>
      <c r="I233" s="211"/>
      <c r="J233" s="206"/>
      <c r="K233" s="206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194</v>
      </c>
      <c r="AU233" s="216" t="s">
        <v>87</v>
      </c>
      <c r="AV233" s="13" t="s">
        <v>87</v>
      </c>
      <c r="AW233" s="13" t="s">
        <v>34</v>
      </c>
      <c r="AX233" s="13" t="s">
        <v>85</v>
      </c>
      <c r="AY233" s="216" t="s">
        <v>185</v>
      </c>
    </row>
    <row r="234" spans="1:65" s="2" customFormat="1" ht="21.75" customHeight="1">
      <c r="A234" s="33"/>
      <c r="B234" s="34"/>
      <c r="C234" s="191" t="s">
        <v>431</v>
      </c>
      <c r="D234" s="191" t="s">
        <v>188</v>
      </c>
      <c r="E234" s="192" t="s">
        <v>432</v>
      </c>
      <c r="F234" s="193" t="s">
        <v>433</v>
      </c>
      <c r="G234" s="194" t="s">
        <v>434</v>
      </c>
      <c r="H234" s="243"/>
      <c r="I234" s="196"/>
      <c r="J234" s="197">
        <f>ROUND(I234*H234,2)</f>
        <v>0</v>
      </c>
      <c r="K234" s="198"/>
      <c r="L234" s="38"/>
      <c r="M234" s="199" t="s">
        <v>1</v>
      </c>
      <c r="N234" s="200" t="s">
        <v>42</v>
      </c>
      <c r="O234" s="70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3" t="s">
        <v>261</v>
      </c>
      <c r="AT234" s="203" t="s">
        <v>188</v>
      </c>
      <c r="AU234" s="203" t="s">
        <v>87</v>
      </c>
      <c r="AY234" s="16" t="s">
        <v>185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6" t="s">
        <v>85</v>
      </c>
      <c r="BK234" s="204">
        <f>ROUND(I234*H234,2)</f>
        <v>0</v>
      </c>
      <c r="BL234" s="16" t="s">
        <v>261</v>
      </c>
      <c r="BM234" s="203" t="s">
        <v>435</v>
      </c>
    </row>
    <row r="235" spans="1:65" s="2" customFormat="1" ht="21.75" customHeight="1">
      <c r="A235" s="33"/>
      <c r="B235" s="34"/>
      <c r="C235" s="191" t="s">
        <v>436</v>
      </c>
      <c r="D235" s="191" t="s">
        <v>188</v>
      </c>
      <c r="E235" s="192" t="s">
        <v>437</v>
      </c>
      <c r="F235" s="193" t="s">
        <v>438</v>
      </c>
      <c r="G235" s="194" t="s">
        <v>434</v>
      </c>
      <c r="H235" s="243"/>
      <c r="I235" s="196"/>
      <c r="J235" s="197">
        <f>ROUND(I235*H235,2)</f>
        <v>0</v>
      </c>
      <c r="K235" s="198"/>
      <c r="L235" s="38"/>
      <c r="M235" s="199" t="s">
        <v>1</v>
      </c>
      <c r="N235" s="200" t="s">
        <v>42</v>
      </c>
      <c r="O235" s="70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261</v>
      </c>
      <c r="AT235" s="203" t="s">
        <v>188</v>
      </c>
      <c r="AU235" s="203" t="s">
        <v>87</v>
      </c>
      <c r="AY235" s="16" t="s">
        <v>185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6" t="s">
        <v>85</v>
      </c>
      <c r="BK235" s="204">
        <f>ROUND(I235*H235,2)</f>
        <v>0</v>
      </c>
      <c r="BL235" s="16" t="s">
        <v>261</v>
      </c>
      <c r="BM235" s="203" t="s">
        <v>439</v>
      </c>
    </row>
    <row r="236" spans="1:65" s="12" customFormat="1" ht="22.9" customHeight="1">
      <c r="B236" s="175"/>
      <c r="C236" s="176"/>
      <c r="D236" s="177" t="s">
        <v>76</v>
      </c>
      <c r="E236" s="189" t="s">
        <v>440</v>
      </c>
      <c r="F236" s="189" t="s">
        <v>441</v>
      </c>
      <c r="G236" s="176"/>
      <c r="H236" s="176"/>
      <c r="I236" s="179"/>
      <c r="J236" s="190">
        <f>BK236</f>
        <v>0</v>
      </c>
      <c r="K236" s="176"/>
      <c r="L236" s="181"/>
      <c r="M236" s="182"/>
      <c r="N236" s="183"/>
      <c r="O236" s="183"/>
      <c r="P236" s="184">
        <f>SUM(P237:P253)</f>
        <v>0</v>
      </c>
      <c r="Q236" s="183"/>
      <c r="R236" s="184">
        <f>SUM(R237:R253)</f>
        <v>0.11676</v>
      </c>
      <c r="S236" s="183"/>
      <c r="T236" s="185">
        <f>SUM(T237:T253)</f>
        <v>0.99117</v>
      </c>
      <c r="AR236" s="186" t="s">
        <v>87</v>
      </c>
      <c r="AT236" s="187" t="s">
        <v>76</v>
      </c>
      <c r="AU236" s="187" t="s">
        <v>85</v>
      </c>
      <c r="AY236" s="186" t="s">
        <v>185</v>
      </c>
      <c r="BK236" s="188">
        <f>SUM(BK237:BK253)</f>
        <v>0</v>
      </c>
    </row>
    <row r="237" spans="1:65" s="2" customFormat="1" ht="16.5" customHeight="1">
      <c r="A237" s="33"/>
      <c r="B237" s="34"/>
      <c r="C237" s="191" t="s">
        <v>442</v>
      </c>
      <c r="D237" s="191" t="s">
        <v>188</v>
      </c>
      <c r="E237" s="192" t="s">
        <v>443</v>
      </c>
      <c r="F237" s="193" t="s">
        <v>444</v>
      </c>
      <c r="G237" s="194" t="s">
        <v>301</v>
      </c>
      <c r="H237" s="195">
        <v>3</v>
      </c>
      <c r="I237" s="196"/>
      <c r="J237" s="197">
        <f>ROUND(I237*H237,2)</f>
        <v>0</v>
      </c>
      <c r="K237" s="198"/>
      <c r="L237" s="38"/>
      <c r="M237" s="199" t="s">
        <v>1</v>
      </c>
      <c r="N237" s="200" t="s">
        <v>42</v>
      </c>
      <c r="O237" s="70"/>
      <c r="P237" s="201">
        <f>O237*H237</f>
        <v>0</v>
      </c>
      <c r="Q237" s="201">
        <v>0</v>
      </c>
      <c r="R237" s="201">
        <f>Q237*H237</f>
        <v>0</v>
      </c>
      <c r="S237" s="201">
        <v>2.307E-2</v>
      </c>
      <c r="T237" s="202">
        <f>S237*H237</f>
        <v>6.9209999999999994E-2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3" t="s">
        <v>261</v>
      </c>
      <c r="AT237" s="203" t="s">
        <v>188</v>
      </c>
      <c r="AU237" s="203" t="s">
        <v>87</v>
      </c>
      <c r="AY237" s="16" t="s">
        <v>185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6" t="s">
        <v>85</v>
      </c>
      <c r="BK237" s="204">
        <f>ROUND(I237*H237,2)</f>
        <v>0</v>
      </c>
      <c r="BL237" s="16" t="s">
        <v>261</v>
      </c>
      <c r="BM237" s="203" t="s">
        <v>445</v>
      </c>
    </row>
    <row r="238" spans="1:65" s="2" customFormat="1" ht="21.75" customHeight="1">
      <c r="A238" s="33"/>
      <c r="B238" s="34"/>
      <c r="C238" s="191" t="s">
        <v>446</v>
      </c>
      <c r="D238" s="191" t="s">
        <v>188</v>
      </c>
      <c r="E238" s="192" t="s">
        <v>447</v>
      </c>
      <c r="F238" s="193" t="s">
        <v>448</v>
      </c>
      <c r="G238" s="194" t="s">
        <v>301</v>
      </c>
      <c r="H238" s="195">
        <v>3</v>
      </c>
      <c r="I238" s="196"/>
      <c r="J238" s="197">
        <f>ROUND(I238*H238,2)</f>
        <v>0</v>
      </c>
      <c r="K238" s="198"/>
      <c r="L238" s="38"/>
      <c r="M238" s="199" t="s">
        <v>1</v>
      </c>
      <c r="N238" s="200" t="s">
        <v>42</v>
      </c>
      <c r="O238" s="70"/>
      <c r="P238" s="201">
        <f>O238*H238</f>
        <v>0</v>
      </c>
      <c r="Q238" s="201">
        <v>2.1199999999999999E-3</v>
      </c>
      <c r="R238" s="201">
        <f>Q238*H238</f>
        <v>6.3599999999999993E-3</v>
      </c>
      <c r="S238" s="201">
        <v>0</v>
      </c>
      <c r="T238" s="20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3" t="s">
        <v>261</v>
      </c>
      <c r="AT238" s="203" t="s">
        <v>188</v>
      </c>
      <c r="AU238" s="203" t="s">
        <v>87</v>
      </c>
      <c r="AY238" s="16" t="s">
        <v>185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6" t="s">
        <v>85</v>
      </c>
      <c r="BK238" s="204">
        <f>ROUND(I238*H238,2)</f>
        <v>0</v>
      </c>
      <c r="BL238" s="16" t="s">
        <v>261</v>
      </c>
      <c r="BM238" s="203" t="s">
        <v>449</v>
      </c>
    </row>
    <row r="239" spans="1:65" s="2" customFormat="1" ht="39">
      <c r="A239" s="33"/>
      <c r="B239" s="34"/>
      <c r="C239" s="35"/>
      <c r="D239" s="207" t="s">
        <v>269</v>
      </c>
      <c r="E239" s="35"/>
      <c r="F239" s="217" t="s">
        <v>450</v>
      </c>
      <c r="G239" s="35"/>
      <c r="H239" s="35"/>
      <c r="I239" s="218"/>
      <c r="J239" s="35"/>
      <c r="K239" s="35"/>
      <c r="L239" s="38"/>
      <c r="M239" s="219"/>
      <c r="N239" s="220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269</v>
      </c>
      <c r="AU239" s="16" t="s">
        <v>87</v>
      </c>
    </row>
    <row r="240" spans="1:65" s="2" customFormat="1" ht="16.5" customHeight="1">
      <c r="A240" s="33"/>
      <c r="B240" s="34"/>
      <c r="C240" s="191" t="s">
        <v>451</v>
      </c>
      <c r="D240" s="191" t="s">
        <v>188</v>
      </c>
      <c r="E240" s="192" t="s">
        <v>452</v>
      </c>
      <c r="F240" s="193" t="s">
        <v>453</v>
      </c>
      <c r="G240" s="194" t="s">
        <v>191</v>
      </c>
      <c r="H240" s="195">
        <v>30</v>
      </c>
      <c r="I240" s="196"/>
      <c r="J240" s="197">
        <f>ROUND(I240*H240,2)</f>
        <v>0</v>
      </c>
      <c r="K240" s="198"/>
      <c r="L240" s="38"/>
      <c r="M240" s="199" t="s">
        <v>1</v>
      </c>
      <c r="N240" s="200" t="s">
        <v>42</v>
      </c>
      <c r="O240" s="70"/>
      <c r="P240" s="201">
        <f>O240*H240</f>
        <v>0</v>
      </c>
      <c r="Q240" s="201">
        <v>0</v>
      </c>
      <c r="R240" s="201">
        <f>Q240*H240</f>
        <v>0</v>
      </c>
      <c r="S240" s="201">
        <v>3.065E-2</v>
      </c>
      <c r="T240" s="202">
        <f>S240*H240</f>
        <v>0.91949999999999998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3" t="s">
        <v>261</v>
      </c>
      <c r="AT240" s="203" t="s">
        <v>188</v>
      </c>
      <c r="AU240" s="203" t="s">
        <v>87</v>
      </c>
      <c r="AY240" s="16" t="s">
        <v>185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6" t="s">
        <v>85</v>
      </c>
      <c r="BK240" s="204">
        <f>ROUND(I240*H240,2)</f>
        <v>0</v>
      </c>
      <c r="BL240" s="16" t="s">
        <v>261</v>
      </c>
      <c r="BM240" s="203" t="s">
        <v>454</v>
      </c>
    </row>
    <row r="241" spans="1:65" s="13" customFormat="1">
      <c r="B241" s="205"/>
      <c r="C241" s="206"/>
      <c r="D241" s="207" t="s">
        <v>194</v>
      </c>
      <c r="E241" s="208" t="s">
        <v>1</v>
      </c>
      <c r="F241" s="209" t="s">
        <v>455</v>
      </c>
      <c r="G241" s="206"/>
      <c r="H241" s="210">
        <v>30</v>
      </c>
      <c r="I241" s="211"/>
      <c r="J241" s="206"/>
      <c r="K241" s="206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194</v>
      </c>
      <c r="AU241" s="216" t="s">
        <v>87</v>
      </c>
      <c r="AV241" s="13" t="s">
        <v>87</v>
      </c>
      <c r="AW241" s="13" t="s">
        <v>34</v>
      </c>
      <c r="AX241" s="13" t="s">
        <v>85</v>
      </c>
      <c r="AY241" s="216" t="s">
        <v>185</v>
      </c>
    </row>
    <row r="242" spans="1:65" s="2" customFormat="1" ht="21.75" customHeight="1">
      <c r="A242" s="33"/>
      <c r="B242" s="34"/>
      <c r="C242" s="191" t="s">
        <v>456</v>
      </c>
      <c r="D242" s="191" t="s">
        <v>188</v>
      </c>
      <c r="E242" s="192" t="s">
        <v>457</v>
      </c>
      <c r="F242" s="193" t="s">
        <v>458</v>
      </c>
      <c r="G242" s="194" t="s">
        <v>191</v>
      </c>
      <c r="H242" s="195">
        <v>30</v>
      </c>
      <c r="I242" s="196"/>
      <c r="J242" s="197">
        <f>ROUND(I242*H242,2)</f>
        <v>0</v>
      </c>
      <c r="K242" s="198"/>
      <c r="L242" s="38"/>
      <c r="M242" s="199" t="s">
        <v>1</v>
      </c>
      <c r="N242" s="200" t="s">
        <v>42</v>
      </c>
      <c r="O242" s="70"/>
      <c r="P242" s="201">
        <f>O242*H242</f>
        <v>0</v>
      </c>
      <c r="Q242" s="201">
        <v>3.2799999999999999E-3</v>
      </c>
      <c r="R242" s="201">
        <f>Q242*H242</f>
        <v>9.8400000000000001E-2</v>
      </c>
      <c r="S242" s="201">
        <v>0</v>
      </c>
      <c r="T242" s="20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3" t="s">
        <v>261</v>
      </c>
      <c r="AT242" s="203" t="s">
        <v>188</v>
      </c>
      <c r="AU242" s="203" t="s">
        <v>87</v>
      </c>
      <c r="AY242" s="16" t="s">
        <v>185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6" t="s">
        <v>85</v>
      </c>
      <c r="BK242" s="204">
        <f>ROUND(I242*H242,2)</f>
        <v>0</v>
      </c>
      <c r="BL242" s="16" t="s">
        <v>261</v>
      </c>
      <c r="BM242" s="203" t="s">
        <v>459</v>
      </c>
    </row>
    <row r="243" spans="1:65" s="2" customFormat="1" ht="78">
      <c r="A243" s="33"/>
      <c r="B243" s="34"/>
      <c r="C243" s="35"/>
      <c r="D243" s="207" t="s">
        <v>269</v>
      </c>
      <c r="E243" s="35"/>
      <c r="F243" s="217" t="s">
        <v>460</v>
      </c>
      <c r="G243" s="35"/>
      <c r="H243" s="35"/>
      <c r="I243" s="218"/>
      <c r="J243" s="35"/>
      <c r="K243" s="35"/>
      <c r="L243" s="38"/>
      <c r="M243" s="219"/>
      <c r="N243" s="220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269</v>
      </c>
      <c r="AU243" s="16" t="s">
        <v>87</v>
      </c>
    </row>
    <row r="244" spans="1:65" s="2" customFormat="1" ht="21.75" customHeight="1">
      <c r="A244" s="33"/>
      <c r="B244" s="34"/>
      <c r="C244" s="191" t="s">
        <v>461</v>
      </c>
      <c r="D244" s="191" t="s">
        <v>188</v>
      </c>
      <c r="E244" s="192" t="s">
        <v>462</v>
      </c>
      <c r="F244" s="193" t="s">
        <v>463</v>
      </c>
      <c r="G244" s="194" t="s">
        <v>301</v>
      </c>
      <c r="H244" s="195">
        <v>3</v>
      </c>
      <c r="I244" s="196"/>
      <c r="J244" s="197">
        <f>ROUND(I244*H244,2)</f>
        <v>0</v>
      </c>
      <c r="K244" s="198"/>
      <c r="L244" s="38"/>
      <c r="M244" s="199" t="s">
        <v>1</v>
      </c>
      <c r="N244" s="200" t="s">
        <v>42</v>
      </c>
      <c r="O244" s="70"/>
      <c r="P244" s="201">
        <f>O244*H244</f>
        <v>0</v>
      </c>
      <c r="Q244" s="201">
        <v>2.9999999999999997E-4</v>
      </c>
      <c r="R244" s="201">
        <f>Q244*H244</f>
        <v>8.9999999999999998E-4</v>
      </c>
      <c r="S244" s="201">
        <v>0</v>
      </c>
      <c r="T244" s="20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3" t="s">
        <v>261</v>
      </c>
      <c r="AT244" s="203" t="s">
        <v>188</v>
      </c>
      <c r="AU244" s="203" t="s">
        <v>87</v>
      </c>
      <c r="AY244" s="16" t="s">
        <v>185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6" t="s">
        <v>85</v>
      </c>
      <c r="BK244" s="204">
        <f>ROUND(I244*H244,2)</f>
        <v>0</v>
      </c>
      <c r="BL244" s="16" t="s">
        <v>261</v>
      </c>
      <c r="BM244" s="203" t="s">
        <v>464</v>
      </c>
    </row>
    <row r="245" spans="1:65" s="2" customFormat="1" ht="16.5" customHeight="1">
      <c r="A245" s="33"/>
      <c r="B245" s="34"/>
      <c r="C245" s="191" t="s">
        <v>465</v>
      </c>
      <c r="D245" s="191" t="s">
        <v>188</v>
      </c>
      <c r="E245" s="192" t="s">
        <v>466</v>
      </c>
      <c r="F245" s="193" t="s">
        <v>467</v>
      </c>
      <c r="G245" s="194" t="s">
        <v>301</v>
      </c>
      <c r="H245" s="195">
        <v>3</v>
      </c>
      <c r="I245" s="196"/>
      <c r="J245" s="197">
        <f>ROUND(I245*H245,2)</f>
        <v>0</v>
      </c>
      <c r="K245" s="198"/>
      <c r="L245" s="38"/>
      <c r="M245" s="199" t="s">
        <v>1</v>
      </c>
      <c r="N245" s="200" t="s">
        <v>42</v>
      </c>
      <c r="O245" s="70"/>
      <c r="P245" s="201">
        <f>O245*H245</f>
        <v>0</v>
      </c>
      <c r="Q245" s="201">
        <v>1.2199999999999999E-3</v>
      </c>
      <c r="R245" s="201">
        <f>Q245*H245</f>
        <v>3.6600000000000001E-3</v>
      </c>
      <c r="S245" s="201">
        <v>8.1999999999999998E-4</v>
      </c>
      <c r="T245" s="202">
        <f>S245*H245</f>
        <v>2.4599999999999999E-3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3" t="s">
        <v>261</v>
      </c>
      <c r="AT245" s="203" t="s">
        <v>188</v>
      </c>
      <c r="AU245" s="203" t="s">
        <v>87</v>
      </c>
      <c r="AY245" s="16" t="s">
        <v>185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16" t="s">
        <v>85</v>
      </c>
      <c r="BK245" s="204">
        <f>ROUND(I245*H245,2)</f>
        <v>0</v>
      </c>
      <c r="BL245" s="16" t="s">
        <v>261</v>
      </c>
      <c r="BM245" s="203" t="s">
        <v>468</v>
      </c>
    </row>
    <row r="246" spans="1:65" s="2" customFormat="1" ht="16.5" customHeight="1">
      <c r="A246" s="33"/>
      <c r="B246" s="34"/>
      <c r="C246" s="191" t="s">
        <v>469</v>
      </c>
      <c r="D246" s="191" t="s">
        <v>188</v>
      </c>
      <c r="E246" s="192" t="s">
        <v>470</v>
      </c>
      <c r="F246" s="193" t="s">
        <v>471</v>
      </c>
      <c r="G246" s="194" t="s">
        <v>301</v>
      </c>
      <c r="H246" s="195">
        <v>3</v>
      </c>
      <c r="I246" s="196"/>
      <c r="J246" s="197">
        <f>ROUND(I246*H246,2)</f>
        <v>0</v>
      </c>
      <c r="K246" s="198"/>
      <c r="L246" s="38"/>
      <c r="M246" s="199" t="s">
        <v>1</v>
      </c>
      <c r="N246" s="200" t="s">
        <v>42</v>
      </c>
      <c r="O246" s="70"/>
      <c r="P246" s="201">
        <f>O246*H246</f>
        <v>0</v>
      </c>
      <c r="Q246" s="201">
        <v>2.48E-3</v>
      </c>
      <c r="R246" s="201">
        <f>Q246*H246</f>
        <v>7.4400000000000004E-3</v>
      </c>
      <c r="S246" s="201">
        <v>0</v>
      </c>
      <c r="T246" s="20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3" t="s">
        <v>261</v>
      </c>
      <c r="AT246" s="203" t="s">
        <v>188</v>
      </c>
      <c r="AU246" s="203" t="s">
        <v>87</v>
      </c>
      <c r="AY246" s="16" t="s">
        <v>185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6" t="s">
        <v>85</v>
      </c>
      <c r="BK246" s="204">
        <f>ROUND(I246*H246,2)</f>
        <v>0</v>
      </c>
      <c r="BL246" s="16" t="s">
        <v>261</v>
      </c>
      <c r="BM246" s="203" t="s">
        <v>472</v>
      </c>
    </row>
    <row r="247" spans="1:65" s="2" customFormat="1" ht="19.5">
      <c r="A247" s="33"/>
      <c r="B247" s="34"/>
      <c r="C247" s="35"/>
      <c r="D247" s="207" t="s">
        <v>269</v>
      </c>
      <c r="E247" s="35"/>
      <c r="F247" s="217" t="s">
        <v>473</v>
      </c>
      <c r="G247" s="35"/>
      <c r="H247" s="35"/>
      <c r="I247" s="218"/>
      <c r="J247" s="35"/>
      <c r="K247" s="35"/>
      <c r="L247" s="38"/>
      <c r="M247" s="219"/>
      <c r="N247" s="220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269</v>
      </c>
      <c r="AU247" s="16" t="s">
        <v>87</v>
      </c>
    </row>
    <row r="248" spans="1:65" s="2" customFormat="1" ht="21.75" customHeight="1">
      <c r="A248" s="33"/>
      <c r="B248" s="34"/>
      <c r="C248" s="191" t="s">
        <v>474</v>
      </c>
      <c r="D248" s="191" t="s">
        <v>188</v>
      </c>
      <c r="E248" s="192" t="s">
        <v>475</v>
      </c>
      <c r="F248" s="193" t="s">
        <v>476</v>
      </c>
      <c r="G248" s="194" t="s">
        <v>301</v>
      </c>
      <c r="H248" s="195">
        <v>3</v>
      </c>
      <c r="I248" s="196"/>
      <c r="J248" s="197">
        <f t="shared" ref="J248:J253" si="0">ROUND(I248*H248,2)</f>
        <v>0</v>
      </c>
      <c r="K248" s="198"/>
      <c r="L248" s="38"/>
      <c r="M248" s="199" t="s">
        <v>1</v>
      </c>
      <c r="N248" s="200" t="s">
        <v>42</v>
      </c>
      <c r="O248" s="70"/>
      <c r="P248" s="201">
        <f t="shared" ref="P248:P253" si="1">O248*H248</f>
        <v>0</v>
      </c>
      <c r="Q248" s="201">
        <v>0</v>
      </c>
      <c r="R248" s="201">
        <f t="shared" ref="R248:R253" si="2">Q248*H248</f>
        <v>0</v>
      </c>
      <c r="S248" s="201">
        <v>0</v>
      </c>
      <c r="T248" s="202">
        <f t="shared" ref="T248:T253" si="3"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3" t="s">
        <v>261</v>
      </c>
      <c r="AT248" s="203" t="s">
        <v>188</v>
      </c>
      <c r="AU248" s="203" t="s">
        <v>87</v>
      </c>
      <c r="AY248" s="16" t="s">
        <v>185</v>
      </c>
      <c r="BE248" s="204">
        <f t="shared" ref="BE248:BE253" si="4">IF(N248="základní",J248,0)</f>
        <v>0</v>
      </c>
      <c r="BF248" s="204">
        <f t="shared" ref="BF248:BF253" si="5">IF(N248="snížená",J248,0)</f>
        <v>0</v>
      </c>
      <c r="BG248" s="204">
        <f t="shared" ref="BG248:BG253" si="6">IF(N248="zákl. přenesená",J248,0)</f>
        <v>0</v>
      </c>
      <c r="BH248" s="204">
        <f t="shared" ref="BH248:BH253" si="7">IF(N248="sníž. přenesená",J248,0)</f>
        <v>0</v>
      </c>
      <c r="BI248" s="204">
        <f t="shared" ref="BI248:BI253" si="8">IF(N248="nulová",J248,0)</f>
        <v>0</v>
      </c>
      <c r="BJ248" s="16" t="s">
        <v>85</v>
      </c>
      <c r="BK248" s="204">
        <f t="shared" ref="BK248:BK253" si="9">ROUND(I248*H248,2)</f>
        <v>0</v>
      </c>
      <c r="BL248" s="16" t="s">
        <v>261</v>
      </c>
      <c r="BM248" s="203" t="s">
        <v>477</v>
      </c>
    </row>
    <row r="249" spans="1:65" s="2" customFormat="1" ht="16.5" customHeight="1">
      <c r="A249" s="33"/>
      <c r="B249" s="34"/>
      <c r="C249" s="191" t="s">
        <v>478</v>
      </c>
      <c r="D249" s="191" t="s">
        <v>188</v>
      </c>
      <c r="E249" s="192" t="s">
        <v>479</v>
      </c>
      <c r="F249" s="193" t="s">
        <v>480</v>
      </c>
      <c r="G249" s="194" t="s">
        <v>301</v>
      </c>
      <c r="H249" s="195">
        <v>3</v>
      </c>
      <c r="I249" s="196"/>
      <c r="J249" s="197">
        <f t="shared" si="0"/>
        <v>0</v>
      </c>
      <c r="K249" s="198"/>
      <c r="L249" s="38"/>
      <c r="M249" s="199" t="s">
        <v>1</v>
      </c>
      <c r="N249" s="200" t="s">
        <v>42</v>
      </c>
      <c r="O249" s="70"/>
      <c r="P249" s="201">
        <f t="shared" si="1"/>
        <v>0</v>
      </c>
      <c r="Q249" s="201">
        <v>0</v>
      </c>
      <c r="R249" s="201">
        <f t="shared" si="2"/>
        <v>0</v>
      </c>
      <c r="S249" s="201">
        <v>0</v>
      </c>
      <c r="T249" s="202">
        <f t="shared" si="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3" t="s">
        <v>261</v>
      </c>
      <c r="AT249" s="203" t="s">
        <v>188</v>
      </c>
      <c r="AU249" s="203" t="s">
        <v>87</v>
      </c>
      <c r="AY249" s="16" t="s">
        <v>185</v>
      </c>
      <c r="BE249" s="204">
        <f t="shared" si="4"/>
        <v>0</v>
      </c>
      <c r="BF249" s="204">
        <f t="shared" si="5"/>
        <v>0</v>
      </c>
      <c r="BG249" s="204">
        <f t="shared" si="6"/>
        <v>0</v>
      </c>
      <c r="BH249" s="204">
        <f t="shared" si="7"/>
        <v>0</v>
      </c>
      <c r="BI249" s="204">
        <f t="shared" si="8"/>
        <v>0</v>
      </c>
      <c r="BJ249" s="16" t="s">
        <v>85</v>
      </c>
      <c r="BK249" s="204">
        <f t="shared" si="9"/>
        <v>0</v>
      </c>
      <c r="BL249" s="16" t="s">
        <v>261</v>
      </c>
      <c r="BM249" s="203" t="s">
        <v>481</v>
      </c>
    </row>
    <row r="250" spans="1:65" s="2" customFormat="1" ht="21.75" customHeight="1">
      <c r="A250" s="33"/>
      <c r="B250" s="34"/>
      <c r="C250" s="191" t="s">
        <v>482</v>
      </c>
      <c r="D250" s="191" t="s">
        <v>188</v>
      </c>
      <c r="E250" s="192" t="s">
        <v>483</v>
      </c>
      <c r="F250" s="193" t="s">
        <v>484</v>
      </c>
      <c r="G250" s="194" t="s">
        <v>191</v>
      </c>
      <c r="H250" s="195">
        <v>30</v>
      </c>
      <c r="I250" s="196"/>
      <c r="J250" s="197">
        <f t="shared" si="0"/>
        <v>0</v>
      </c>
      <c r="K250" s="198"/>
      <c r="L250" s="38"/>
      <c r="M250" s="199" t="s">
        <v>1</v>
      </c>
      <c r="N250" s="200" t="s">
        <v>42</v>
      </c>
      <c r="O250" s="70"/>
      <c r="P250" s="201">
        <f t="shared" si="1"/>
        <v>0</v>
      </c>
      <c r="Q250" s="201">
        <v>0</v>
      </c>
      <c r="R250" s="201">
        <f t="shared" si="2"/>
        <v>0</v>
      </c>
      <c r="S250" s="201">
        <v>0</v>
      </c>
      <c r="T250" s="202">
        <f t="shared" si="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3" t="s">
        <v>261</v>
      </c>
      <c r="AT250" s="203" t="s">
        <v>188</v>
      </c>
      <c r="AU250" s="203" t="s">
        <v>87</v>
      </c>
      <c r="AY250" s="16" t="s">
        <v>185</v>
      </c>
      <c r="BE250" s="204">
        <f t="shared" si="4"/>
        <v>0</v>
      </c>
      <c r="BF250" s="204">
        <f t="shared" si="5"/>
        <v>0</v>
      </c>
      <c r="BG250" s="204">
        <f t="shared" si="6"/>
        <v>0</v>
      </c>
      <c r="BH250" s="204">
        <f t="shared" si="7"/>
        <v>0</v>
      </c>
      <c r="BI250" s="204">
        <f t="shared" si="8"/>
        <v>0</v>
      </c>
      <c r="BJ250" s="16" t="s">
        <v>85</v>
      </c>
      <c r="BK250" s="204">
        <f t="shared" si="9"/>
        <v>0</v>
      </c>
      <c r="BL250" s="16" t="s">
        <v>261</v>
      </c>
      <c r="BM250" s="203" t="s">
        <v>485</v>
      </c>
    </row>
    <row r="251" spans="1:65" s="2" customFormat="1" ht="21.75" customHeight="1">
      <c r="A251" s="33"/>
      <c r="B251" s="34"/>
      <c r="C251" s="191" t="s">
        <v>486</v>
      </c>
      <c r="D251" s="191" t="s">
        <v>188</v>
      </c>
      <c r="E251" s="192" t="s">
        <v>487</v>
      </c>
      <c r="F251" s="193" t="s">
        <v>488</v>
      </c>
      <c r="G251" s="194" t="s">
        <v>237</v>
      </c>
      <c r="H251" s="195">
        <v>0.99099999999999999</v>
      </c>
      <c r="I251" s="196"/>
      <c r="J251" s="197">
        <f t="shared" si="0"/>
        <v>0</v>
      </c>
      <c r="K251" s="198"/>
      <c r="L251" s="38"/>
      <c r="M251" s="199" t="s">
        <v>1</v>
      </c>
      <c r="N251" s="200" t="s">
        <v>42</v>
      </c>
      <c r="O251" s="70"/>
      <c r="P251" s="201">
        <f t="shared" si="1"/>
        <v>0</v>
      </c>
      <c r="Q251" s="201">
        <v>0</v>
      </c>
      <c r="R251" s="201">
        <f t="shared" si="2"/>
        <v>0</v>
      </c>
      <c r="S251" s="201">
        <v>0</v>
      </c>
      <c r="T251" s="202">
        <f t="shared" si="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3" t="s">
        <v>261</v>
      </c>
      <c r="AT251" s="203" t="s">
        <v>188</v>
      </c>
      <c r="AU251" s="203" t="s">
        <v>87</v>
      </c>
      <c r="AY251" s="16" t="s">
        <v>185</v>
      </c>
      <c r="BE251" s="204">
        <f t="shared" si="4"/>
        <v>0</v>
      </c>
      <c r="BF251" s="204">
        <f t="shared" si="5"/>
        <v>0</v>
      </c>
      <c r="BG251" s="204">
        <f t="shared" si="6"/>
        <v>0</v>
      </c>
      <c r="BH251" s="204">
        <f t="shared" si="7"/>
        <v>0</v>
      </c>
      <c r="BI251" s="204">
        <f t="shared" si="8"/>
        <v>0</v>
      </c>
      <c r="BJ251" s="16" t="s">
        <v>85</v>
      </c>
      <c r="BK251" s="204">
        <f t="shared" si="9"/>
        <v>0</v>
      </c>
      <c r="BL251" s="16" t="s">
        <v>261</v>
      </c>
      <c r="BM251" s="203" t="s">
        <v>489</v>
      </c>
    </row>
    <row r="252" spans="1:65" s="2" customFormat="1" ht="21.75" customHeight="1">
      <c r="A252" s="33"/>
      <c r="B252" s="34"/>
      <c r="C252" s="191" t="s">
        <v>490</v>
      </c>
      <c r="D252" s="191" t="s">
        <v>188</v>
      </c>
      <c r="E252" s="192" t="s">
        <v>491</v>
      </c>
      <c r="F252" s="193" t="s">
        <v>492</v>
      </c>
      <c r="G252" s="194" t="s">
        <v>434</v>
      </c>
      <c r="H252" s="243"/>
      <c r="I252" s="196"/>
      <c r="J252" s="197">
        <f t="shared" si="0"/>
        <v>0</v>
      </c>
      <c r="K252" s="198"/>
      <c r="L252" s="38"/>
      <c r="M252" s="199" t="s">
        <v>1</v>
      </c>
      <c r="N252" s="200" t="s">
        <v>42</v>
      </c>
      <c r="O252" s="70"/>
      <c r="P252" s="201">
        <f t="shared" si="1"/>
        <v>0</v>
      </c>
      <c r="Q252" s="201">
        <v>0</v>
      </c>
      <c r="R252" s="201">
        <f t="shared" si="2"/>
        <v>0</v>
      </c>
      <c r="S252" s="201">
        <v>0</v>
      </c>
      <c r="T252" s="202">
        <f t="shared" si="3"/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3" t="s">
        <v>261</v>
      </c>
      <c r="AT252" s="203" t="s">
        <v>188</v>
      </c>
      <c r="AU252" s="203" t="s">
        <v>87</v>
      </c>
      <c r="AY252" s="16" t="s">
        <v>185</v>
      </c>
      <c r="BE252" s="204">
        <f t="shared" si="4"/>
        <v>0</v>
      </c>
      <c r="BF252" s="204">
        <f t="shared" si="5"/>
        <v>0</v>
      </c>
      <c r="BG252" s="204">
        <f t="shared" si="6"/>
        <v>0</v>
      </c>
      <c r="BH252" s="204">
        <f t="shared" si="7"/>
        <v>0</v>
      </c>
      <c r="BI252" s="204">
        <f t="shared" si="8"/>
        <v>0</v>
      </c>
      <c r="BJ252" s="16" t="s">
        <v>85</v>
      </c>
      <c r="BK252" s="204">
        <f t="shared" si="9"/>
        <v>0</v>
      </c>
      <c r="BL252" s="16" t="s">
        <v>261</v>
      </c>
      <c r="BM252" s="203" t="s">
        <v>493</v>
      </c>
    </row>
    <row r="253" spans="1:65" s="2" customFormat="1" ht="21.75" customHeight="1">
      <c r="A253" s="33"/>
      <c r="B253" s="34"/>
      <c r="C253" s="191" t="s">
        <v>494</v>
      </c>
      <c r="D253" s="191" t="s">
        <v>188</v>
      </c>
      <c r="E253" s="192" t="s">
        <v>495</v>
      </c>
      <c r="F253" s="193" t="s">
        <v>496</v>
      </c>
      <c r="G253" s="194" t="s">
        <v>434</v>
      </c>
      <c r="H253" s="243"/>
      <c r="I253" s="196"/>
      <c r="J253" s="197">
        <f t="shared" si="0"/>
        <v>0</v>
      </c>
      <c r="K253" s="198"/>
      <c r="L253" s="38"/>
      <c r="M253" s="199" t="s">
        <v>1</v>
      </c>
      <c r="N253" s="200" t="s">
        <v>42</v>
      </c>
      <c r="O253" s="70"/>
      <c r="P253" s="201">
        <f t="shared" si="1"/>
        <v>0</v>
      </c>
      <c r="Q253" s="201">
        <v>0</v>
      </c>
      <c r="R253" s="201">
        <f t="shared" si="2"/>
        <v>0</v>
      </c>
      <c r="S253" s="201">
        <v>0</v>
      </c>
      <c r="T253" s="202">
        <f t="shared" si="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03" t="s">
        <v>261</v>
      </c>
      <c r="AT253" s="203" t="s">
        <v>188</v>
      </c>
      <c r="AU253" s="203" t="s">
        <v>87</v>
      </c>
      <c r="AY253" s="16" t="s">
        <v>185</v>
      </c>
      <c r="BE253" s="204">
        <f t="shared" si="4"/>
        <v>0</v>
      </c>
      <c r="BF253" s="204">
        <f t="shared" si="5"/>
        <v>0</v>
      </c>
      <c r="BG253" s="204">
        <f t="shared" si="6"/>
        <v>0</v>
      </c>
      <c r="BH253" s="204">
        <f t="shared" si="7"/>
        <v>0</v>
      </c>
      <c r="BI253" s="204">
        <f t="shared" si="8"/>
        <v>0</v>
      </c>
      <c r="BJ253" s="16" t="s">
        <v>85</v>
      </c>
      <c r="BK253" s="204">
        <f t="shared" si="9"/>
        <v>0</v>
      </c>
      <c r="BL253" s="16" t="s">
        <v>261</v>
      </c>
      <c r="BM253" s="203" t="s">
        <v>497</v>
      </c>
    </row>
    <row r="254" spans="1:65" s="12" customFormat="1" ht="22.9" customHeight="1">
      <c r="B254" s="175"/>
      <c r="C254" s="176"/>
      <c r="D254" s="177" t="s">
        <v>76</v>
      </c>
      <c r="E254" s="189" t="s">
        <v>498</v>
      </c>
      <c r="F254" s="189" t="s">
        <v>499</v>
      </c>
      <c r="G254" s="176"/>
      <c r="H254" s="176"/>
      <c r="I254" s="179"/>
      <c r="J254" s="190">
        <f>BK254</f>
        <v>0</v>
      </c>
      <c r="K254" s="176"/>
      <c r="L254" s="181"/>
      <c r="M254" s="182"/>
      <c r="N254" s="183"/>
      <c r="O254" s="183"/>
      <c r="P254" s="184">
        <f>SUM(P255:P261)</f>
        <v>0</v>
      </c>
      <c r="Q254" s="183"/>
      <c r="R254" s="184">
        <f>SUM(R255:R261)</f>
        <v>0</v>
      </c>
      <c r="S254" s="183"/>
      <c r="T254" s="185">
        <f>SUM(T255:T261)</f>
        <v>0.124</v>
      </c>
      <c r="AR254" s="186" t="s">
        <v>87</v>
      </c>
      <c r="AT254" s="187" t="s">
        <v>76</v>
      </c>
      <c r="AU254" s="187" t="s">
        <v>85</v>
      </c>
      <c r="AY254" s="186" t="s">
        <v>185</v>
      </c>
      <c r="BK254" s="188">
        <f>SUM(BK255:BK261)</f>
        <v>0</v>
      </c>
    </row>
    <row r="255" spans="1:65" s="2" customFormat="1" ht="21.75" customHeight="1">
      <c r="A255" s="33"/>
      <c r="B255" s="34"/>
      <c r="C255" s="191" t="s">
        <v>500</v>
      </c>
      <c r="D255" s="191" t="s">
        <v>188</v>
      </c>
      <c r="E255" s="192" t="s">
        <v>501</v>
      </c>
      <c r="F255" s="193" t="s">
        <v>502</v>
      </c>
      <c r="G255" s="194" t="s">
        <v>191</v>
      </c>
      <c r="H255" s="195">
        <v>200</v>
      </c>
      <c r="I255" s="196"/>
      <c r="J255" s="197">
        <f>ROUND(I255*H255,2)</f>
        <v>0</v>
      </c>
      <c r="K255" s="198"/>
      <c r="L255" s="38"/>
      <c r="M255" s="199" t="s">
        <v>1</v>
      </c>
      <c r="N255" s="200" t="s">
        <v>42</v>
      </c>
      <c r="O255" s="70"/>
      <c r="P255" s="201">
        <f>O255*H255</f>
        <v>0</v>
      </c>
      <c r="Q255" s="201">
        <v>0</v>
      </c>
      <c r="R255" s="201">
        <f>Q255*H255</f>
        <v>0</v>
      </c>
      <c r="S255" s="201">
        <v>6.2E-4</v>
      </c>
      <c r="T255" s="202">
        <f>S255*H255</f>
        <v>0.124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3" t="s">
        <v>261</v>
      </c>
      <c r="AT255" s="203" t="s">
        <v>188</v>
      </c>
      <c r="AU255" s="203" t="s">
        <v>87</v>
      </c>
      <c r="AY255" s="16" t="s">
        <v>185</v>
      </c>
      <c r="BE255" s="204">
        <f>IF(N255="základní",J255,0)</f>
        <v>0</v>
      </c>
      <c r="BF255" s="204">
        <f>IF(N255="snížená",J255,0)</f>
        <v>0</v>
      </c>
      <c r="BG255" s="204">
        <f>IF(N255="zákl. přenesená",J255,0)</f>
        <v>0</v>
      </c>
      <c r="BH255" s="204">
        <f>IF(N255="sníž. přenesená",J255,0)</f>
        <v>0</v>
      </c>
      <c r="BI255" s="204">
        <f>IF(N255="nulová",J255,0)</f>
        <v>0</v>
      </c>
      <c r="BJ255" s="16" t="s">
        <v>85</v>
      </c>
      <c r="BK255" s="204">
        <f>ROUND(I255*H255,2)</f>
        <v>0</v>
      </c>
      <c r="BL255" s="16" t="s">
        <v>261</v>
      </c>
      <c r="BM255" s="203" t="s">
        <v>503</v>
      </c>
    </row>
    <row r="256" spans="1:65" s="13" customFormat="1">
      <c r="B256" s="205"/>
      <c r="C256" s="206"/>
      <c r="D256" s="207" t="s">
        <v>194</v>
      </c>
      <c r="E256" s="208" t="s">
        <v>1</v>
      </c>
      <c r="F256" s="209" t="s">
        <v>504</v>
      </c>
      <c r="G256" s="206"/>
      <c r="H256" s="210">
        <v>200</v>
      </c>
      <c r="I256" s="211"/>
      <c r="J256" s="206"/>
      <c r="K256" s="206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194</v>
      </c>
      <c r="AU256" s="216" t="s">
        <v>87</v>
      </c>
      <c r="AV256" s="13" t="s">
        <v>87</v>
      </c>
      <c r="AW256" s="13" t="s">
        <v>34</v>
      </c>
      <c r="AX256" s="13" t="s">
        <v>85</v>
      </c>
      <c r="AY256" s="216" t="s">
        <v>185</v>
      </c>
    </row>
    <row r="257" spans="1:65" s="2" customFormat="1" ht="33" customHeight="1">
      <c r="A257" s="33"/>
      <c r="B257" s="34"/>
      <c r="C257" s="191" t="s">
        <v>505</v>
      </c>
      <c r="D257" s="191" t="s">
        <v>188</v>
      </c>
      <c r="E257" s="192" t="s">
        <v>506</v>
      </c>
      <c r="F257" s="193" t="s">
        <v>507</v>
      </c>
      <c r="G257" s="194" t="s">
        <v>191</v>
      </c>
      <c r="H257" s="195">
        <v>200</v>
      </c>
      <c r="I257" s="196"/>
      <c r="J257" s="197">
        <f>ROUND(I257*H257,2)</f>
        <v>0</v>
      </c>
      <c r="K257" s="198"/>
      <c r="L257" s="38"/>
      <c r="M257" s="199" t="s">
        <v>1</v>
      </c>
      <c r="N257" s="200" t="s">
        <v>42</v>
      </c>
      <c r="O257" s="70"/>
      <c r="P257" s="201">
        <f>O257*H257</f>
        <v>0</v>
      </c>
      <c r="Q257" s="201">
        <v>0</v>
      </c>
      <c r="R257" s="201">
        <f>Q257*H257</f>
        <v>0</v>
      </c>
      <c r="S257" s="201">
        <v>0</v>
      </c>
      <c r="T257" s="202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03" t="s">
        <v>261</v>
      </c>
      <c r="AT257" s="203" t="s">
        <v>188</v>
      </c>
      <c r="AU257" s="203" t="s">
        <v>87</v>
      </c>
      <c r="AY257" s="16" t="s">
        <v>185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16" t="s">
        <v>85</v>
      </c>
      <c r="BK257" s="204">
        <f>ROUND(I257*H257,2)</f>
        <v>0</v>
      </c>
      <c r="BL257" s="16" t="s">
        <v>261</v>
      </c>
      <c r="BM257" s="203" t="s">
        <v>508</v>
      </c>
    </row>
    <row r="258" spans="1:65" s="2" customFormat="1" ht="21.75" customHeight="1">
      <c r="A258" s="33"/>
      <c r="B258" s="34"/>
      <c r="C258" s="191" t="s">
        <v>509</v>
      </c>
      <c r="D258" s="191" t="s">
        <v>188</v>
      </c>
      <c r="E258" s="192" t="s">
        <v>510</v>
      </c>
      <c r="F258" s="193" t="s">
        <v>511</v>
      </c>
      <c r="G258" s="194" t="s">
        <v>214</v>
      </c>
      <c r="H258" s="195">
        <v>1</v>
      </c>
      <c r="I258" s="196"/>
      <c r="J258" s="197">
        <f>ROUND(I258*H258,2)</f>
        <v>0</v>
      </c>
      <c r="K258" s="198"/>
      <c r="L258" s="38"/>
      <c r="M258" s="199" t="s">
        <v>1</v>
      </c>
      <c r="N258" s="200" t="s">
        <v>42</v>
      </c>
      <c r="O258" s="70"/>
      <c r="P258" s="201">
        <f>O258*H258</f>
        <v>0</v>
      </c>
      <c r="Q258" s="201">
        <v>0</v>
      </c>
      <c r="R258" s="201">
        <f>Q258*H258</f>
        <v>0</v>
      </c>
      <c r="S258" s="201">
        <v>0</v>
      </c>
      <c r="T258" s="20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3" t="s">
        <v>500</v>
      </c>
      <c r="AT258" s="203" t="s">
        <v>188</v>
      </c>
      <c r="AU258" s="203" t="s">
        <v>87</v>
      </c>
      <c r="AY258" s="16" t="s">
        <v>185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6" t="s">
        <v>85</v>
      </c>
      <c r="BK258" s="204">
        <f>ROUND(I258*H258,2)</f>
        <v>0</v>
      </c>
      <c r="BL258" s="16" t="s">
        <v>500</v>
      </c>
      <c r="BM258" s="203" t="s">
        <v>512</v>
      </c>
    </row>
    <row r="259" spans="1:65" s="2" customFormat="1" ht="21.75" customHeight="1">
      <c r="A259" s="33"/>
      <c r="B259" s="34"/>
      <c r="C259" s="191" t="s">
        <v>513</v>
      </c>
      <c r="D259" s="191" t="s">
        <v>188</v>
      </c>
      <c r="E259" s="192" t="s">
        <v>514</v>
      </c>
      <c r="F259" s="193" t="s">
        <v>515</v>
      </c>
      <c r="G259" s="194" t="s">
        <v>214</v>
      </c>
      <c r="H259" s="195">
        <v>1</v>
      </c>
      <c r="I259" s="196"/>
      <c r="J259" s="197">
        <f>ROUND(I259*H259,2)</f>
        <v>0</v>
      </c>
      <c r="K259" s="198"/>
      <c r="L259" s="38"/>
      <c r="M259" s="199" t="s">
        <v>1</v>
      </c>
      <c r="N259" s="200" t="s">
        <v>42</v>
      </c>
      <c r="O259" s="70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3" t="s">
        <v>500</v>
      </c>
      <c r="AT259" s="203" t="s">
        <v>188</v>
      </c>
      <c r="AU259" s="203" t="s">
        <v>87</v>
      </c>
      <c r="AY259" s="16" t="s">
        <v>185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6" t="s">
        <v>85</v>
      </c>
      <c r="BK259" s="204">
        <f>ROUND(I259*H259,2)</f>
        <v>0</v>
      </c>
      <c r="BL259" s="16" t="s">
        <v>500</v>
      </c>
      <c r="BM259" s="203" t="s">
        <v>516</v>
      </c>
    </row>
    <row r="260" spans="1:65" s="2" customFormat="1" ht="21.75" customHeight="1">
      <c r="A260" s="33"/>
      <c r="B260" s="34"/>
      <c r="C260" s="191" t="s">
        <v>517</v>
      </c>
      <c r="D260" s="191" t="s">
        <v>188</v>
      </c>
      <c r="E260" s="192" t="s">
        <v>518</v>
      </c>
      <c r="F260" s="193" t="s">
        <v>519</v>
      </c>
      <c r="G260" s="194" t="s">
        <v>434</v>
      </c>
      <c r="H260" s="243"/>
      <c r="I260" s="196"/>
      <c r="J260" s="197">
        <f>ROUND(I260*H260,2)</f>
        <v>0</v>
      </c>
      <c r="K260" s="198"/>
      <c r="L260" s="38"/>
      <c r="M260" s="199" t="s">
        <v>1</v>
      </c>
      <c r="N260" s="200" t="s">
        <v>42</v>
      </c>
      <c r="O260" s="70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3" t="s">
        <v>261</v>
      </c>
      <c r="AT260" s="203" t="s">
        <v>188</v>
      </c>
      <c r="AU260" s="203" t="s">
        <v>87</v>
      </c>
      <c r="AY260" s="16" t="s">
        <v>185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6" t="s">
        <v>85</v>
      </c>
      <c r="BK260" s="204">
        <f>ROUND(I260*H260,2)</f>
        <v>0</v>
      </c>
      <c r="BL260" s="16" t="s">
        <v>261</v>
      </c>
      <c r="BM260" s="203" t="s">
        <v>520</v>
      </c>
    </row>
    <row r="261" spans="1:65" s="2" customFormat="1" ht="21.75" customHeight="1">
      <c r="A261" s="33"/>
      <c r="B261" s="34"/>
      <c r="C261" s="191" t="s">
        <v>521</v>
      </c>
      <c r="D261" s="191" t="s">
        <v>188</v>
      </c>
      <c r="E261" s="192" t="s">
        <v>522</v>
      </c>
      <c r="F261" s="193" t="s">
        <v>523</v>
      </c>
      <c r="G261" s="194" t="s">
        <v>434</v>
      </c>
      <c r="H261" s="243"/>
      <c r="I261" s="196"/>
      <c r="J261" s="197">
        <f>ROUND(I261*H261,2)</f>
        <v>0</v>
      </c>
      <c r="K261" s="198"/>
      <c r="L261" s="38"/>
      <c r="M261" s="199" t="s">
        <v>1</v>
      </c>
      <c r="N261" s="200" t="s">
        <v>42</v>
      </c>
      <c r="O261" s="70"/>
      <c r="P261" s="201">
        <f>O261*H261</f>
        <v>0</v>
      </c>
      <c r="Q261" s="201">
        <v>0</v>
      </c>
      <c r="R261" s="201">
        <f>Q261*H261</f>
        <v>0</v>
      </c>
      <c r="S261" s="201">
        <v>0</v>
      </c>
      <c r="T261" s="20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3" t="s">
        <v>261</v>
      </c>
      <c r="AT261" s="203" t="s">
        <v>188</v>
      </c>
      <c r="AU261" s="203" t="s">
        <v>87</v>
      </c>
      <c r="AY261" s="16" t="s">
        <v>185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6" t="s">
        <v>85</v>
      </c>
      <c r="BK261" s="204">
        <f>ROUND(I261*H261,2)</f>
        <v>0</v>
      </c>
      <c r="BL261" s="16" t="s">
        <v>261</v>
      </c>
      <c r="BM261" s="203" t="s">
        <v>524</v>
      </c>
    </row>
    <row r="262" spans="1:65" s="12" customFormat="1" ht="22.9" customHeight="1">
      <c r="B262" s="175"/>
      <c r="C262" s="176"/>
      <c r="D262" s="177" t="s">
        <v>76</v>
      </c>
      <c r="E262" s="189" t="s">
        <v>525</v>
      </c>
      <c r="F262" s="189" t="s">
        <v>526</v>
      </c>
      <c r="G262" s="176"/>
      <c r="H262" s="176"/>
      <c r="I262" s="179"/>
      <c r="J262" s="190">
        <f>BK262</f>
        <v>0</v>
      </c>
      <c r="K262" s="176"/>
      <c r="L262" s="181"/>
      <c r="M262" s="182"/>
      <c r="N262" s="183"/>
      <c r="O262" s="183"/>
      <c r="P262" s="184">
        <f>SUM(P263:P272)</f>
        <v>0</v>
      </c>
      <c r="Q262" s="183"/>
      <c r="R262" s="184">
        <f>SUM(R263:R272)</f>
        <v>0.48677399999999998</v>
      </c>
      <c r="S262" s="183"/>
      <c r="T262" s="185">
        <f>SUM(T263:T272)</f>
        <v>0</v>
      </c>
      <c r="AR262" s="186" t="s">
        <v>87</v>
      </c>
      <c r="AT262" s="187" t="s">
        <v>76</v>
      </c>
      <c r="AU262" s="187" t="s">
        <v>85</v>
      </c>
      <c r="AY262" s="186" t="s">
        <v>185</v>
      </c>
      <c r="BK262" s="188">
        <f>SUM(BK263:BK272)</f>
        <v>0</v>
      </c>
    </row>
    <row r="263" spans="1:65" s="2" customFormat="1" ht="16.5" customHeight="1">
      <c r="A263" s="33"/>
      <c r="B263" s="34"/>
      <c r="C263" s="191" t="s">
        <v>527</v>
      </c>
      <c r="D263" s="191" t="s">
        <v>188</v>
      </c>
      <c r="E263" s="192" t="s">
        <v>528</v>
      </c>
      <c r="F263" s="193" t="s">
        <v>529</v>
      </c>
      <c r="G263" s="194" t="s">
        <v>191</v>
      </c>
      <c r="H263" s="195">
        <v>12</v>
      </c>
      <c r="I263" s="196"/>
      <c r="J263" s="197">
        <f>ROUND(I263*H263,2)</f>
        <v>0</v>
      </c>
      <c r="K263" s="198"/>
      <c r="L263" s="38"/>
      <c r="M263" s="199" t="s">
        <v>1</v>
      </c>
      <c r="N263" s="200" t="s">
        <v>42</v>
      </c>
      <c r="O263" s="70"/>
      <c r="P263" s="201">
        <f>O263*H263</f>
        <v>0</v>
      </c>
      <c r="Q263" s="201">
        <v>9.1E-4</v>
      </c>
      <c r="R263" s="201">
        <f>Q263*H263</f>
        <v>1.0919999999999999E-2</v>
      </c>
      <c r="S263" s="201">
        <v>0</v>
      </c>
      <c r="T263" s="20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3" t="s">
        <v>261</v>
      </c>
      <c r="AT263" s="203" t="s">
        <v>188</v>
      </c>
      <c r="AU263" s="203" t="s">
        <v>87</v>
      </c>
      <c r="AY263" s="16" t="s">
        <v>185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16" t="s">
        <v>85</v>
      </c>
      <c r="BK263" s="204">
        <f>ROUND(I263*H263,2)</f>
        <v>0</v>
      </c>
      <c r="BL263" s="16" t="s">
        <v>261</v>
      </c>
      <c r="BM263" s="203" t="s">
        <v>530</v>
      </c>
    </row>
    <row r="264" spans="1:65" s="13" customFormat="1">
      <c r="B264" s="205"/>
      <c r="C264" s="206"/>
      <c r="D264" s="207" t="s">
        <v>194</v>
      </c>
      <c r="E264" s="208" t="s">
        <v>1</v>
      </c>
      <c r="F264" s="209" t="s">
        <v>531</v>
      </c>
      <c r="G264" s="206"/>
      <c r="H264" s="210">
        <v>12</v>
      </c>
      <c r="I264" s="211"/>
      <c r="J264" s="206"/>
      <c r="K264" s="206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194</v>
      </c>
      <c r="AU264" s="216" t="s">
        <v>87</v>
      </c>
      <c r="AV264" s="13" t="s">
        <v>87</v>
      </c>
      <c r="AW264" s="13" t="s">
        <v>34</v>
      </c>
      <c r="AX264" s="13" t="s">
        <v>85</v>
      </c>
      <c r="AY264" s="216" t="s">
        <v>185</v>
      </c>
    </row>
    <row r="265" spans="1:65" s="2" customFormat="1" ht="16.5" customHeight="1">
      <c r="A265" s="33"/>
      <c r="B265" s="34"/>
      <c r="C265" s="191" t="s">
        <v>532</v>
      </c>
      <c r="D265" s="191" t="s">
        <v>188</v>
      </c>
      <c r="E265" s="192" t="s">
        <v>533</v>
      </c>
      <c r="F265" s="193" t="s">
        <v>534</v>
      </c>
      <c r="G265" s="194" t="s">
        <v>198</v>
      </c>
      <c r="H265" s="195">
        <v>14.4</v>
      </c>
      <c r="I265" s="196"/>
      <c r="J265" s="197">
        <f>ROUND(I265*H265,2)</f>
        <v>0</v>
      </c>
      <c r="K265" s="198"/>
      <c r="L265" s="38"/>
      <c r="M265" s="199" t="s">
        <v>1</v>
      </c>
      <c r="N265" s="200" t="s">
        <v>42</v>
      </c>
      <c r="O265" s="70"/>
      <c r="P265" s="201">
        <f>O265*H265</f>
        <v>0</v>
      </c>
      <c r="Q265" s="201">
        <v>1E-4</v>
      </c>
      <c r="R265" s="201">
        <f>Q265*H265</f>
        <v>1.4400000000000001E-3</v>
      </c>
      <c r="S265" s="201">
        <v>0</v>
      </c>
      <c r="T265" s="20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3" t="s">
        <v>261</v>
      </c>
      <c r="AT265" s="203" t="s">
        <v>188</v>
      </c>
      <c r="AU265" s="203" t="s">
        <v>87</v>
      </c>
      <c r="AY265" s="16" t="s">
        <v>185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16" t="s">
        <v>85</v>
      </c>
      <c r="BK265" s="204">
        <f>ROUND(I265*H265,2)</f>
        <v>0</v>
      </c>
      <c r="BL265" s="16" t="s">
        <v>261</v>
      </c>
      <c r="BM265" s="203" t="s">
        <v>535</v>
      </c>
    </row>
    <row r="266" spans="1:65" s="13" customFormat="1">
      <c r="B266" s="205"/>
      <c r="C266" s="206"/>
      <c r="D266" s="207" t="s">
        <v>194</v>
      </c>
      <c r="E266" s="208" t="s">
        <v>1</v>
      </c>
      <c r="F266" s="209" t="s">
        <v>219</v>
      </c>
      <c r="G266" s="206"/>
      <c r="H266" s="210">
        <v>14.4</v>
      </c>
      <c r="I266" s="211"/>
      <c r="J266" s="206"/>
      <c r="K266" s="206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194</v>
      </c>
      <c r="AU266" s="216" t="s">
        <v>87</v>
      </c>
      <c r="AV266" s="13" t="s">
        <v>87</v>
      </c>
      <c r="AW266" s="13" t="s">
        <v>34</v>
      </c>
      <c r="AX266" s="13" t="s">
        <v>85</v>
      </c>
      <c r="AY266" s="216" t="s">
        <v>185</v>
      </c>
    </row>
    <row r="267" spans="1:65" s="2" customFormat="1" ht="21.75" customHeight="1">
      <c r="A267" s="33"/>
      <c r="B267" s="34"/>
      <c r="C267" s="191" t="s">
        <v>536</v>
      </c>
      <c r="D267" s="191" t="s">
        <v>188</v>
      </c>
      <c r="E267" s="192" t="s">
        <v>537</v>
      </c>
      <c r="F267" s="193" t="s">
        <v>538</v>
      </c>
      <c r="G267" s="194" t="s">
        <v>198</v>
      </c>
      <c r="H267" s="195">
        <v>14.4</v>
      </c>
      <c r="I267" s="196"/>
      <c r="J267" s="197">
        <f t="shared" ref="J267:J272" si="10">ROUND(I267*H267,2)</f>
        <v>0</v>
      </c>
      <c r="K267" s="198"/>
      <c r="L267" s="38"/>
      <c r="M267" s="199" t="s">
        <v>1</v>
      </c>
      <c r="N267" s="200" t="s">
        <v>42</v>
      </c>
      <c r="O267" s="70"/>
      <c r="P267" s="201">
        <f t="shared" ref="P267:P272" si="11">O267*H267</f>
        <v>0</v>
      </c>
      <c r="Q267" s="201">
        <v>0</v>
      </c>
      <c r="R267" s="201">
        <f t="shared" ref="R267:R272" si="12">Q267*H267</f>
        <v>0</v>
      </c>
      <c r="S267" s="201">
        <v>0</v>
      </c>
      <c r="T267" s="202">
        <f t="shared" ref="T267:T272" si="13"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3" t="s">
        <v>261</v>
      </c>
      <c r="AT267" s="203" t="s">
        <v>188</v>
      </c>
      <c r="AU267" s="203" t="s">
        <v>87</v>
      </c>
      <c r="AY267" s="16" t="s">
        <v>185</v>
      </c>
      <c r="BE267" s="204">
        <f t="shared" ref="BE267:BE272" si="14">IF(N267="základní",J267,0)</f>
        <v>0</v>
      </c>
      <c r="BF267" s="204">
        <f t="shared" ref="BF267:BF272" si="15">IF(N267="snížená",J267,0)</f>
        <v>0</v>
      </c>
      <c r="BG267" s="204">
        <f t="shared" ref="BG267:BG272" si="16">IF(N267="zákl. přenesená",J267,0)</f>
        <v>0</v>
      </c>
      <c r="BH267" s="204">
        <f t="shared" ref="BH267:BH272" si="17">IF(N267="sníž. přenesená",J267,0)</f>
        <v>0</v>
      </c>
      <c r="BI267" s="204">
        <f t="shared" ref="BI267:BI272" si="18">IF(N267="nulová",J267,0)</f>
        <v>0</v>
      </c>
      <c r="BJ267" s="16" t="s">
        <v>85</v>
      </c>
      <c r="BK267" s="204">
        <f t="shared" ref="BK267:BK272" si="19">ROUND(I267*H267,2)</f>
        <v>0</v>
      </c>
      <c r="BL267" s="16" t="s">
        <v>261</v>
      </c>
      <c r="BM267" s="203" t="s">
        <v>539</v>
      </c>
    </row>
    <row r="268" spans="1:65" s="2" customFormat="1" ht="21.75" customHeight="1">
      <c r="A268" s="33"/>
      <c r="B268" s="34"/>
      <c r="C268" s="191" t="s">
        <v>540</v>
      </c>
      <c r="D268" s="191" t="s">
        <v>188</v>
      </c>
      <c r="E268" s="192" t="s">
        <v>541</v>
      </c>
      <c r="F268" s="193" t="s">
        <v>542</v>
      </c>
      <c r="G268" s="194" t="s">
        <v>198</v>
      </c>
      <c r="H268" s="195">
        <v>14.4</v>
      </c>
      <c r="I268" s="196"/>
      <c r="J268" s="197">
        <f t="shared" si="10"/>
        <v>0</v>
      </c>
      <c r="K268" s="198"/>
      <c r="L268" s="38"/>
      <c r="M268" s="199" t="s">
        <v>1</v>
      </c>
      <c r="N268" s="200" t="s">
        <v>42</v>
      </c>
      <c r="O268" s="70"/>
      <c r="P268" s="201">
        <f t="shared" si="11"/>
        <v>0</v>
      </c>
      <c r="Q268" s="201">
        <v>3.1710000000000002E-2</v>
      </c>
      <c r="R268" s="201">
        <f t="shared" si="12"/>
        <v>0.45662400000000003</v>
      </c>
      <c r="S268" s="201">
        <v>0</v>
      </c>
      <c r="T268" s="202">
        <f t="shared" si="1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03" t="s">
        <v>261</v>
      </c>
      <c r="AT268" s="203" t="s">
        <v>188</v>
      </c>
      <c r="AU268" s="203" t="s">
        <v>87</v>
      </c>
      <c r="AY268" s="16" t="s">
        <v>185</v>
      </c>
      <c r="BE268" s="204">
        <f t="shared" si="14"/>
        <v>0</v>
      </c>
      <c r="BF268" s="204">
        <f t="shared" si="15"/>
        <v>0</v>
      </c>
      <c r="BG268" s="204">
        <f t="shared" si="16"/>
        <v>0</v>
      </c>
      <c r="BH268" s="204">
        <f t="shared" si="17"/>
        <v>0</v>
      </c>
      <c r="BI268" s="204">
        <f t="shared" si="18"/>
        <v>0</v>
      </c>
      <c r="BJ268" s="16" t="s">
        <v>85</v>
      </c>
      <c r="BK268" s="204">
        <f t="shared" si="19"/>
        <v>0</v>
      </c>
      <c r="BL268" s="16" t="s">
        <v>261</v>
      </c>
      <c r="BM268" s="203" t="s">
        <v>543</v>
      </c>
    </row>
    <row r="269" spans="1:65" s="2" customFormat="1" ht="33" customHeight="1">
      <c r="A269" s="33"/>
      <c r="B269" s="34"/>
      <c r="C269" s="191" t="s">
        <v>544</v>
      </c>
      <c r="D269" s="191" t="s">
        <v>188</v>
      </c>
      <c r="E269" s="192" t="s">
        <v>545</v>
      </c>
      <c r="F269" s="193" t="s">
        <v>546</v>
      </c>
      <c r="G269" s="194" t="s">
        <v>301</v>
      </c>
      <c r="H269" s="195">
        <v>3</v>
      </c>
      <c r="I269" s="196"/>
      <c r="J269" s="197">
        <f t="shared" si="10"/>
        <v>0</v>
      </c>
      <c r="K269" s="198"/>
      <c r="L269" s="38"/>
      <c r="M269" s="199" t="s">
        <v>1</v>
      </c>
      <c r="N269" s="200" t="s">
        <v>42</v>
      </c>
      <c r="O269" s="70"/>
      <c r="P269" s="201">
        <f t="shared" si="11"/>
        <v>0</v>
      </c>
      <c r="Q269" s="201">
        <v>3.0000000000000001E-5</v>
      </c>
      <c r="R269" s="201">
        <f t="shared" si="12"/>
        <v>9.0000000000000006E-5</v>
      </c>
      <c r="S269" s="201">
        <v>0</v>
      </c>
      <c r="T269" s="202">
        <f t="shared" si="1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3" t="s">
        <v>261</v>
      </c>
      <c r="AT269" s="203" t="s">
        <v>188</v>
      </c>
      <c r="AU269" s="203" t="s">
        <v>87</v>
      </c>
      <c r="AY269" s="16" t="s">
        <v>185</v>
      </c>
      <c r="BE269" s="204">
        <f t="shared" si="14"/>
        <v>0</v>
      </c>
      <c r="BF269" s="204">
        <f t="shared" si="15"/>
        <v>0</v>
      </c>
      <c r="BG269" s="204">
        <f t="shared" si="16"/>
        <v>0</v>
      </c>
      <c r="BH269" s="204">
        <f t="shared" si="17"/>
        <v>0</v>
      </c>
      <c r="BI269" s="204">
        <f t="shared" si="18"/>
        <v>0</v>
      </c>
      <c r="BJ269" s="16" t="s">
        <v>85</v>
      </c>
      <c r="BK269" s="204">
        <f t="shared" si="19"/>
        <v>0</v>
      </c>
      <c r="BL269" s="16" t="s">
        <v>261</v>
      </c>
      <c r="BM269" s="203" t="s">
        <v>547</v>
      </c>
    </row>
    <row r="270" spans="1:65" s="2" customFormat="1" ht="21.75" customHeight="1">
      <c r="A270" s="33"/>
      <c r="B270" s="34"/>
      <c r="C270" s="232" t="s">
        <v>548</v>
      </c>
      <c r="D270" s="232" t="s">
        <v>319</v>
      </c>
      <c r="E270" s="233" t="s">
        <v>549</v>
      </c>
      <c r="F270" s="234" t="s">
        <v>550</v>
      </c>
      <c r="G270" s="235" t="s">
        <v>301</v>
      </c>
      <c r="H270" s="236">
        <v>3</v>
      </c>
      <c r="I270" s="237"/>
      <c r="J270" s="238">
        <f t="shared" si="10"/>
        <v>0</v>
      </c>
      <c r="K270" s="239"/>
      <c r="L270" s="240"/>
      <c r="M270" s="241" t="s">
        <v>1</v>
      </c>
      <c r="N270" s="242" t="s">
        <v>42</v>
      </c>
      <c r="O270" s="70"/>
      <c r="P270" s="201">
        <f t="shared" si="11"/>
        <v>0</v>
      </c>
      <c r="Q270" s="201">
        <v>5.8999999999999999E-3</v>
      </c>
      <c r="R270" s="201">
        <f t="shared" si="12"/>
        <v>1.77E-2</v>
      </c>
      <c r="S270" s="201">
        <v>0</v>
      </c>
      <c r="T270" s="202">
        <f t="shared" si="1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3" t="s">
        <v>322</v>
      </c>
      <c r="AT270" s="203" t="s">
        <v>319</v>
      </c>
      <c r="AU270" s="203" t="s">
        <v>87</v>
      </c>
      <c r="AY270" s="16" t="s">
        <v>185</v>
      </c>
      <c r="BE270" s="204">
        <f t="shared" si="14"/>
        <v>0</v>
      </c>
      <c r="BF270" s="204">
        <f t="shared" si="15"/>
        <v>0</v>
      </c>
      <c r="BG270" s="204">
        <f t="shared" si="16"/>
        <v>0</v>
      </c>
      <c r="BH270" s="204">
        <f t="shared" si="17"/>
        <v>0</v>
      </c>
      <c r="BI270" s="204">
        <f t="shared" si="18"/>
        <v>0</v>
      </c>
      <c r="BJ270" s="16" t="s">
        <v>85</v>
      </c>
      <c r="BK270" s="204">
        <f t="shared" si="19"/>
        <v>0</v>
      </c>
      <c r="BL270" s="16" t="s">
        <v>261</v>
      </c>
      <c r="BM270" s="203" t="s">
        <v>551</v>
      </c>
    </row>
    <row r="271" spans="1:65" s="2" customFormat="1" ht="21.75" customHeight="1">
      <c r="A271" s="33"/>
      <c r="B271" s="34"/>
      <c r="C271" s="191" t="s">
        <v>552</v>
      </c>
      <c r="D271" s="191" t="s">
        <v>188</v>
      </c>
      <c r="E271" s="192" t="s">
        <v>553</v>
      </c>
      <c r="F271" s="193" t="s">
        <v>554</v>
      </c>
      <c r="G271" s="194" t="s">
        <v>434</v>
      </c>
      <c r="H271" s="243"/>
      <c r="I271" s="196"/>
      <c r="J271" s="197">
        <f t="shared" si="10"/>
        <v>0</v>
      </c>
      <c r="K271" s="198"/>
      <c r="L271" s="38"/>
      <c r="M271" s="199" t="s">
        <v>1</v>
      </c>
      <c r="N271" s="200" t="s">
        <v>42</v>
      </c>
      <c r="O271" s="70"/>
      <c r="P271" s="201">
        <f t="shared" si="11"/>
        <v>0</v>
      </c>
      <c r="Q271" s="201">
        <v>0</v>
      </c>
      <c r="R271" s="201">
        <f t="shared" si="12"/>
        <v>0</v>
      </c>
      <c r="S271" s="201">
        <v>0</v>
      </c>
      <c r="T271" s="202">
        <f t="shared" si="1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3" t="s">
        <v>261</v>
      </c>
      <c r="AT271" s="203" t="s">
        <v>188</v>
      </c>
      <c r="AU271" s="203" t="s">
        <v>87</v>
      </c>
      <c r="AY271" s="16" t="s">
        <v>185</v>
      </c>
      <c r="BE271" s="204">
        <f t="shared" si="14"/>
        <v>0</v>
      </c>
      <c r="BF271" s="204">
        <f t="shared" si="15"/>
        <v>0</v>
      </c>
      <c r="BG271" s="204">
        <f t="shared" si="16"/>
        <v>0</v>
      </c>
      <c r="BH271" s="204">
        <f t="shared" si="17"/>
        <v>0</v>
      </c>
      <c r="BI271" s="204">
        <f t="shared" si="18"/>
        <v>0</v>
      </c>
      <c r="BJ271" s="16" t="s">
        <v>85</v>
      </c>
      <c r="BK271" s="204">
        <f t="shared" si="19"/>
        <v>0</v>
      </c>
      <c r="BL271" s="16" t="s">
        <v>261</v>
      </c>
      <c r="BM271" s="203" t="s">
        <v>555</v>
      </c>
    </row>
    <row r="272" spans="1:65" s="2" customFormat="1" ht="33" customHeight="1">
      <c r="A272" s="33"/>
      <c r="B272" s="34"/>
      <c r="C272" s="191" t="s">
        <v>556</v>
      </c>
      <c r="D272" s="191" t="s">
        <v>188</v>
      </c>
      <c r="E272" s="192" t="s">
        <v>557</v>
      </c>
      <c r="F272" s="193" t="s">
        <v>558</v>
      </c>
      <c r="G272" s="194" t="s">
        <v>434</v>
      </c>
      <c r="H272" s="243"/>
      <c r="I272" s="196"/>
      <c r="J272" s="197">
        <f t="shared" si="10"/>
        <v>0</v>
      </c>
      <c r="K272" s="198"/>
      <c r="L272" s="38"/>
      <c r="M272" s="199" t="s">
        <v>1</v>
      </c>
      <c r="N272" s="200" t="s">
        <v>42</v>
      </c>
      <c r="O272" s="70"/>
      <c r="P272" s="201">
        <f t="shared" si="11"/>
        <v>0</v>
      </c>
      <c r="Q272" s="201">
        <v>0</v>
      </c>
      <c r="R272" s="201">
        <f t="shared" si="12"/>
        <v>0</v>
      </c>
      <c r="S272" s="201">
        <v>0</v>
      </c>
      <c r="T272" s="202">
        <f t="shared" si="1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3" t="s">
        <v>261</v>
      </c>
      <c r="AT272" s="203" t="s">
        <v>188</v>
      </c>
      <c r="AU272" s="203" t="s">
        <v>87</v>
      </c>
      <c r="AY272" s="16" t="s">
        <v>185</v>
      </c>
      <c r="BE272" s="204">
        <f t="shared" si="14"/>
        <v>0</v>
      </c>
      <c r="BF272" s="204">
        <f t="shared" si="15"/>
        <v>0</v>
      </c>
      <c r="BG272" s="204">
        <f t="shared" si="16"/>
        <v>0</v>
      </c>
      <c r="BH272" s="204">
        <f t="shared" si="17"/>
        <v>0</v>
      </c>
      <c r="BI272" s="204">
        <f t="shared" si="18"/>
        <v>0</v>
      </c>
      <c r="BJ272" s="16" t="s">
        <v>85</v>
      </c>
      <c r="BK272" s="204">
        <f t="shared" si="19"/>
        <v>0</v>
      </c>
      <c r="BL272" s="16" t="s">
        <v>261</v>
      </c>
      <c r="BM272" s="203" t="s">
        <v>559</v>
      </c>
    </row>
    <row r="273" spans="1:65" s="12" customFormat="1" ht="22.9" customHeight="1">
      <c r="B273" s="175"/>
      <c r="C273" s="176"/>
      <c r="D273" s="177" t="s">
        <v>76</v>
      </c>
      <c r="E273" s="189" t="s">
        <v>560</v>
      </c>
      <c r="F273" s="189" t="s">
        <v>561</v>
      </c>
      <c r="G273" s="176"/>
      <c r="H273" s="176"/>
      <c r="I273" s="179"/>
      <c r="J273" s="190">
        <f>BK273</f>
        <v>0</v>
      </c>
      <c r="K273" s="176"/>
      <c r="L273" s="181"/>
      <c r="M273" s="182"/>
      <c r="N273" s="183"/>
      <c r="O273" s="183"/>
      <c r="P273" s="184">
        <f>SUM(P274:P277)</f>
        <v>0</v>
      </c>
      <c r="Q273" s="183"/>
      <c r="R273" s="184">
        <f>SUM(R274:R277)</f>
        <v>0.46515999999999996</v>
      </c>
      <c r="S273" s="183"/>
      <c r="T273" s="185">
        <f>SUM(T274:T277)</f>
        <v>0.22156000000000001</v>
      </c>
      <c r="AR273" s="186" t="s">
        <v>87</v>
      </c>
      <c r="AT273" s="187" t="s">
        <v>76</v>
      </c>
      <c r="AU273" s="187" t="s">
        <v>85</v>
      </c>
      <c r="AY273" s="186" t="s">
        <v>185</v>
      </c>
      <c r="BK273" s="188">
        <f>SUM(BK274:BK277)</f>
        <v>0</v>
      </c>
    </row>
    <row r="274" spans="1:65" s="2" customFormat="1" ht="21.75" customHeight="1">
      <c r="A274" s="33"/>
      <c r="B274" s="34"/>
      <c r="C274" s="191" t="s">
        <v>562</v>
      </c>
      <c r="D274" s="191" t="s">
        <v>188</v>
      </c>
      <c r="E274" s="192" t="s">
        <v>563</v>
      </c>
      <c r="F274" s="193" t="s">
        <v>564</v>
      </c>
      <c r="G274" s="194" t="s">
        <v>191</v>
      </c>
      <c r="H274" s="195">
        <v>116</v>
      </c>
      <c r="I274" s="196"/>
      <c r="J274" s="197">
        <f>ROUND(I274*H274,2)</f>
        <v>0</v>
      </c>
      <c r="K274" s="198"/>
      <c r="L274" s="38"/>
      <c r="M274" s="199" t="s">
        <v>1</v>
      </c>
      <c r="N274" s="200" t="s">
        <v>42</v>
      </c>
      <c r="O274" s="70"/>
      <c r="P274" s="201">
        <f>O274*H274</f>
        <v>0</v>
      </c>
      <c r="Q274" s="201">
        <v>0</v>
      </c>
      <c r="R274" s="201">
        <f>Q274*H274</f>
        <v>0</v>
      </c>
      <c r="S274" s="201">
        <v>1.91E-3</v>
      </c>
      <c r="T274" s="202">
        <f>S274*H274</f>
        <v>0.22156000000000001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03" t="s">
        <v>261</v>
      </c>
      <c r="AT274" s="203" t="s">
        <v>188</v>
      </c>
      <c r="AU274" s="203" t="s">
        <v>87</v>
      </c>
      <c r="AY274" s="16" t="s">
        <v>185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6" t="s">
        <v>85</v>
      </c>
      <c r="BK274" s="204">
        <f>ROUND(I274*H274,2)</f>
        <v>0</v>
      </c>
      <c r="BL274" s="16" t="s">
        <v>261</v>
      </c>
      <c r="BM274" s="203" t="s">
        <v>565</v>
      </c>
    </row>
    <row r="275" spans="1:65" s="2" customFormat="1" ht="33" customHeight="1">
      <c r="A275" s="33"/>
      <c r="B275" s="34"/>
      <c r="C275" s="191" t="s">
        <v>566</v>
      </c>
      <c r="D275" s="191" t="s">
        <v>188</v>
      </c>
      <c r="E275" s="192" t="s">
        <v>567</v>
      </c>
      <c r="F275" s="193" t="s">
        <v>568</v>
      </c>
      <c r="G275" s="194" t="s">
        <v>191</v>
      </c>
      <c r="H275" s="195">
        <v>116</v>
      </c>
      <c r="I275" s="196"/>
      <c r="J275" s="197">
        <f>ROUND(I275*H275,2)</f>
        <v>0</v>
      </c>
      <c r="K275" s="198"/>
      <c r="L275" s="38"/>
      <c r="M275" s="199" t="s">
        <v>1</v>
      </c>
      <c r="N275" s="200" t="s">
        <v>42</v>
      </c>
      <c r="O275" s="70"/>
      <c r="P275" s="201">
        <f>O275*H275</f>
        <v>0</v>
      </c>
      <c r="Q275" s="201">
        <v>4.0099999999999997E-3</v>
      </c>
      <c r="R275" s="201">
        <f>Q275*H275</f>
        <v>0.46515999999999996</v>
      </c>
      <c r="S275" s="201">
        <v>0</v>
      </c>
      <c r="T275" s="20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3" t="s">
        <v>261</v>
      </c>
      <c r="AT275" s="203" t="s">
        <v>188</v>
      </c>
      <c r="AU275" s="203" t="s">
        <v>87</v>
      </c>
      <c r="AY275" s="16" t="s">
        <v>185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6" t="s">
        <v>85</v>
      </c>
      <c r="BK275" s="204">
        <f>ROUND(I275*H275,2)</f>
        <v>0</v>
      </c>
      <c r="BL275" s="16" t="s">
        <v>261</v>
      </c>
      <c r="BM275" s="203" t="s">
        <v>569</v>
      </c>
    </row>
    <row r="276" spans="1:65" s="2" customFormat="1" ht="21.75" customHeight="1">
      <c r="A276" s="33"/>
      <c r="B276" s="34"/>
      <c r="C276" s="191" t="s">
        <v>570</v>
      </c>
      <c r="D276" s="191" t="s">
        <v>188</v>
      </c>
      <c r="E276" s="192" t="s">
        <v>571</v>
      </c>
      <c r="F276" s="193" t="s">
        <v>572</v>
      </c>
      <c r="G276" s="194" t="s">
        <v>434</v>
      </c>
      <c r="H276" s="243"/>
      <c r="I276" s="196"/>
      <c r="J276" s="197">
        <f>ROUND(I276*H276,2)</f>
        <v>0</v>
      </c>
      <c r="K276" s="198"/>
      <c r="L276" s="38"/>
      <c r="M276" s="199" t="s">
        <v>1</v>
      </c>
      <c r="N276" s="200" t="s">
        <v>42</v>
      </c>
      <c r="O276" s="70"/>
      <c r="P276" s="201">
        <f>O276*H276</f>
        <v>0</v>
      </c>
      <c r="Q276" s="201">
        <v>0</v>
      </c>
      <c r="R276" s="201">
        <f>Q276*H276</f>
        <v>0</v>
      </c>
      <c r="S276" s="201">
        <v>0</v>
      </c>
      <c r="T276" s="20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03" t="s">
        <v>261</v>
      </c>
      <c r="AT276" s="203" t="s">
        <v>188</v>
      </c>
      <c r="AU276" s="203" t="s">
        <v>87</v>
      </c>
      <c r="AY276" s="16" t="s">
        <v>185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6" t="s">
        <v>85</v>
      </c>
      <c r="BK276" s="204">
        <f>ROUND(I276*H276,2)</f>
        <v>0</v>
      </c>
      <c r="BL276" s="16" t="s">
        <v>261</v>
      </c>
      <c r="BM276" s="203" t="s">
        <v>573</v>
      </c>
    </row>
    <row r="277" spans="1:65" s="2" customFormat="1" ht="21.75" customHeight="1">
      <c r="A277" s="33"/>
      <c r="B277" s="34"/>
      <c r="C277" s="191" t="s">
        <v>574</v>
      </c>
      <c r="D277" s="191" t="s">
        <v>188</v>
      </c>
      <c r="E277" s="192" t="s">
        <v>575</v>
      </c>
      <c r="F277" s="193" t="s">
        <v>576</v>
      </c>
      <c r="G277" s="194" t="s">
        <v>434</v>
      </c>
      <c r="H277" s="243"/>
      <c r="I277" s="196"/>
      <c r="J277" s="197">
        <f>ROUND(I277*H277,2)</f>
        <v>0</v>
      </c>
      <c r="K277" s="198"/>
      <c r="L277" s="38"/>
      <c r="M277" s="199" t="s">
        <v>1</v>
      </c>
      <c r="N277" s="200" t="s">
        <v>42</v>
      </c>
      <c r="O277" s="70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03" t="s">
        <v>261</v>
      </c>
      <c r="AT277" s="203" t="s">
        <v>188</v>
      </c>
      <c r="AU277" s="203" t="s">
        <v>87</v>
      </c>
      <c r="AY277" s="16" t="s">
        <v>185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6" t="s">
        <v>85</v>
      </c>
      <c r="BK277" s="204">
        <f>ROUND(I277*H277,2)</f>
        <v>0</v>
      </c>
      <c r="BL277" s="16" t="s">
        <v>261</v>
      </c>
      <c r="BM277" s="203" t="s">
        <v>577</v>
      </c>
    </row>
    <row r="278" spans="1:65" s="12" customFormat="1" ht="22.9" customHeight="1">
      <c r="B278" s="175"/>
      <c r="C278" s="176"/>
      <c r="D278" s="177" t="s">
        <v>76</v>
      </c>
      <c r="E278" s="189" t="s">
        <v>578</v>
      </c>
      <c r="F278" s="189" t="s">
        <v>579</v>
      </c>
      <c r="G278" s="176"/>
      <c r="H278" s="176"/>
      <c r="I278" s="179"/>
      <c r="J278" s="190">
        <f>BK278</f>
        <v>0</v>
      </c>
      <c r="K278" s="176"/>
      <c r="L278" s="181"/>
      <c r="M278" s="182"/>
      <c r="N278" s="183"/>
      <c r="O278" s="183"/>
      <c r="P278" s="184">
        <f>SUM(P279:P282)</f>
        <v>0</v>
      </c>
      <c r="Q278" s="183"/>
      <c r="R278" s="184">
        <f>SUM(R279:R282)</f>
        <v>0</v>
      </c>
      <c r="S278" s="183"/>
      <c r="T278" s="185">
        <f>SUM(T279:T282)</f>
        <v>0.05</v>
      </c>
      <c r="AR278" s="186" t="s">
        <v>87</v>
      </c>
      <c r="AT278" s="187" t="s">
        <v>76</v>
      </c>
      <c r="AU278" s="187" t="s">
        <v>85</v>
      </c>
      <c r="AY278" s="186" t="s">
        <v>185</v>
      </c>
      <c r="BK278" s="188">
        <f>SUM(BK279:BK282)</f>
        <v>0</v>
      </c>
    </row>
    <row r="279" spans="1:65" s="2" customFormat="1" ht="21.75" customHeight="1">
      <c r="A279" s="33"/>
      <c r="B279" s="34"/>
      <c r="C279" s="191" t="s">
        <v>580</v>
      </c>
      <c r="D279" s="191" t="s">
        <v>188</v>
      </c>
      <c r="E279" s="192" t="s">
        <v>581</v>
      </c>
      <c r="F279" s="193" t="s">
        <v>582</v>
      </c>
      <c r="G279" s="194" t="s">
        <v>583</v>
      </c>
      <c r="H279" s="195">
        <v>50</v>
      </c>
      <c r="I279" s="196"/>
      <c r="J279" s="197">
        <f>ROUND(I279*H279,2)</f>
        <v>0</v>
      </c>
      <c r="K279" s="198"/>
      <c r="L279" s="38"/>
      <c r="M279" s="199" t="s">
        <v>1</v>
      </c>
      <c r="N279" s="200" t="s">
        <v>42</v>
      </c>
      <c r="O279" s="70"/>
      <c r="P279" s="201">
        <f>O279*H279</f>
        <v>0</v>
      </c>
      <c r="Q279" s="201">
        <v>0</v>
      </c>
      <c r="R279" s="201">
        <f>Q279*H279</f>
        <v>0</v>
      </c>
      <c r="S279" s="201">
        <v>1E-3</v>
      </c>
      <c r="T279" s="202">
        <f>S279*H279</f>
        <v>0.05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03" t="s">
        <v>261</v>
      </c>
      <c r="AT279" s="203" t="s">
        <v>188</v>
      </c>
      <c r="AU279" s="203" t="s">
        <v>87</v>
      </c>
      <c r="AY279" s="16" t="s">
        <v>185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16" t="s">
        <v>85</v>
      </c>
      <c r="BK279" s="204">
        <f>ROUND(I279*H279,2)</f>
        <v>0</v>
      </c>
      <c r="BL279" s="16" t="s">
        <v>261</v>
      </c>
      <c r="BM279" s="203" t="s">
        <v>584</v>
      </c>
    </row>
    <row r="280" spans="1:65" s="13" customFormat="1">
      <c r="B280" s="205"/>
      <c r="C280" s="206"/>
      <c r="D280" s="207" t="s">
        <v>194</v>
      </c>
      <c r="E280" s="208" t="s">
        <v>1</v>
      </c>
      <c r="F280" s="209" t="s">
        <v>585</v>
      </c>
      <c r="G280" s="206"/>
      <c r="H280" s="210">
        <v>50</v>
      </c>
      <c r="I280" s="211"/>
      <c r="J280" s="206"/>
      <c r="K280" s="206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194</v>
      </c>
      <c r="AU280" s="216" t="s">
        <v>87</v>
      </c>
      <c r="AV280" s="13" t="s">
        <v>87</v>
      </c>
      <c r="AW280" s="13" t="s">
        <v>34</v>
      </c>
      <c r="AX280" s="13" t="s">
        <v>85</v>
      </c>
      <c r="AY280" s="216" t="s">
        <v>185</v>
      </c>
    </row>
    <row r="281" spans="1:65" s="2" customFormat="1" ht="21.75" customHeight="1">
      <c r="A281" s="33"/>
      <c r="B281" s="34"/>
      <c r="C281" s="191" t="s">
        <v>586</v>
      </c>
      <c r="D281" s="191" t="s">
        <v>188</v>
      </c>
      <c r="E281" s="192" t="s">
        <v>587</v>
      </c>
      <c r="F281" s="193" t="s">
        <v>588</v>
      </c>
      <c r="G281" s="194" t="s">
        <v>434</v>
      </c>
      <c r="H281" s="243"/>
      <c r="I281" s="196"/>
      <c r="J281" s="197">
        <f>ROUND(I281*H281,2)</f>
        <v>0</v>
      </c>
      <c r="K281" s="198"/>
      <c r="L281" s="38"/>
      <c r="M281" s="199" t="s">
        <v>1</v>
      </c>
      <c r="N281" s="200" t="s">
        <v>42</v>
      </c>
      <c r="O281" s="70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03" t="s">
        <v>261</v>
      </c>
      <c r="AT281" s="203" t="s">
        <v>188</v>
      </c>
      <c r="AU281" s="203" t="s">
        <v>87</v>
      </c>
      <c r="AY281" s="16" t="s">
        <v>185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6" t="s">
        <v>85</v>
      </c>
      <c r="BK281" s="204">
        <f>ROUND(I281*H281,2)</f>
        <v>0</v>
      </c>
      <c r="BL281" s="16" t="s">
        <v>261</v>
      </c>
      <c r="BM281" s="203" t="s">
        <v>589</v>
      </c>
    </row>
    <row r="282" spans="1:65" s="2" customFormat="1" ht="21.75" customHeight="1">
      <c r="A282" s="33"/>
      <c r="B282" s="34"/>
      <c r="C282" s="191" t="s">
        <v>590</v>
      </c>
      <c r="D282" s="191" t="s">
        <v>188</v>
      </c>
      <c r="E282" s="192" t="s">
        <v>591</v>
      </c>
      <c r="F282" s="193" t="s">
        <v>592</v>
      </c>
      <c r="G282" s="194" t="s">
        <v>434</v>
      </c>
      <c r="H282" s="243"/>
      <c r="I282" s="196"/>
      <c r="J282" s="197">
        <f>ROUND(I282*H282,2)</f>
        <v>0</v>
      </c>
      <c r="K282" s="198"/>
      <c r="L282" s="38"/>
      <c r="M282" s="199" t="s">
        <v>1</v>
      </c>
      <c r="N282" s="200" t="s">
        <v>42</v>
      </c>
      <c r="O282" s="70"/>
      <c r="P282" s="201">
        <f>O282*H282</f>
        <v>0</v>
      </c>
      <c r="Q282" s="201">
        <v>0</v>
      </c>
      <c r="R282" s="201">
        <f>Q282*H282</f>
        <v>0</v>
      </c>
      <c r="S282" s="201">
        <v>0</v>
      </c>
      <c r="T282" s="202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03" t="s">
        <v>261</v>
      </c>
      <c r="AT282" s="203" t="s">
        <v>188</v>
      </c>
      <c r="AU282" s="203" t="s">
        <v>87</v>
      </c>
      <c r="AY282" s="16" t="s">
        <v>185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16" t="s">
        <v>85</v>
      </c>
      <c r="BK282" s="204">
        <f>ROUND(I282*H282,2)</f>
        <v>0</v>
      </c>
      <c r="BL282" s="16" t="s">
        <v>261</v>
      </c>
      <c r="BM282" s="203" t="s">
        <v>593</v>
      </c>
    </row>
    <row r="283" spans="1:65" s="12" customFormat="1" ht="22.9" customHeight="1">
      <c r="B283" s="175"/>
      <c r="C283" s="176"/>
      <c r="D283" s="177" t="s">
        <v>76</v>
      </c>
      <c r="E283" s="189" t="s">
        <v>594</v>
      </c>
      <c r="F283" s="189" t="s">
        <v>595</v>
      </c>
      <c r="G283" s="176"/>
      <c r="H283" s="176"/>
      <c r="I283" s="179"/>
      <c r="J283" s="190">
        <f>BK283</f>
        <v>0</v>
      </c>
      <c r="K283" s="176"/>
      <c r="L283" s="181"/>
      <c r="M283" s="182"/>
      <c r="N283" s="183"/>
      <c r="O283" s="183"/>
      <c r="P283" s="184">
        <f>SUM(P284:P288)</f>
        <v>0</v>
      </c>
      <c r="Q283" s="183"/>
      <c r="R283" s="184">
        <f>SUM(R284:R288)</f>
        <v>1.2511999999999999E-2</v>
      </c>
      <c r="S283" s="183"/>
      <c r="T283" s="185">
        <f>SUM(T284:T288)</f>
        <v>0</v>
      </c>
      <c r="AR283" s="186" t="s">
        <v>87</v>
      </c>
      <c r="AT283" s="187" t="s">
        <v>76</v>
      </c>
      <c r="AU283" s="187" t="s">
        <v>85</v>
      </c>
      <c r="AY283" s="186" t="s">
        <v>185</v>
      </c>
      <c r="BK283" s="188">
        <f>SUM(BK284:BK288)</f>
        <v>0</v>
      </c>
    </row>
    <row r="284" spans="1:65" s="2" customFormat="1" ht="21.75" customHeight="1">
      <c r="A284" s="33"/>
      <c r="B284" s="34"/>
      <c r="C284" s="191" t="s">
        <v>596</v>
      </c>
      <c r="D284" s="191" t="s">
        <v>188</v>
      </c>
      <c r="E284" s="192" t="s">
        <v>597</v>
      </c>
      <c r="F284" s="193" t="s">
        <v>598</v>
      </c>
      <c r="G284" s="194" t="s">
        <v>198</v>
      </c>
      <c r="H284" s="195">
        <v>18.399999999999999</v>
      </c>
      <c r="I284" s="196"/>
      <c r="J284" s="197">
        <f>ROUND(I284*H284,2)</f>
        <v>0</v>
      </c>
      <c r="K284" s="198"/>
      <c r="L284" s="38"/>
      <c r="M284" s="199" t="s">
        <v>1</v>
      </c>
      <c r="N284" s="200" t="s">
        <v>42</v>
      </c>
      <c r="O284" s="70"/>
      <c r="P284" s="201">
        <f>O284*H284</f>
        <v>0</v>
      </c>
      <c r="Q284" s="201">
        <v>2.0000000000000002E-5</v>
      </c>
      <c r="R284" s="201">
        <f>Q284*H284</f>
        <v>3.68E-4</v>
      </c>
      <c r="S284" s="201">
        <v>0</v>
      </c>
      <c r="T284" s="20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03" t="s">
        <v>261</v>
      </c>
      <c r="AT284" s="203" t="s">
        <v>188</v>
      </c>
      <c r="AU284" s="203" t="s">
        <v>87</v>
      </c>
      <c r="AY284" s="16" t="s">
        <v>185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6" t="s">
        <v>85</v>
      </c>
      <c r="BK284" s="204">
        <f>ROUND(I284*H284,2)</f>
        <v>0</v>
      </c>
      <c r="BL284" s="16" t="s">
        <v>261</v>
      </c>
      <c r="BM284" s="203" t="s">
        <v>599</v>
      </c>
    </row>
    <row r="285" spans="1:65" s="13" customFormat="1">
      <c r="B285" s="205"/>
      <c r="C285" s="206"/>
      <c r="D285" s="207" t="s">
        <v>194</v>
      </c>
      <c r="E285" s="208" t="s">
        <v>1</v>
      </c>
      <c r="F285" s="209" t="s">
        <v>600</v>
      </c>
      <c r="G285" s="206"/>
      <c r="H285" s="210">
        <v>8.4</v>
      </c>
      <c r="I285" s="211"/>
      <c r="J285" s="206"/>
      <c r="K285" s="206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194</v>
      </c>
      <c r="AU285" s="216" t="s">
        <v>87</v>
      </c>
      <c r="AV285" s="13" t="s">
        <v>87</v>
      </c>
      <c r="AW285" s="13" t="s">
        <v>34</v>
      </c>
      <c r="AX285" s="13" t="s">
        <v>77</v>
      </c>
      <c r="AY285" s="216" t="s">
        <v>185</v>
      </c>
    </row>
    <row r="286" spans="1:65" s="13" customFormat="1">
      <c r="B286" s="205"/>
      <c r="C286" s="206"/>
      <c r="D286" s="207" t="s">
        <v>194</v>
      </c>
      <c r="E286" s="208" t="s">
        <v>1</v>
      </c>
      <c r="F286" s="209" t="s">
        <v>601</v>
      </c>
      <c r="G286" s="206"/>
      <c r="H286" s="210">
        <v>10</v>
      </c>
      <c r="I286" s="211"/>
      <c r="J286" s="206"/>
      <c r="K286" s="206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194</v>
      </c>
      <c r="AU286" s="216" t="s">
        <v>87</v>
      </c>
      <c r="AV286" s="13" t="s">
        <v>87</v>
      </c>
      <c r="AW286" s="13" t="s">
        <v>34</v>
      </c>
      <c r="AX286" s="13" t="s">
        <v>77</v>
      </c>
      <c r="AY286" s="216" t="s">
        <v>185</v>
      </c>
    </row>
    <row r="287" spans="1:65" s="14" customFormat="1">
      <c r="B287" s="221"/>
      <c r="C287" s="222"/>
      <c r="D287" s="207" t="s">
        <v>194</v>
      </c>
      <c r="E287" s="223" t="s">
        <v>1</v>
      </c>
      <c r="F287" s="224" t="s">
        <v>317</v>
      </c>
      <c r="G287" s="222"/>
      <c r="H287" s="225">
        <v>18.399999999999999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194</v>
      </c>
      <c r="AU287" s="231" t="s">
        <v>87</v>
      </c>
      <c r="AV287" s="14" t="s">
        <v>192</v>
      </c>
      <c r="AW287" s="14" t="s">
        <v>34</v>
      </c>
      <c r="AX287" s="14" t="s">
        <v>85</v>
      </c>
      <c r="AY287" s="231" t="s">
        <v>185</v>
      </c>
    </row>
    <row r="288" spans="1:65" s="2" customFormat="1" ht="21.75" customHeight="1">
      <c r="A288" s="33"/>
      <c r="B288" s="34"/>
      <c r="C288" s="191" t="s">
        <v>602</v>
      </c>
      <c r="D288" s="191" t="s">
        <v>188</v>
      </c>
      <c r="E288" s="192" t="s">
        <v>603</v>
      </c>
      <c r="F288" s="193" t="s">
        <v>604</v>
      </c>
      <c r="G288" s="194" t="s">
        <v>198</v>
      </c>
      <c r="H288" s="195">
        <v>18.399999999999999</v>
      </c>
      <c r="I288" s="196"/>
      <c r="J288" s="197">
        <f>ROUND(I288*H288,2)</f>
        <v>0</v>
      </c>
      <c r="K288" s="198"/>
      <c r="L288" s="38"/>
      <c r="M288" s="199" t="s">
        <v>1</v>
      </c>
      <c r="N288" s="200" t="s">
        <v>42</v>
      </c>
      <c r="O288" s="70"/>
      <c r="P288" s="201">
        <f>O288*H288</f>
        <v>0</v>
      </c>
      <c r="Q288" s="201">
        <v>6.6E-4</v>
      </c>
      <c r="R288" s="201">
        <f>Q288*H288</f>
        <v>1.2143999999999999E-2</v>
      </c>
      <c r="S288" s="201">
        <v>0</v>
      </c>
      <c r="T288" s="20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03" t="s">
        <v>261</v>
      </c>
      <c r="AT288" s="203" t="s">
        <v>188</v>
      </c>
      <c r="AU288" s="203" t="s">
        <v>87</v>
      </c>
      <c r="AY288" s="16" t="s">
        <v>185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6" t="s">
        <v>85</v>
      </c>
      <c r="BK288" s="204">
        <f>ROUND(I288*H288,2)</f>
        <v>0</v>
      </c>
      <c r="BL288" s="16" t="s">
        <v>261</v>
      </c>
      <c r="BM288" s="203" t="s">
        <v>605</v>
      </c>
    </row>
    <row r="289" spans="1:65" s="12" customFormat="1" ht="22.9" customHeight="1">
      <c r="B289" s="175"/>
      <c r="C289" s="176"/>
      <c r="D289" s="177" t="s">
        <v>76</v>
      </c>
      <c r="E289" s="189" t="s">
        <v>606</v>
      </c>
      <c r="F289" s="189" t="s">
        <v>607</v>
      </c>
      <c r="G289" s="176"/>
      <c r="H289" s="176"/>
      <c r="I289" s="179"/>
      <c r="J289" s="190">
        <f>BK289</f>
        <v>0</v>
      </c>
      <c r="K289" s="176"/>
      <c r="L289" s="181"/>
      <c r="M289" s="182"/>
      <c r="N289" s="183"/>
      <c r="O289" s="183"/>
      <c r="P289" s="184">
        <f>SUM(P290:P295)</f>
        <v>0</v>
      </c>
      <c r="Q289" s="183"/>
      <c r="R289" s="184">
        <f>SUM(R290:R295)</f>
        <v>8.0999999999999996E-3</v>
      </c>
      <c r="S289" s="183"/>
      <c r="T289" s="185">
        <f>SUM(T290:T295)</f>
        <v>0</v>
      </c>
      <c r="AR289" s="186" t="s">
        <v>87</v>
      </c>
      <c r="AT289" s="187" t="s">
        <v>76</v>
      </c>
      <c r="AU289" s="187" t="s">
        <v>85</v>
      </c>
      <c r="AY289" s="186" t="s">
        <v>185</v>
      </c>
      <c r="BK289" s="188">
        <f>SUM(BK290:BK295)</f>
        <v>0</v>
      </c>
    </row>
    <row r="290" spans="1:65" s="2" customFormat="1" ht="21.75" customHeight="1">
      <c r="A290" s="33"/>
      <c r="B290" s="34"/>
      <c r="C290" s="191" t="s">
        <v>608</v>
      </c>
      <c r="D290" s="191" t="s">
        <v>188</v>
      </c>
      <c r="E290" s="192" t="s">
        <v>609</v>
      </c>
      <c r="F290" s="193" t="s">
        <v>610</v>
      </c>
      <c r="G290" s="194" t="s">
        <v>198</v>
      </c>
      <c r="H290" s="195">
        <v>30</v>
      </c>
      <c r="I290" s="196"/>
      <c r="J290" s="197">
        <f>ROUND(I290*H290,2)</f>
        <v>0</v>
      </c>
      <c r="K290" s="198"/>
      <c r="L290" s="38"/>
      <c r="M290" s="199" t="s">
        <v>1</v>
      </c>
      <c r="N290" s="200" t="s">
        <v>42</v>
      </c>
      <c r="O290" s="70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03" t="s">
        <v>261</v>
      </c>
      <c r="AT290" s="203" t="s">
        <v>188</v>
      </c>
      <c r="AU290" s="203" t="s">
        <v>87</v>
      </c>
      <c r="AY290" s="16" t="s">
        <v>185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16" t="s">
        <v>85</v>
      </c>
      <c r="BK290" s="204">
        <f>ROUND(I290*H290,2)</f>
        <v>0</v>
      </c>
      <c r="BL290" s="16" t="s">
        <v>261</v>
      </c>
      <c r="BM290" s="203" t="s">
        <v>611</v>
      </c>
    </row>
    <row r="291" spans="1:65" s="2" customFormat="1" ht="33" customHeight="1">
      <c r="A291" s="33"/>
      <c r="B291" s="34"/>
      <c r="C291" s="191" t="s">
        <v>612</v>
      </c>
      <c r="D291" s="191" t="s">
        <v>188</v>
      </c>
      <c r="E291" s="192" t="s">
        <v>613</v>
      </c>
      <c r="F291" s="193" t="s">
        <v>614</v>
      </c>
      <c r="G291" s="194" t="s">
        <v>191</v>
      </c>
      <c r="H291" s="195">
        <v>30</v>
      </c>
      <c r="I291" s="196"/>
      <c r="J291" s="197">
        <f>ROUND(I291*H291,2)</f>
        <v>0</v>
      </c>
      <c r="K291" s="198"/>
      <c r="L291" s="38"/>
      <c r="M291" s="199" t="s">
        <v>1</v>
      </c>
      <c r="N291" s="200" t="s">
        <v>42</v>
      </c>
      <c r="O291" s="70"/>
      <c r="P291" s="201">
        <f>O291*H291</f>
        <v>0</v>
      </c>
      <c r="Q291" s="201">
        <v>1.0000000000000001E-5</v>
      </c>
      <c r="R291" s="201">
        <f>Q291*H291</f>
        <v>3.0000000000000003E-4</v>
      </c>
      <c r="S291" s="201">
        <v>0</v>
      </c>
      <c r="T291" s="20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03" t="s">
        <v>261</v>
      </c>
      <c r="AT291" s="203" t="s">
        <v>188</v>
      </c>
      <c r="AU291" s="203" t="s">
        <v>87</v>
      </c>
      <c r="AY291" s="16" t="s">
        <v>185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16" t="s">
        <v>85</v>
      </c>
      <c r="BK291" s="204">
        <f>ROUND(I291*H291,2)</f>
        <v>0</v>
      </c>
      <c r="BL291" s="16" t="s">
        <v>261</v>
      </c>
      <c r="BM291" s="203" t="s">
        <v>615</v>
      </c>
    </row>
    <row r="292" spans="1:65" s="2" customFormat="1" ht="21.75" customHeight="1">
      <c r="A292" s="33"/>
      <c r="B292" s="34"/>
      <c r="C292" s="191" t="s">
        <v>616</v>
      </c>
      <c r="D292" s="191" t="s">
        <v>188</v>
      </c>
      <c r="E292" s="192" t="s">
        <v>617</v>
      </c>
      <c r="F292" s="193" t="s">
        <v>618</v>
      </c>
      <c r="G292" s="194" t="s">
        <v>198</v>
      </c>
      <c r="H292" s="195">
        <v>80</v>
      </c>
      <c r="I292" s="196"/>
      <c r="J292" s="197">
        <f>ROUND(I292*H292,2)</f>
        <v>0</v>
      </c>
      <c r="K292" s="198"/>
      <c r="L292" s="38"/>
      <c r="M292" s="199" t="s">
        <v>1</v>
      </c>
      <c r="N292" s="200" t="s">
        <v>42</v>
      </c>
      <c r="O292" s="70"/>
      <c r="P292" s="201">
        <f>O292*H292</f>
        <v>0</v>
      </c>
      <c r="Q292" s="201">
        <v>0</v>
      </c>
      <c r="R292" s="201">
        <f>Q292*H292</f>
        <v>0</v>
      </c>
      <c r="S292" s="201">
        <v>0</v>
      </c>
      <c r="T292" s="202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03" t="s">
        <v>261</v>
      </c>
      <c r="AT292" s="203" t="s">
        <v>188</v>
      </c>
      <c r="AU292" s="203" t="s">
        <v>87</v>
      </c>
      <c r="AY292" s="16" t="s">
        <v>185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6" t="s">
        <v>85</v>
      </c>
      <c r="BK292" s="204">
        <f>ROUND(I292*H292,2)</f>
        <v>0</v>
      </c>
      <c r="BL292" s="16" t="s">
        <v>261</v>
      </c>
      <c r="BM292" s="203" t="s">
        <v>619</v>
      </c>
    </row>
    <row r="293" spans="1:65" s="2" customFormat="1" ht="16.5" customHeight="1">
      <c r="A293" s="33"/>
      <c r="B293" s="34"/>
      <c r="C293" s="232" t="s">
        <v>620</v>
      </c>
      <c r="D293" s="232" t="s">
        <v>319</v>
      </c>
      <c r="E293" s="233" t="s">
        <v>621</v>
      </c>
      <c r="F293" s="234" t="s">
        <v>622</v>
      </c>
      <c r="G293" s="235" t="s">
        <v>198</v>
      </c>
      <c r="H293" s="236">
        <v>84</v>
      </c>
      <c r="I293" s="237"/>
      <c r="J293" s="238">
        <f>ROUND(I293*H293,2)</f>
        <v>0</v>
      </c>
      <c r="K293" s="239"/>
      <c r="L293" s="240"/>
      <c r="M293" s="241" t="s">
        <v>1</v>
      </c>
      <c r="N293" s="242" t="s">
        <v>42</v>
      </c>
      <c r="O293" s="70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03" t="s">
        <v>322</v>
      </c>
      <c r="AT293" s="203" t="s">
        <v>319</v>
      </c>
      <c r="AU293" s="203" t="s">
        <v>87</v>
      </c>
      <c r="AY293" s="16" t="s">
        <v>185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6" t="s">
        <v>85</v>
      </c>
      <c r="BK293" s="204">
        <f>ROUND(I293*H293,2)</f>
        <v>0</v>
      </c>
      <c r="BL293" s="16" t="s">
        <v>261</v>
      </c>
      <c r="BM293" s="203" t="s">
        <v>623</v>
      </c>
    </row>
    <row r="294" spans="1:65" s="13" customFormat="1">
      <c r="B294" s="205"/>
      <c r="C294" s="206"/>
      <c r="D294" s="207" t="s">
        <v>194</v>
      </c>
      <c r="E294" s="206"/>
      <c r="F294" s="209" t="s">
        <v>624</v>
      </c>
      <c r="G294" s="206"/>
      <c r="H294" s="210">
        <v>84</v>
      </c>
      <c r="I294" s="211"/>
      <c r="J294" s="206"/>
      <c r="K294" s="206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194</v>
      </c>
      <c r="AU294" s="216" t="s">
        <v>87</v>
      </c>
      <c r="AV294" s="13" t="s">
        <v>87</v>
      </c>
      <c r="AW294" s="13" t="s">
        <v>4</v>
      </c>
      <c r="AX294" s="13" t="s">
        <v>85</v>
      </c>
      <c r="AY294" s="216" t="s">
        <v>185</v>
      </c>
    </row>
    <row r="295" spans="1:65" s="2" customFormat="1" ht="33" customHeight="1">
      <c r="A295" s="33"/>
      <c r="B295" s="34"/>
      <c r="C295" s="191" t="s">
        <v>625</v>
      </c>
      <c r="D295" s="191" t="s">
        <v>188</v>
      </c>
      <c r="E295" s="192" t="s">
        <v>626</v>
      </c>
      <c r="F295" s="193" t="s">
        <v>627</v>
      </c>
      <c r="G295" s="194" t="s">
        <v>198</v>
      </c>
      <c r="H295" s="195">
        <v>30</v>
      </c>
      <c r="I295" s="196"/>
      <c r="J295" s="197">
        <f>ROUND(I295*H295,2)</f>
        <v>0</v>
      </c>
      <c r="K295" s="198"/>
      <c r="L295" s="38"/>
      <c r="M295" s="244" t="s">
        <v>1</v>
      </c>
      <c r="N295" s="245" t="s">
        <v>42</v>
      </c>
      <c r="O295" s="246"/>
      <c r="P295" s="247">
        <f>O295*H295</f>
        <v>0</v>
      </c>
      <c r="Q295" s="247">
        <v>2.5999999999999998E-4</v>
      </c>
      <c r="R295" s="247">
        <f>Q295*H295</f>
        <v>7.7999999999999996E-3</v>
      </c>
      <c r="S295" s="247">
        <v>0</v>
      </c>
      <c r="T295" s="248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03" t="s">
        <v>261</v>
      </c>
      <c r="AT295" s="203" t="s">
        <v>188</v>
      </c>
      <c r="AU295" s="203" t="s">
        <v>87</v>
      </c>
      <c r="AY295" s="16" t="s">
        <v>185</v>
      </c>
      <c r="BE295" s="204">
        <f>IF(N295="základní",J295,0)</f>
        <v>0</v>
      </c>
      <c r="BF295" s="204">
        <f>IF(N295="snížená",J295,0)</f>
        <v>0</v>
      </c>
      <c r="BG295" s="204">
        <f>IF(N295="zákl. přenesená",J295,0)</f>
        <v>0</v>
      </c>
      <c r="BH295" s="204">
        <f>IF(N295="sníž. přenesená",J295,0)</f>
        <v>0</v>
      </c>
      <c r="BI295" s="204">
        <f>IF(N295="nulová",J295,0)</f>
        <v>0</v>
      </c>
      <c r="BJ295" s="16" t="s">
        <v>85</v>
      </c>
      <c r="BK295" s="204">
        <f>ROUND(I295*H295,2)</f>
        <v>0</v>
      </c>
      <c r="BL295" s="16" t="s">
        <v>261</v>
      </c>
      <c r="BM295" s="203" t="s">
        <v>628</v>
      </c>
    </row>
    <row r="296" spans="1:65" s="2" customFormat="1" ht="6.95" customHeight="1">
      <c r="A296" s="33"/>
      <c r="B296" s="53"/>
      <c r="C296" s="54"/>
      <c r="D296" s="54"/>
      <c r="E296" s="54"/>
      <c r="F296" s="54"/>
      <c r="G296" s="54"/>
      <c r="H296" s="54"/>
      <c r="I296" s="54"/>
      <c r="J296" s="54"/>
      <c r="K296" s="54"/>
      <c r="L296" s="38"/>
      <c r="M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</row>
  </sheetData>
  <sheetProtection algorithmName="SHA-512" hashValue="ur+fddjp0E5uWPyLCLRp6e6CZcYLe6PRMWvt/C8KEutpoQLSJ8MGj82U8eHssUYGjxFi11yT+vOmQ+jMEuoisw==" saltValue="DZa5ejyPbt24C1xMeTMgRw==" spinCount="100000" sheet="1" objects="1" scenarios="1" formatColumns="0" formatRows="0" autoFilter="0"/>
  <autoFilter ref="C129:K295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7"/>
  <sheetViews>
    <sheetView showGridLines="0" workbookViewId="0">
      <selection activeCell="E24" sqref="E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90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2" customFormat="1" ht="12" customHeight="1">
      <c r="A8" s="33"/>
      <c r="B8" s="38"/>
      <c r="C8" s="33"/>
      <c r="D8" s="118" t="s">
        <v>148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2" t="s">
        <v>629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8" t="s">
        <v>18</v>
      </c>
      <c r="E11" s="33"/>
      <c r="F11" s="109" t="s">
        <v>1</v>
      </c>
      <c r="G11" s="33"/>
      <c r="H11" s="33"/>
      <c r="I11" s="118" t="s">
        <v>19</v>
      </c>
      <c r="J11" s="109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8" t="s">
        <v>20</v>
      </c>
      <c r="E12" s="33"/>
      <c r="F12" s="109" t="s">
        <v>150</v>
      </c>
      <c r="G12" s="33"/>
      <c r="H12" s="33"/>
      <c r="I12" s="118" t="s">
        <v>22</v>
      </c>
      <c r="J12" s="119" t="str">
        <f>'Rekapitulace zakázky'!AN8</f>
        <v>24. 3. 2021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24</v>
      </c>
      <c r="E14" s="33"/>
      <c r="F14" s="33"/>
      <c r="G14" s="33"/>
      <c r="H14" s="33"/>
      <c r="I14" s="118" t="s">
        <v>25</v>
      </c>
      <c r="J14" s="109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9" t="s">
        <v>27</v>
      </c>
      <c r="F15" s="33"/>
      <c r="G15" s="33"/>
      <c r="H15" s="33"/>
      <c r="I15" s="118" t="s">
        <v>28</v>
      </c>
      <c r="J15" s="109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8" t="s">
        <v>30</v>
      </c>
      <c r="E17" s="33"/>
      <c r="F17" s="33"/>
      <c r="G17" s="33"/>
      <c r="H17" s="33"/>
      <c r="I17" s="118" t="s">
        <v>25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4" t="str">
        <f>'Rekapitulace zakázky'!E14</f>
        <v>Vyplň údaj</v>
      </c>
      <c r="F18" s="305"/>
      <c r="G18" s="305"/>
      <c r="H18" s="305"/>
      <c r="I18" s="118" t="s">
        <v>28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8" t="s">
        <v>32</v>
      </c>
      <c r="E20" s="33"/>
      <c r="F20" s="33"/>
      <c r="G20" s="33"/>
      <c r="H20" s="33"/>
      <c r="I20" s="118" t="s">
        <v>25</v>
      </c>
      <c r="J20" s="109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9" t="str">
        <f>IF('Rekapitulace zakázky'!E17="","",'Rekapitulace zakázky'!E17)</f>
        <v xml:space="preserve"> </v>
      </c>
      <c r="F21" s="33"/>
      <c r="G21" s="33"/>
      <c r="H21" s="33"/>
      <c r="I21" s="118" t="s">
        <v>28</v>
      </c>
      <c r="J21" s="109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8" t="s">
        <v>35</v>
      </c>
      <c r="E23" s="33"/>
      <c r="F23" s="33"/>
      <c r="G23" s="33"/>
      <c r="H23" s="33"/>
      <c r="I23" s="118" t="s">
        <v>25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9"/>
      <c r="F24" s="33"/>
      <c r="G24" s="33"/>
      <c r="H24" s="33"/>
      <c r="I24" s="118" t="s">
        <v>28</v>
      </c>
      <c r="J24" s="109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8" t="s">
        <v>36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20"/>
      <c r="B27" s="121"/>
      <c r="C27" s="120"/>
      <c r="D27" s="120"/>
      <c r="E27" s="306" t="s">
        <v>1</v>
      </c>
      <c r="F27" s="306"/>
      <c r="G27" s="306"/>
      <c r="H27" s="306"/>
      <c r="I27" s="120"/>
      <c r="J27" s="120"/>
      <c r="K27" s="120"/>
      <c r="L27" s="122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3"/>
      <c r="E29" s="123"/>
      <c r="F29" s="123"/>
      <c r="G29" s="123"/>
      <c r="H29" s="123"/>
      <c r="I29" s="123"/>
      <c r="J29" s="123"/>
      <c r="K29" s="12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33"/>
      <c r="J30" s="125">
        <f>ROUND(J131,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6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7" t="s">
        <v>41</v>
      </c>
      <c r="E33" s="118" t="s">
        <v>42</v>
      </c>
      <c r="F33" s="128">
        <f>ROUND((SUM(BE131:BE296)),  2)</f>
        <v>0</v>
      </c>
      <c r="G33" s="33"/>
      <c r="H33" s="33"/>
      <c r="I33" s="129">
        <v>0.21</v>
      </c>
      <c r="J33" s="128">
        <f>ROUND(((SUM(BE131:BE296))*I33),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8" t="s">
        <v>43</v>
      </c>
      <c r="F34" s="128">
        <f>ROUND((SUM(BF131:BF296)),  2)</f>
        <v>0</v>
      </c>
      <c r="G34" s="33"/>
      <c r="H34" s="33"/>
      <c r="I34" s="129">
        <v>0.15</v>
      </c>
      <c r="J34" s="128">
        <f>ROUND(((SUM(BF131:BF296))*I34),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8" t="s">
        <v>44</v>
      </c>
      <c r="F35" s="128">
        <f>ROUND((SUM(BG131:BG296)),  2)</f>
        <v>0</v>
      </c>
      <c r="G35" s="33"/>
      <c r="H35" s="33"/>
      <c r="I35" s="129">
        <v>0.21</v>
      </c>
      <c r="J35" s="128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8" t="s">
        <v>45</v>
      </c>
      <c r="F36" s="128">
        <f>ROUND((SUM(BH131:BH296)),  2)</f>
        <v>0</v>
      </c>
      <c r="G36" s="33"/>
      <c r="H36" s="33"/>
      <c r="I36" s="129">
        <v>0.15</v>
      </c>
      <c r="J36" s="128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46</v>
      </c>
      <c r="F37" s="128">
        <f>ROUND((SUM(BI131:BI296)),  2)</f>
        <v>0</v>
      </c>
      <c r="G37" s="33"/>
      <c r="H37" s="33"/>
      <c r="I37" s="129">
        <v>0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0"/>
      <c r="D39" s="131" t="s">
        <v>47</v>
      </c>
      <c r="E39" s="132"/>
      <c r="F39" s="132"/>
      <c r="G39" s="133" t="s">
        <v>48</v>
      </c>
      <c r="H39" s="134" t="s">
        <v>49</v>
      </c>
      <c r="I39" s="132"/>
      <c r="J39" s="135">
        <f>SUM(J30:J37)</f>
        <v>0</v>
      </c>
      <c r="K39" s="136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148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4" t="str">
        <f>E9</f>
        <v>002 - Oprava střechy 4NP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ŽST Praha Holešovice</v>
      </c>
      <c r="G89" s="35"/>
      <c r="H89" s="35"/>
      <c r="I89" s="28" t="s">
        <v>22</v>
      </c>
      <c r="J89" s="65" t="str">
        <f>IF(J12="","",J12)</f>
        <v>24. 3. 2021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</v>
      </c>
      <c r="G91" s="35"/>
      <c r="H91" s="35"/>
      <c r="I91" s="28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28" t="s">
        <v>35</v>
      </c>
      <c r="J92" s="31">
        <f>E24</f>
        <v>0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8" t="s">
        <v>152</v>
      </c>
      <c r="D94" s="149"/>
      <c r="E94" s="149"/>
      <c r="F94" s="149"/>
      <c r="G94" s="149"/>
      <c r="H94" s="149"/>
      <c r="I94" s="149"/>
      <c r="J94" s="150" t="s">
        <v>153</v>
      </c>
      <c r="K94" s="149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1" t="s">
        <v>154</v>
      </c>
      <c r="D96" s="35"/>
      <c r="E96" s="35"/>
      <c r="F96" s="35"/>
      <c r="G96" s="35"/>
      <c r="H96" s="35"/>
      <c r="I96" s="35"/>
      <c r="J96" s="83">
        <f>J131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155</v>
      </c>
    </row>
    <row r="97" spans="1:31" s="9" customFormat="1" ht="24.95" customHeight="1">
      <c r="B97" s="152"/>
      <c r="C97" s="153"/>
      <c r="D97" s="154" t="s">
        <v>156</v>
      </c>
      <c r="E97" s="155"/>
      <c r="F97" s="155"/>
      <c r="G97" s="155"/>
      <c r="H97" s="155"/>
      <c r="I97" s="155"/>
      <c r="J97" s="156">
        <f>J132</f>
        <v>0</v>
      </c>
      <c r="K97" s="153"/>
      <c r="L97" s="157"/>
    </row>
    <row r="98" spans="1:31" s="10" customFormat="1" ht="19.899999999999999" customHeight="1">
      <c r="B98" s="158"/>
      <c r="C98" s="103"/>
      <c r="D98" s="159" t="s">
        <v>157</v>
      </c>
      <c r="E98" s="160"/>
      <c r="F98" s="160"/>
      <c r="G98" s="160"/>
      <c r="H98" s="160"/>
      <c r="I98" s="160"/>
      <c r="J98" s="161">
        <f>J133</f>
        <v>0</v>
      </c>
      <c r="K98" s="103"/>
      <c r="L98" s="162"/>
    </row>
    <row r="99" spans="1:31" s="10" customFormat="1" ht="19.899999999999999" customHeight="1">
      <c r="B99" s="158"/>
      <c r="C99" s="103"/>
      <c r="D99" s="159" t="s">
        <v>158</v>
      </c>
      <c r="E99" s="160"/>
      <c r="F99" s="160"/>
      <c r="G99" s="160"/>
      <c r="H99" s="160"/>
      <c r="I99" s="160"/>
      <c r="J99" s="161">
        <f>J138</f>
        <v>0</v>
      </c>
      <c r="K99" s="103"/>
      <c r="L99" s="162"/>
    </row>
    <row r="100" spans="1:31" s="10" customFormat="1" ht="19.899999999999999" customHeight="1">
      <c r="B100" s="158"/>
      <c r="C100" s="103"/>
      <c r="D100" s="159" t="s">
        <v>159</v>
      </c>
      <c r="E100" s="160"/>
      <c r="F100" s="160"/>
      <c r="G100" s="160"/>
      <c r="H100" s="160"/>
      <c r="I100" s="160"/>
      <c r="J100" s="161">
        <f>J142</f>
        <v>0</v>
      </c>
      <c r="K100" s="103"/>
      <c r="L100" s="162"/>
    </row>
    <row r="101" spans="1:31" s="10" customFormat="1" ht="19.899999999999999" customHeight="1">
      <c r="B101" s="158"/>
      <c r="C101" s="103"/>
      <c r="D101" s="159" t="s">
        <v>160</v>
      </c>
      <c r="E101" s="160"/>
      <c r="F101" s="160"/>
      <c r="G101" s="160"/>
      <c r="H101" s="160"/>
      <c r="I101" s="160"/>
      <c r="J101" s="161">
        <f>J150</f>
        <v>0</v>
      </c>
      <c r="K101" s="103"/>
      <c r="L101" s="162"/>
    </row>
    <row r="102" spans="1:31" s="9" customFormat="1" ht="24.95" customHeight="1">
      <c r="B102" s="152"/>
      <c r="C102" s="153"/>
      <c r="D102" s="154" t="s">
        <v>161</v>
      </c>
      <c r="E102" s="155"/>
      <c r="F102" s="155"/>
      <c r="G102" s="155"/>
      <c r="H102" s="155"/>
      <c r="I102" s="155"/>
      <c r="J102" s="156">
        <f>J153</f>
        <v>0</v>
      </c>
      <c r="K102" s="153"/>
      <c r="L102" s="157"/>
    </row>
    <row r="103" spans="1:31" s="10" customFormat="1" ht="19.899999999999999" customHeight="1">
      <c r="B103" s="158"/>
      <c r="C103" s="103"/>
      <c r="D103" s="159" t="s">
        <v>162</v>
      </c>
      <c r="E103" s="160"/>
      <c r="F103" s="160"/>
      <c r="G103" s="160"/>
      <c r="H103" s="160"/>
      <c r="I103" s="160"/>
      <c r="J103" s="161">
        <f>J154</f>
        <v>0</v>
      </c>
      <c r="K103" s="103"/>
      <c r="L103" s="162"/>
    </row>
    <row r="104" spans="1:31" s="10" customFormat="1" ht="19.899999999999999" customHeight="1">
      <c r="B104" s="158"/>
      <c r="C104" s="103"/>
      <c r="D104" s="159" t="s">
        <v>163</v>
      </c>
      <c r="E104" s="160"/>
      <c r="F104" s="160"/>
      <c r="G104" s="160"/>
      <c r="H104" s="160"/>
      <c r="I104" s="160"/>
      <c r="J104" s="161">
        <f>J225</f>
        <v>0</v>
      </c>
      <c r="K104" s="103"/>
      <c r="L104" s="162"/>
    </row>
    <row r="105" spans="1:31" s="10" customFormat="1" ht="19.899999999999999" customHeight="1">
      <c r="B105" s="158"/>
      <c r="C105" s="103"/>
      <c r="D105" s="159" t="s">
        <v>164</v>
      </c>
      <c r="E105" s="160"/>
      <c r="F105" s="160"/>
      <c r="G105" s="160"/>
      <c r="H105" s="160"/>
      <c r="I105" s="160"/>
      <c r="J105" s="161">
        <f>J243</f>
        <v>0</v>
      </c>
      <c r="K105" s="103"/>
      <c r="L105" s="162"/>
    </row>
    <row r="106" spans="1:31" s="10" customFormat="1" ht="19.899999999999999" customHeight="1">
      <c r="B106" s="158"/>
      <c r="C106" s="103"/>
      <c r="D106" s="159" t="s">
        <v>630</v>
      </c>
      <c r="E106" s="160"/>
      <c r="F106" s="160"/>
      <c r="G106" s="160"/>
      <c r="H106" s="160"/>
      <c r="I106" s="160"/>
      <c r="J106" s="161">
        <f>J251</f>
        <v>0</v>
      </c>
      <c r="K106" s="103"/>
      <c r="L106" s="162"/>
    </row>
    <row r="107" spans="1:31" s="10" customFormat="1" ht="19.899999999999999" customHeight="1">
      <c r="B107" s="158"/>
      <c r="C107" s="103"/>
      <c r="D107" s="159" t="s">
        <v>631</v>
      </c>
      <c r="E107" s="160"/>
      <c r="F107" s="160"/>
      <c r="G107" s="160"/>
      <c r="H107" s="160"/>
      <c r="I107" s="160"/>
      <c r="J107" s="161">
        <f>J267</f>
        <v>0</v>
      </c>
      <c r="K107" s="103"/>
      <c r="L107" s="162"/>
    </row>
    <row r="108" spans="1:31" s="10" customFormat="1" ht="19.899999999999999" customHeight="1">
      <c r="B108" s="158"/>
      <c r="C108" s="103"/>
      <c r="D108" s="159" t="s">
        <v>165</v>
      </c>
      <c r="E108" s="160"/>
      <c r="F108" s="160"/>
      <c r="G108" s="160"/>
      <c r="H108" s="160"/>
      <c r="I108" s="160"/>
      <c r="J108" s="161">
        <f>J271</f>
        <v>0</v>
      </c>
      <c r="K108" s="103"/>
      <c r="L108" s="162"/>
    </row>
    <row r="109" spans="1:31" s="10" customFormat="1" ht="19.899999999999999" customHeight="1">
      <c r="B109" s="158"/>
      <c r="C109" s="103"/>
      <c r="D109" s="159" t="s">
        <v>167</v>
      </c>
      <c r="E109" s="160"/>
      <c r="F109" s="160"/>
      <c r="G109" s="160"/>
      <c r="H109" s="160"/>
      <c r="I109" s="160"/>
      <c r="J109" s="161">
        <f>J282</f>
        <v>0</v>
      </c>
      <c r="K109" s="103"/>
      <c r="L109" s="162"/>
    </row>
    <row r="110" spans="1:31" s="10" customFormat="1" ht="19.899999999999999" customHeight="1">
      <c r="B110" s="158"/>
      <c r="C110" s="103"/>
      <c r="D110" s="159" t="s">
        <v>168</v>
      </c>
      <c r="E110" s="160"/>
      <c r="F110" s="160"/>
      <c r="G110" s="160"/>
      <c r="H110" s="160"/>
      <c r="I110" s="160"/>
      <c r="J110" s="161">
        <f>J286</f>
        <v>0</v>
      </c>
      <c r="K110" s="103"/>
      <c r="L110" s="162"/>
    </row>
    <row r="111" spans="1:31" s="10" customFormat="1" ht="19.899999999999999" customHeight="1">
      <c r="B111" s="158"/>
      <c r="C111" s="103"/>
      <c r="D111" s="159" t="s">
        <v>169</v>
      </c>
      <c r="E111" s="160"/>
      <c r="F111" s="160"/>
      <c r="G111" s="160"/>
      <c r="H111" s="160"/>
      <c r="I111" s="160"/>
      <c r="J111" s="161">
        <f>J290</f>
        <v>0</v>
      </c>
      <c r="K111" s="103"/>
      <c r="L111" s="162"/>
    </row>
    <row r="112" spans="1:31" s="2" customFormat="1" ht="21.7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5" customHeight="1">
      <c r="A113" s="3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5" customHeight="1">
      <c r="A117" s="33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5" customHeight="1">
      <c r="A118" s="33"/>
      <c r="B118" s="34"/>
      <c r="C118" s="22" t="s">
        <v>170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298" t="str">
        <f>E7</f>
        <v>Praha Holešovice ON - oprava</v>
      </c>
      <c r="F121" s="299"/>
      <c r="G121" s="299"/>
      <c r="H121" s="299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148</v>
      </c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5"/>
      <c r="D123" s="35"/>
      <c r="E123" s="294" t="str">
        <f>E9</f>
        <v>002 - Oprava střechy 4NP</v>
      </c>
      <c r="F123" s="297"/>
      <c r="G123" s="297"/>
      <c r="H123" s="297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8" t="s">
        <v>20</v>
      </c>
      <c r="D125" s="35"/>
      <c r="E125" s="35"/>
      <c r="F125" s="26" t="str">
        <f>F12</f>
        <v>ŽST Praha Holešovice</v>
      </c>
      <c r="G125" s="35"/>
      <c r="H125" s="35"/>
      <c r="I125" s="28" t="s">
        <v>22</v>
      </c>
      <c r="J125" s="65" t="str">
        <f>IF(J12="","",J12)</f>
        <v>24. 3. 2021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24</v>
      </c>
      <c r="D127" s="35"/>
      <c r="E127" s="35"/>
      <c r="F127" s="26" t="str">
        <f>E15</f>
        <v>Správa železnic, státní organizace</v>
      </c>
      <c r="G127" s="35"/>
      <c r="H127" s="35"/>
      <c r="I127" s="28" t="s">
        <v>32</v>
      </c>
      <c r="J127" s="31" t="str">
        <f>E21</f>
        <v xml:space="preserve"> 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5.2" customHeight="1">
      <c r="A128" s="33"/>
      <c r="B128" s="34"/>
      <c r="C128" s="28" t="s">
        <v>30</v>
      </c>
      <c r="D128" s="35"/>
      <c r="E128" s="35"/>
      <c r="F128" s="26" t="str">
        <f>IF(E18="","",E18)</f>
        <v>Vyplň údaj</v>
      </c>
      <c r="G128" s="35"/>
      <c r="H128" s="35"/>
      <c r="I128" s="28" t="s">
        <v>35</v>
      </c>
      <c r="J128" s="31">
        <f>E24</f>
        <v>0</v>
      </c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0.35" customHeight="1">
      <c r="A129" s="33"/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1" customFormat="1" ht="29.25" customHeight="1">
      <c r="A130" s="163"/>
      <c r="B130" s="164"/>
      <c r="C130" s="165" t="s">
        <v>171</v>
      </c>
      <c r="D130" s="166" t="s">
        <v>62</v>
      </c>
      <c r="E130" s="166" t="s">
        <v>58</v>
      </c>
      <c r="F130" s="166" t="s">
        <v>59</v>
      </c>
      <c r="G130" s="166" t="s">
        <v>172</v>
      </c>
      <c r="H130" s="166" t="s">
        <v>173</v>
      </c>
      <c r="I130" s="166" t="s">
        <v>174</v>
      </c>
      <c r="J130" s="167" t="s">
        <v>153</v>
      </c>
      <c r="K130" s="168" t="s">
        <v>175</v>
      </c>
      <c r="L130" s="169"/>
      <c r="M130" s="74" t="s">
        <v>1</v>
      </c>
      <c r="N130" s="75" t="s">
        <v>41</v>
      </c>
      <c r="O130" s="75" t="s">
        <v>176</v>
      </c>
      <c r="P130" s="75" t="s">
        <v>177</v>
      </c>
      <c r="Q130" s="75" t="s">
        <v>178</v>
      </c>
      <c r="R130" s="75" t="s">
        <v>179</v>
      </c>
      <c r="S130" s="75" t="s">
        <v>180</v>
      </c>
      <c r="T130" s="76" t="s">
        <v>181</v>
      </c>
      <c r="U130" s="163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/>
    </row>
    <row r="131" spans="1:65" s="2" customFormat="1" ht="22.9" customHeight="1">
      <c r="A131" s="33"/>
      <c r="B131" s="34"/>
      <c r="C131" s="81" t="s">
        <v>182</v>
      </c>
      <c r="D131" s="35"/>
      <c r="E131" s="35"/>
      <c r="F131" s="35"/>
      <c r="G131" s="35"/>
      <c r="H131" s="35"/>
      <c r="I131" s="35"/>
      <c r="J131" s="170">
        <f>BK131</f>
        <v>0</v>
      </c>
      <c r="K131" s="35"/>
      <c r="L131" s="38"/>
      <c r="M131" s="77"/>
      <c r="N131" s="171"/>
      <c r="O131" s="78"/>
      <c r="P131" s="172">
        <f>P132+P153</f>
        <v>0</v>
      </c>
      <c r="Q131" s="78"/>
      <c r="R131" s="172">
        <f>R132+R153</f>
        <v>11.122084839999999</v>
      </c>
      <c r="S131" s="78"/>
      <c r="T131" s="173">
        <f>T132+T153</f>
        <v>10.676490000000001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76</v>
      </c>
      <c r="AU131" s="16" t="s">
        <v>155</v>
      </c>
      <c r="BK131" s="174">
        <f>BK132+BK153</f>
        <v>0</v>
      </c>
    </row>
    <row r="132" spans="1:65" s="12" customFormat="1" ht="25.9" customHeight="1">
      <c r="B132" s="175"/>
      <c r="C132" s="176"/>
      <c r="D132" s="177" t="s">
        <v>76</v>
      </c>
      <c r="E132" s="178" t="s">
        <v>183</v>
      </c>
      <c r="F132" s="178" t="s">
        <v>184</v>
      </c>
      <c r="G132" s="176"/>
      <c r="H132" s="176"/>
      <c r="I132" s="179"/>
      <c r="J132" s="180">
        <f>BK132</f>
        <v>0</v>
      </c>
      <c r="K132" s="176"/>
      <c r="L132" s="181"/>
      <c r="M132" s="182"/>
      <c r="N132" s="183"/>
      <c r="O132" s="183"/>
      <c r="P132" s="184">
        <f>P133+P138+P142+P150</f>
        <v>0</v>
      </c>
      <c r="Q132" s="183"/>
      <c r="R132" s="184">
        <f>R133+R138+R142+R150</f>
        <v>4.5685799999999999</v>
      </c>
      <c r="S132" s="183"/>
      <c r="T132" s="185">
        <f>T133+T138+T142+T150</f>
        <v>6.2640000000000002</v>
      </c>
      <c r="AR132" s="186" t="s">
        <v>85</v>
      </c>
      <c r="AT132" s="187" t="s">
        <v>76</v>
      </c>
      <c r="AU132" s="187" t="s">
        <v>77</v>
      </c>
      <c r="AY132" s="186" t="s">
        <v>185</v>
      </c>
      <c r="BK132" s="188">
        <f>BK133+BK138+BK142+BK150</f>
        <v>0</v>
      </c>
    </row>
    <row r="133" spans="1:65" s="12" customFormat="1" ht="22.9" customHeight="1">
      <c r="B133" s="175"/>
      <c r="C133" s="176"/>
      <c r="D133" s="177" t="s">
        <v>76</v>
      </c>
      <c r="E133" s="189" t="s">
        <v>186</v>
      </c>
      <c r="F133" s="189" t="s">
        <v>187</v>
      </c>
      <c r="G133" s="176"/>
      <c r="H133" s="176"/>
      <c r="I133" s="179"/>
      <c r="J133" s="190">
        <f>BK133</f>
        <v>0</v>
      </c>
      <c r="K133" s="176"/>
      <c r="L133" s="181"/>
      <c r="M133" s="182"/>
      <c r="N133" s="183"/>
      <c r="O133" s="183"/>
      <c r="P133" s="184">
        <f>SUM(P134:P137)</f>
        <v>0</v>
      </c>
      <c r="Q133" s="183"/>
      <c r="R133" s="184">
        <f>SUM(R134:R137)</f>
        <v>4.5685799999999999</v>
      </c>
      <c r="S133" s="183"/>
      <c r="T133" s="185">
        <f>SUM(T134:T137)</f>
        <v>0</v>
      </c>
      <c r="AR133" s="186" t="s">
        <v>85</v>
      </c>
      <c r="AT133" s="187" t="s">
        <v>76</v>
      </c>
      <c r="AU133" s="187" t="s">
        <v>85</v>
      </c>
      <c r="AY133" s="186" t="s">
        <v>185</v>
      </c>
      <c r="BK133" s="188">
        <f>SUM(BK134:BK137)</f>
        <v>0</v>
      </c>
    </row>
    <row r="134" spans="1:65" s="2" customFormat="1" ht="21.75" customHeight="1">
      <c r="A134" s="33"/>
      <c r="B134" s="34"/>
      <c r="C134" s="191" t="s">
        <v>85</v>
      </c>
      <c r="D134" s="191" t="s">
        <v>188</v>
      </c>
      <c r="E134" s="192" t="s">
        <v>189</v>
      </c>
      <c r="F134" s="193" t="s">
        <v>190</v>
      </c>
      <c r="G134" s="194" t="s">
        <v>191</v>
      </c>
      <c r="H134" s="195">
        <v>50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42</v>
      </c>
      <c r="O134" s="70"/>
      <c r="P134" s="201">
        <f>O134*H134</f>
        <v>0</v>
      </c>
      <c r="Q134" s="201">
        <v>1.5E-3</v>
      </c>
      <c r="R134" s="201">
        <f>Q134*H134</f>
        <v>7.4999999999999997E-2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192</v>
      </c>
      <c r="AT134" s="203" t="s">
        <v>188</v>
      </c>
      <c r="AU134" s="203" t="s">
        <v>87</v>
      </c>
      <c r="AY134" s="16" t="s">
        <v>185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85</v>
      </c>
      <c r="BK134" s="204">
        <f>ROUND(I134*H134,2)</f>
        <v>0</v>
      </c>
      <c r="BL134" s="16" t="s">
        <v>192</v>
      </c>
      <c r="BM134" s="203" t="s">
        <v>632</v>
      </c>
    </row>
    <row r="135" spans="1:65" s="13" customFormat="1">
      <c r="B135" s="205"/>
      <c r="C135" s="206"/>
      <c r="D135" s="207" t="s">
        <v>194</v>
      </c>
      <c r="E135" s="208" t="s">
        <v>1</v>
      </c>
      <c r="F135" s="209" t="s">
        <v>633</v>
      </c>
      <c r="G135" s="206"/>
      <c r="H135" s="210">
        <v>50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194</v>
      </c>
      <c r="AU135" s="216" t="s">
        <v>87</v>
      </c>
      <c r="AV135" s="13" t="s">
        <v>87</v>
      </c>
      <c r="AW135" s="13" t="s">
        <v>34</v>
      </c>
      <c r="AX135" s="13" t="s">
        <v>85</v>
      </c>
      <c r="AY135" s="216" t="s">
        <v>185</v>
      </c>
    </row>
    <row r="136" spans="1:65" s="2" customFormat="1" ht="21.75" customHeight="1">
      <c r="A136" s="33"/>
      <c r="B136" s="34"/>
      <c r="C136" s="191" t="s">
        <v>87</v>
      </c>
      <c r="D136" s="191" t="s">
        <v>188</v>
      </c>
      <c r="E136" s="192" t="s">
        <v>196</v>
      </c>
      <c r="F136" s="193" t="s">
        <v>197</v>
      </c>
      <c r="G136" s="194" t="s">
        <v>198</v>
      </c>
      <c r="H136" s="195">
        <v>164.6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42</v>
      </c>
      <c r="O136" s="70"/>
      <c r="P136" s="201">
        <f>O136*H136</f>
        <v>0</v>
      </c>
      <c r="Q136" s="201">
        <v>2.7300000000000001E-2</v>
      </c>
      <c r="R136" s="201">
        <f>Q136*H136</f>
        <v>4.4935799999999997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192</v>
      </c>
      <c r="AT136" s="203" t="s">
        <v>188</v>
      </c>
      <c r="AU136" s="203" t="s">
        <v>87</v>
      </c>
      <c r="AY136" s="16" t="s">
        <v>185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85</v>
      </c>
      <c r="BK136" s="204">
        <f>ROUND(I136*H136,2)</f>
        <v>0</v>
      </c>
      <c r="BL136" s="16" t="s">
        <v>192</v>
      </c>
      <c r="BM136" s="203" t="s">
        <v>199</v>
      </c>
    </row>
    <row r="137" spans="1:65" s="13" customFormat="1">
      <c r="B137" s="205"/>
      <c r="C137" s="206"/>
      <c r="D137" s="207" t="s">
        <v>194</v>
      </c>
      <c r="E137" s="208" t="s">
        <v>1</v>
      </c>
      <c r="F137" s="209" t="s">
        <v>634</v>
      </c>
      <c r="G137" s="206"/>
      <c r="H137" s="210">
        <v>164.6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194</v>
      </c>
      <c r="AU137" s="216" t="s">
        <v>87</v>
      </c>
      <c r="AV137" s="13" t="s">
        <v>87</v>
      </c>
      <c r="AW137" s="13" t="s">
        <v>34</v>
      </c>
      <c r="AX137" s="13" t="s">
        <v>85</v>
      </c>
      <c r="AY137" s="216" t="s">
        <v>185</v>
      </c>
    </row>
    <row r="138" spans="1:65" s="12" customFormat="1" ht="22.9" customHeight="1">
      <c r="B138" s="175"/>
      <c r="C138" s="176"/>
      <c r="D138" s="177" t="s">
        <v>76</v>
      </c>
      <c r="E138" s="189" t="s">
        <v>209</v>
      </c>
      <c r="F138" s="189" t="s">
        <v>210</v>
      </c>
      <c r="G138" s="176"/>
      <c r="H138" s="176"/>
      <c r="I138" s="179"/>
      <c r="J138" s="190">
        <f>BK138</f>
        <v>0</v>
      </c>
      <c r="K138" s="176"/>
      <c r="L138" s="181"/>
      <c r="M138" s="182"/>
      <c r="N138" s="183"/>
      <c r="O138" s="183"/>
      <c r="P138" s="184">
        <f>SUM(P139:P141)</f>
        <v>0</v>
      </c>
      <c r="Q138" s="183"/>
      <c r="R138" s="184">
        <f>SUM(R139:R141)</f>
        <v>0</v>
      </c>
      <c r="S138" s="183"/>
      <c r="T138" s="185">
        <f>SUM(T139:T141)</f>
        <v>6.2640000000000002</v>
      </c>
      <c r="AR138" s="186" t="s">
        <v>85</v>
      </c>
      <c r="AT138" s="187" t="s">
        <v>76</v>
      </c>
      <c r="AU138" s="187" t="s">
        <v>85</v>
      </c>
      <c r="AY138" s="186" t="s">
        <v>185</v>
      </c>
      <c r="BK138" s="188">
        <f>SUM(BK139:BK141)</f>
        <v>0</v>
      </c>
    </row>
    <row r="139" spans="1:65" s="2" customFormat="1" ht="55.5" customHeight="1">
      <c r="A139" s="33"/>
      <c r="B139" s="34"/>
      <c r="C139" s="191" t="s">
        <v>201</v>
      </c>
      <c r="D139" s="191" t="s">
        <v>188</v>
      </c>
      <c r="E139" s="192" t="s">
        <v>212</v>
      </c>
      <c r="F139" s="193" t="s">
        <v>213</v>
      </c>
      <c r="G139" s="194" t="s">
        <v>214</v>
      </c>
      <c r="H139" s="195">
        <v>1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42</v>
      </c>
      <c r="O139" s="70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192</v>
      </c>
      <c r="AT139" s="203" t="s">
        <v>188</v>
      </c>
      <c r="AU139" s="203" t="s">
        <v>87</v>
      </c>
      <c r="AY139" s="16" t="s">
        <v>185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85</v>
      </c>
      <c r="BK139" s="204">
        <f>ROUND(I139*H139,2)</f>
        <v>0</v>
      </c>
      <c r="BL139" s="16" t="s">
        <v>192</v>
      </c>
      <c r="BM139" s="203" t="s">
        <v>215</v>
      </c>
    </row>
    <row r="140" spans="1:65" s="2" customFormat="1" ht="21.75" customHeight="1">
      <c r="A140" s="33"/>
      <c r="B140" s="34"/>
      <c r="C140" s="191" t="s">
        <v>192</v>
      </c>
      <c r="D140" s="191" t="s">
        <v>188</v>
      </c>
      <c r="E140" s="192" t="s">
        <v>216</v>
      </c>
      <c r="F140" s="193" t="s">
        <v>217</v>
      </c>
      <c r="G140" s="194" t="s">
        <v>198</v>
      </c>
      <c r="H140" s="195">
        <v>24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42</v>
      </c>
      <c r="O140" s="70"/>
      <c r="P140" s="201">
        <f>O140*H140</f>
        <v>0</v>
      </c>
      <c r="Q140" s="201">
        <v>0</v>
      </c>
      <c r="R140" s="201">
        <f>Q140*H140</f>
        <v>0</v>
      </c>
      <c r="S140" s="201">
        <v>0.26100000000000001</v>
      </c>
      <c r="T140" s="202">
        <f>S140*H140</f>
        <v>6.2640000000000002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192</v>
      </c>
      <c r="AT140" s="203" t="s">
        <v>188</v>
      </c>
      <c r="AU140" s="203" t="s">
        <v>87</v>
      </c>
      <c r="AY140" s="16" t="s">
        <v>185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85</v>
      </c>
      <c r="BK140" s="204">
        <f>ROUND(I140*H140,2)</f>
        <v>0</v>
      </c>
      <c r="BL140" s="16" t="s">
        <v>192</v>
      </c>
      <c r="BM140" s="203" t="s">
        <v>635</v>
      </c>
    </row>
    <row r="141" spans="1:65" s="13" customFormat="1">
      <c r="B141" s="205"/>
      <c r="C141" s="206"/>
      <c r="D141" s="207" t="s">
        <v>194</v>
      </c>
      <c r="E141" s="208" t="s">
        <v>1</v>
      </c>
      <c r="F141" s="209" t="s">
        <v>636</v>
      </c>
      <c r="G141" s="206"/>
      <c r="H141" s="210">
        <v>24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194</v>
      </c>
      <c r="AU141" s="216" t="s">
        <v>87</v>
      </c>
      <c r="AV141" s="13" t="s">
        <v>87</v>
      </c>
      <c r="AW141" s="13" t="s">
        <v>34</v>
      </c>
      <c r="AX141" s="13" t="s">
        <v>85</v>
      </c>
      <c r="AY141" s="216" t="s">
        <v>185</v>
      </c>
    </row>
    <row r="142" spans="1:65" s="12" customFormat="1" ht="22.9" customHeight="1">
      <c r="B142" s="175"/>
      <c r="C142" s="176"/>
      <c r="D142" s="177" t="s">
        <v>76</v>
      </c>
      <c r="E142" s="189" t="s">
        <v>232</v>
      </c>
      <c r="F142" s="189" t="s">
        <v>233</v>
      </c>
      <c r="G142" s="176"/>
      <c r="H142" s="176"/>
      <c r="I142" s="179"/>
      <c r="J142" s="190">
        <f>BK142</f>
        <v>0</v>
      </c>
      <c r="K142" s="176"/>
      <c r="L142" s="181"/>
      <c r="M142" s="182"/>
      <c r="N142" s="183"/>
      <c r="O142" s="183"/>
      <c r="P142" s="184">
        <f>SUM(P143:P149)</f>
        <v>0</v>
      </c>
      <c r="Q142" s="183"/>
      <c r="R142" s="184">
        <f>SUM(R143:R149)</f>
        <v>0</v>
      </c>
      <c r="S142" s="183"/>
      <c r="T142" s="185">
        <f>SUM(T143:T149)</f>
        <v>0</v>
      </c>
      <c r="AR142" s="186" t="s">
        <v>85</v>
      </c>
      <c r="AT142" s="187" t="s">
        <v>76</v>
      </c>
      <c r="AU142" s="187" t="s">
        <v>85</v>
      </c>
      <c r="AY142" s="186" t="s">
        <v>185</v>
      </c>
      <c r="BK142" s="188">
        <f>SUM(BK143:BK149)</f>
        <v>0</v>
      </c>
    </row>
    <row r="143" spans="1:65" s="2" customFormat="1" ht="21.75" customHeight="1">
      <c r="A143" s="33"/>
      <c r="B143" s="34"/>
      <c r="C143" s="191" t="s">
        <v>211</v>
      </c>
      <c r="D143" s="191" t="s">
        <v>188</v>
      </c>
      <c r="E143" s="192" t="s">
        <v>235</v>
      </c>
      <c r="F143" s="193" t="s">
        <v>236</v>
      </c>
      <c r="G143" s="194" t="s">
        <v>237</v>
      </c>
      <c r="H143" s="195">
        <v>10.676</v>
      </c>
      <c r="I143" s="196"/>
      <c r="J143" s="197">
        <f>ROUND(I143*H143,2)</f>
        <v>0</v>
      </c>
      <c r="K143" s="198"/>
      <c r="L143" s="38"/>
      <c r="M143" s="199" t="s">
        <v>1</v>
      </c>
      <c r="N143" s="200" t="s">
        <v>42</v>
      </c>
      <c r="O143" s="70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192</v>
      </c>
      <c r="AT143" s="203" t="s">
        <v>188</v>
      </c>
      <c r="AU143" s="203" t="s">
        <v>87</v>
      </c>
      <c r="AY143" s="16" t="s">
        <v>185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85</v>
      </c>
      <c r="BK143" s="204">
        <f>ROUND(I143*H143,2)</f>
        <v>0</v>
      </c>
      <c r="BL143" s="16" t="s">
        <v>192</v>
      </c>
      <c r="BM143" s="203" t="s">
        <v>238</v>
      </c>
    </row>
    <row r="144" spans="1:65" s="2" customFormat="1" ht="33" customHeight="1">
      <c r="A144" s="33"/>
      <c r="B144" s="34"/>
      <c r="C144" s="191" t="s">
        <v>186</v>
      </c>
      <c r="D144" s="191" t="s">
        <v>188</v>
      </c>
      <c r="E144" s="192" t="s">
        <v>240</v>
      </c>
      <c r="F144" s="193" t="s">
        <v>241</v>
      </c>
      <c r="G144" s="194" t="s">
        <v>237</v>
      </c>
      <c r="H144" s="195">
        <v>106.76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42</v>
      </c>
      <c r="O144" s="70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192</v>
      </c>
      <c r="AT144" s="203" t="s">
        <v>188</v>
      </c>
      <c r="AU144" s="203" t="s">
        <v>87</v>
      </c>
      <c r="AY144" s="16" t="s">
        <v>185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85</v>
      </c>
      <c r="BK144" s="204">
        <f>ROUND(I144*H144,2)</f>
        <v>0</v>
      </c>
      <c r="BL144" s="16" t="s">
        <v>192</v>
      </c>
      <c r="BM144" s="203" t="s">
        <v>637</v>
      </c>
    </row>
    <row r="145" spans="1:65" s="13" customFormat="1">
      <c r="B145" s="205"/>
      <c r="C145" s="206"/>
      <c r="D145" s="207" t="s">
        <v>194</v>
      </c>
      <c r="E145" s="206"/>
      <c r="F145" s="209" t="s">
        <v>638</v>
      </c>
      <c r="G145" s="206"/>
      <c r="H145" s="210">
        <v>106.76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194</v>
      </c>
      <c r="AU145" s="216" t="s">
        <v>87</v>
      </c>
      <c r="AV145" s="13" t="s">
        <v>87</v>
      </c>
      <c r="AW145" s="13" t="s">
        <v>4</v>
      </c>
      <c r="AX145" s="13" t="s">
        <v>85</v>
      </c>
      <c r="AY145" s="216" t="s">
        <v>185</v>
      </c>
    </row>
    <row r="146" spans="1:65" s="2" customFormat="1" ht="21.75" customHeight="1">
      <c r="A146" s="33"/>
      <c r="B146" s="34"/>
      <c r="C146" s="191" t="s">
        <v>220</v>
      </c>
      <c r="D146" s="191" t="s">
        <v>188</v>
      </c>
      <c r="E146" s="192" t="s">
        <v>245</v>
      </c>
      <c r="F146" s="193" t="s">
        <v>246</v>
      </c>
      <c r="G146" s="194" t="s">
        <v>237</v>
      </c>
      <c r="H146" s="195">
        <v>10.676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42</v>
      </c>
      <c r="O146" s="70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192</v>
      </c>
      <c r="AT146" s="203" t="s">
        <v>188</v>
      </c>
      <c r="AU146" s="203" t="s">
        <v>87</v>
      </c>
      <c r="AY146" s="16" t="s">
        <v>185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85</v>
      </c>
      <c r="BK146" s="204">
        <f>ROUND(I146*H146,2)</f>
        <v>0</v>
      </c>
      <c r="BL146" s="16" t="s">
        <v>192</v>
      </c>
      <c r="BM146" s="203" t="s">
        <v>247</v>
      </c>
    </row>
    <row r="147" spans="1:65" s="2" customFormat="1" ht="21.75" customHeight="1">
      <c r="A147" s="33"/>
      <c r="B147" s="34"/>
      <c r="C147" s="191" t="s">
        <v>224</v>
      </c>
      <c r="D147" s="191" t="s">
        <v>188</v>
      </c>
      <c r="E147" s="192" t="s">
        <v>249</v>
      </c>
      <c r="F147" s="193" t="s">
        <v>250</v>
      </c>
      <c r="G147" s="194" t="s">
        <v>237</v>
      </c>
      <c r="H147" s="195">
        <v>202.84399999999999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42</v>
      </c>
      <c r="O147" s="70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192</v>
      </c>
      <c r="AT147" s="203" t="s">
        <v>188</v>
      </c>
      <c r="AU147" s="203" t="s">
        <v>87</v>
      </c>
      <c r="AY147" s="16" t="s">
        <v>185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85</v>
      </c>
      <c r="BK147" s="204">
        <f>ROUND(I147*H147,2)</f>
        <v>0</v>
      </c>
      <c r="BL147" s="16" t="s">
        <v>192</v>
      </c>
      <c r="BM147" s="203" t="s">
        <v>251</v>
      </c>
    </row>
    <row r="148" spans="1:65" s="13" customFormat="1">
      <c r="B148" s="205"/>
      <c r="C148" s="206"/>
      <c r="D148" s="207" t="s">
        <v>194</v>
      </c>
      <c r="E148" s="206"/>
      <c r="F148" s="209" t="s">
        <v>639</v>
      </c>
      <c r="G148" s="206"/>
      <c r="H148" s="210">
        <v>202.84399999999999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194</v>
      </c>
      <c r="AU148" s="216" t="s">
        <v>87</v>
      </c>
      <c r="AV148" s="13" t="s">
        <v>87</v>
      </c>
      <c r="AW148" s="13" t="s">
        <v>4</v>
      </c>
      <c r="AX148" s="13" t="s">
        <v>85</v>
      </c>
      <c r="AY148" s="216" t="s">
        <v>185</v>
      </c>
    </row>
    <row r="149" spans="1:65" s="2" customFormat="1" ht="33" customHeight="1">
      <c r="A149" s="33"/>
      <c r="B149" s="34"/>
      <c r="C149" s="191" t="s">
        <v>209</v>
      </c>
      <c r="D149" s="191" t="s">
        <v>188</v>
      </c>
      <c r="E149" s="192" t="s">
        <v>254</v>
      </c>
      <c r="F149" s="193" t="s">
        <v>255</v>
      </c>
      <c r="G149" s="194" t="s">
        <v>237</v>
      </c>
      <c r="H149" s="195">
        <v>10.676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42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192</v>
      </c>
      <c r="AT149" s="203" t="s">
        <v>188</v>
      </c>
      <c r="AU149" s="203" t="s">
        <v>87</v>
      </c>
      <c r="AY149" s="16" t="s">
        <v>185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85</v>
      </c>
      <c r="BK149" s="204">
        <f>ROUND(I149*H149,2)</f>
        <v>0</v>
      </c>
      <c r="BL149" s="16" t="s">
        <v>192</v>
      </c>
      <c r="BM149" s="203" t="s">
        <v>256</v>
      </c>
    </row>
    <row r="150" spans="1:65" s="12" customFormat="1" ht="22.9" customHeight="1">
      <c r="B150" s="175"/>
      <c r="C150" s="176"/>
      <c r="D150" s="177" t="s">
        <v>76</v>
      </c>
      <c r="E150" s="189" t="s">
        <v>271</v>
      </c>
      <c r="F150" s="189" t="s">
        <v>272</v>
      </c>
      <c r="G150" s="176"/>
      <c r="H150" s="176"/>
      <c r="I150" s="179"/>
      <c r="J150" s="190">
        <f>BK150</f>
        <v>0</v>
      </c>
      <c r="K150" s="176"/>
      <c r="L150" s="181"/>
      <c r="M150" s="182"/>
      <c r="N150" s="183"/>
      <c r="O150" s="183"/>
      <c r="P150" s="184">
        <f>SUM(P151:P152)</f>
        <v>0</v>
      </c>
      <c r="Q150" s="183"/>
      <c r="R150" s="184">
        <f>SUM(R151:R152)</f>
        <v>0</v>
      </c>
      <c r="S150" s="183"/>
      <c r="T150" s="185">
        <f>SUM(T151:T152)</f>
        <v>0</v>
      </c>
      <c r="AR150" s="186" t="s">
        <v>85</v>
      </c>
      <c r="AT150" s="187" t="s">
        <v>76</v>
      </c>
      <c r="AU150" s="187" t="s">
        <v>85</v>
      </c>
      <c r="AY150" s="186" t="s">
        <v>185</v>
      </c>
      <c r="BK150" s="188">
        <f>SUM(BK151:BK152)</f>
        <v>0</v>
      </c>
    </row>
    <row r="151" spans="1:65" s="2" customFormat="1" ht="16.5" customHeight="1">
      <c r="A151" s="33"/>
      <c r="B151" s="34"/>
      <c r="C151" s="191" t="s">
        <v>234</v>
      </c>
      <c r="D151" s="191" t="s">
        <v>188</v>
      </c>
      <c r="E151" s="192" t="s">
        <v>274</v>
      </c>
      <c r="F151" s="193" t="s">
        <v>275</v>
      </c>
      <c r="G151" s="194" t="s">
        <v>237</v>
      </c>
      <c r="H151" s="195">
        <v>4.569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42</v>
      </c>
      <c r="O151" s="70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192</v>
      </c>
      <c r="AT151" s="203" t="s">
        <v>188</v>
      </c>
      <c r="AU151" s="203" t="s">
        <v>87</v>
      </c>
      <c r="AY151" s="16" t="s">
        <v>185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85</v>
      </c>
      <c r="BK151" s="204">
        <f>ROUND(I151*H151,2)</f>
        <v>0</v>
      </c>
      <c r="BL151" s="16" t="s">
        <v>192</v>
      </c>
      <c r="BM151" s="203" t="s">
        <v>276</v>
      </c>
    </row>
    <row r="152" spans="1:65" s="2" customFormat="1" ht="21.75" customHeight="1">
      <c r="A152" s="33"/>
      <c r="B152" s="34"/>
      <c r="C152" s="191" t="s">
        <v>239</v>
      </c>
      <c r="D152" s="191" t="s">
        <v>188</v>
      </c>
      <c r="E152" s="192" t="s">
        <v>278</v>
      </c>
      <c r="F152" s="193" t="s">
        <v>279</v>
      </c>
      <c r="G152" s="194" t="s">
        <v>237</v>
      </c>
      <c r="H152" s="195">
        <v>4.569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42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192</v>
      </c>
      <c r="AT152" s="203" t="s">
        <v>188</v>
      </c>
      <c r="AU152" s="203" t="s">
        <v>87</v>
      </c>
      <c r="AY152" s="16" t="s">
        <v>185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85</v>
      </c>
      <c r="BK152" s="204">
        <f>ROUND(I152*H152,2)</f>
        <v>0</v>
      </c>
      <c r="BL152" s="16" t="s">
        <v>192</v>
      </c>
      <c r="BM152" s="203" t="s">
        <v>640</v>
      </c>
    </row>
    <row r="153" spans="1:65" s="12" customFormat="1" ht="25.9" customHeight="1">
      <c r="B153" s="175"/>
      <c r="C153" s="176"/>
      <c r="D153" s="177" t="s">
        <v>76</v>
      </c>
      <c r="E153" s="178" t="s">
        <v>281</v>
      </c>
      <c r="F153" s="178" t="s">
        <v>282</v>
      </c>
      <c r="G153" s="176"/>
      <c r="H153" s="176"/>
      <c r="I153" s="179"/>
      <c r="J153" s="180">
        <f>BK153</f>
        <v>0</v>
      </c>
      <c r="K153" s="176"/>
      <c r="L153" s="181"/>
      <c r="M153" s="182"/>
      <c r="N153" s="183"/>
      <c r="O153" s="183"/>
      <c r="P153" s="184">
        <f>P154+P225+P243+P251+P267+P271+P282+P286+P290</f>
        <v>0</v>
      </c>
      <c r="Q153" s="183"/>
      <c r="R153" s="184">
        <f>R154+R225+R243+R251+R267+R271+R282+R286+R290</f>
        <v>6.5535048399999987</v>
      </c>
      <c r="S153" s="183"/>
      <c r="T153" s="185">
        <f>T154+T225+T243+T251+T267+T271+T282+T286+T290</f>
        <v>4.41249</v>
      </c>
      <c r="AR153" s="186" t="s">
        <v>87</v>
      </c>
      <c r="AT153" s="187" t="s">
        <v>76</v>
      </c>
      <c r="AU153" s="187" t="s">
        <v>77</v>
      </c>
      <c r="AY153" s="186" t="s">
        <v>185</v>
      </c>
      <c r="BK153" s="188">
        <f>BK154+BK225+BK243+BK251+BK267+BK271+BK282+BK286+BK290</f>
        <v>0</v>
      </c>
    </row>
    <row r="154" spans="1:65" s="12" customFormat="1" ht="22.9" customHeight="1">
      <c r="B154" s="175"/>
      <c r="C154" s="176"/>
      <c r="D154" s="177" t="s">
        <v>76</v>
      </c>
      <c r="E154" s="189" t="s">
        <v>283</v>
      </c>
      <c r="F154" s="189" t="s">
        <v>284</v>
      </c>
      <c r="G154" s="176"/>
      <c r="H154" s="176"/>
      <c r="I154" s="179"/>
      <c r="J154" s="190">
        <f>BK154</f>
        <v>0</v>
      </c>
      <c r="K154" s="176"/>
      <c r="L154" s="181"/>
      <c r="M154" s="182"/>
      <c r="N154" s="183"/>
      <c r="O154" s="183"/>
      <c r="P154" s="184">
        <f>SUM(P155:P224)</f>
        <v>0</v>
      </c>
      <c r="Q154" s="183"/>
      <c r="R154" s="184">
        <f>SUM(R155:R224)</f>
        <v>5.5205148399999988</v>
      </c>
      <c r="S154" s="183"/>
      <c r="T154" s="185">
        <f>SUM(T155:T224)</f>
        <v>2.6170399999999998</v>
      </c>
      <c r="AR154" s="186" t="s">
        <v>87</v>
      </c>
      <c r="AT154" s="187" t="s">
        <v>76</v>
      </c>
      <c r="AU154" s="187" t="s">
        <v>85</v>
      </c>
      <c r="AY154" s="186" t="s">
        <v>185</v>
      </c>
      <c r="BK154" s="188">
        <f>SUM(BK155:BK224)</f>
        <v>0</v>
      </c>
    </row>
    <row r="155" spans="1:65" s="2" customFormat="1" ht="16.5" customHeight="1">
      <c r="A155" s="33"/>
      <c r="B155" s="34"/>
      <c r="C155" s="191" t="s">
        <v>244</v>
      </c>
      <c r="D155" s="191" t="s">
        <v>188</v>
      </c>
      <c r="E155" s="192" t="s">
        <v>641</v>
      </c>
      <c r="F155" s="193" t="s">
        <v>642</v>
      </c>
      <c r="G155" s="194" t="s">
        <v>191</v>
      </c>
      <c r="H155" s="195">
        <v>329.2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42</v>
      </c>
      <c r="O155" s="70"/>
      <c r="P155" s="201">
        <f>O155*H155</f>
        <v>0</v>
      </c>
      <c r="Q155" s="201">
        <v>0</v>
      </c>
      <c r="R155" s="201">
        <f>Q155*H155</f>
        <v>0</v>
      </c>
      <c r="S155" s="201">
        <v>1.6999999999999999E-3</v>
      </c>
      <c r="T155" s="202">
        <f>S155*H155</f>
        <v>0.55963999999999992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261</v>
      </c>
      <c r="AT155" s="203" t="s">
        <v>188</v>
      </c>
      <c r="AU155" s="203" t="s">
        <v>87</v>
      </c>
      <c r="AY155" s="16" t="s">
        <v>185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85</v>
      </c>
      <c r="BK155" s="204">
        <f>ROUND(I155*H155,2)</f>
        <v>0</v>
      </c>
      <c r="BL155" s="16" t="s">
        <v>261</v>
      </c>
      <c r="BM155" s="203" t="s">
        <v>643</v>
      </c>
    </row>
    <row r="156" spans="1:65" s="13" customFormat="1">
      <c r="B156" s="205"/>
      <c r="C156" s="206"/>
      <c r="D156" s="207" t="s">
        <v>194</v>
      </c>
      <c r="E156" s="208" t="s">
        <v>1</v>
      </c>
      <c r="F156" s="209" t="s">
        <v>644</v>
      </c>
      <c r="G156" s="206"/>
      <c r="H156" s="210">
        <v>213.8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194</v>
      </c>
      <c r="AU156" s="216" t="s">
        <v>87</v>
      </c>
      <c r="AV156" s="13" t="s">
        <v>87</v>
      </c>
      <c r="AW156" s="13" t="s">
        <v>34</v>
      </c>
      <c r="AX156" s="13" t="s">
        <v>77</v>
      </c>
      <c r="AY156" s="216" t="s">
        <v>185</v>
      </c>
    </row>
    <row r="157" spans="1:65" s="13" customFormat="1">
      <c r="B157" s="205"/>
      <c r="C157" s="206"/>
      <c r="D157" s="207" t="s">
        <v>194</v>
      </c>
      <c r="E157" s="208" t="s">
        <v>1</v>
      </c>
      <c r="F157" s="209" t="s">
        <v>645</v>
      </c>
      <c r="G157" s="206"/>
      <c r="H157" s="210">
        <v>115.4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194</v>
      </c>
      <c r="AU157" s="216" t="s">
        <v>87</v>
      </c>
      <c r="AV157" s="13" t="s">
        <v>87</v>
      </c>
      <c r="AW157" s="13" t="s">
        <v>34</v>
      </c>
      <c r="AX157" s="13" t="s">
        <v>77</v>
      </c>
      <c r="AY157" s="216" t="s">
        <v>185</v>
      </c>
    </row>
    <row r="158" spans="1:65" s="14" customFormat="1">
      <c r="B158" s="221"/>
      <c r="C158" s="222"/>
      <c r="D158" s="207" t="s">
        <v>194</v>
      </c>
      <c r="E158" s="223" t="s">
        <v>1</v>
      </c>
      <c r="F158" s="224" t="s">
        <v>317</v>
      </c>
      <c r="G158" s="222"/>
      <c r="H158" s="225">
        <v>329.20000000000005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194</v>
      </c>
      <c r="AU158" s="231" t="s">
        <v>87</v>
      </c>
      <c r="AV158" s="14" t="s">
        <v>192</v>
      </c>
      <c r="AW158" s="14" t="s">
        <v>34</v>
      </c>
      <c r="AX158" s="14" t="s">
        <v>85</v>
      </c>
      <c r="AY158" s="231" t="s">
        <v>185</v>
      </c>
    </row>
    <row r="159" spans="1:65" s="2" customFormat="1" ht="33" customHeight="1">
      <c r="A159" s="33"/>
      <c r="B159" s="34"/>
      <c r="C159" s="191" t="s">
        <v>248</v>
      </c>
      <c r="D159" s="191" t="s">
        <v>188</v>
      </c>
      <c r="E159" s="192" t="s">
        <v>294</v>
      </c>
      <c r="F159" s="193" t="s">
        <v>295</v>
      </c>
      <c r="G159" s="194" t="s">
        <v>198</v>
      </c>
      <c r="H159" s="195">
        <v>1023.9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42</v>
      </c>
      <c r="O159" s="70"/>
      <c r="P159" s="201">
        <f>O159*H159</f>
        <v>0</v>
      </c>
      <c r="Q159" s="201">
        <v>0</v>
      </c>
      <c r="R159" s="201">
        <f>Q159*H159</f>
        <v>0</v>
      </c>
      <c r="S159" s="201">
        <v>2E-3</v>
      </c>
      <c r="T159" s="202">
        <f>S159*H159</f>
        <v>2.0478000000000001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261</v>
      </c>
      <c r="AT159" s="203" t="s">
        <v>188</v>
      </c>
      <c r="AU159" s="203" t="s">
        <v>87</v>
      </c>
      <c r="AY159" s="16" t="s">
        <v>185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85</v>
      </c>
      <c r="BK159" s="204">
        <f>ROUND(I159*H159,2)</f>
        <v>0</v>
      </c>
      <c r="BL159" s="16" t="s">
        <v>261</v>
      </c>
      <c r="BM159" s="203" t="s">
        <v>296</v>
      </c>
    </row>
    <row r="160" spans="1:65" s="2" customFormat="1" ht="29.25">
      <c r="A160" s="33"/>
      <c r="B160" s="34"/>
      <c r="C160" s="35"/>
      <c r="D160" s="207" t="s">
        <v>269</v>
      </c>
      <c r="E160" s="35"/>
      <c r="F160" s="217" t="s">
        <v>297</v>
      </c>
      <c r="G160" s="35"/>
      <c r="H160" s="35"/>
      <c r="I160" s="218"/>
      <c r="J160" s="35"/>
      <c r="K160" s="35"/>
      <c r="L160" s="38"/>
      <c r="M160" s="219"/>
      <c r="N160" s="220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269</v>
      </c>
      <c r="AU160" s="16" t="s">
        <v>87</v>
      </c>
    </row>
    <row r="161" spans="1:65" s="13" customFormat="1">
      <c r="B161" s="205"/>
      <c r="C161" s="206"/>
      <c r="D161" s="207" t="s">
        <v>194</v>
      </c>
      <c r="E161" s="208" t="s">
        <v>1</v>
      </c>
      <c r="F161" s="209" t="s">
        <v>646</v>
      </c>
      <c r="G161" s="206"/>
      <c r="H161" s="210">
        <v>1023.9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194</v>
      </c>
      <c r="AU161" s="216" t="s">
        <v>87</v>
      </c>
      <c r="AV161" s="13" t="s">
        <v>87</v>
      </c>
      <c r="AW161" s="13" t="s">
        <v>34</v>
      </c>
      <c r="AX161" s="13" t="s">
        <v>85</v>
      </c>
      <c r="AY161" s="216" t="s">
        <v>185</v>
      </c>
    </row>
    <row r="162" spans="1:65" s="2" customFormat="1" ht="21.75" customHeight="1">
      <c r="A162" s="33"/>
      <c r="B162" s="34"/>
      <c r="C162" s="191" t="s">
        <v>253</v>
      </c>
      <c r="D162" s="191" t="s">
        <v>188</v>
      </c>
      <c r="E162" s="192" t="s">
        <v>299</v>
      </c>
      <c r="F162" s="193" t="s">
        <v>300</v>
      </c>
      <c r="G162" s="194" t="s">
        <v>301</v>
      </c>
      <c r="H162" s="195">
        <v>32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42</v>
      </c>
      <c r="O162" s="70"/>
      <c r="P162" s="201">
        <f>O162*H162</f>
        <v>0</v>
      </c>
      <c r="Q162" s="201">
        <v>0</v>
      </c>
      <c r="R162" s="201">
        <f>Q162*H162</f>
        <v>0</v>
      </c>
      <c r="S162" s="201">
        <v>2.9999999999999997E-4</v>
      </c>
      <c r="T162" s="202">
        <f>S162*H162</f>
        <v>9.5999999999999992E-3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261</v>
      </c>
      <c r="AT162" s="203" t="s">
        <v>188</v>
      </c>
      <c r="AU162" s="203" t="s">
        <v>87</v>
      </c>
      <c r="AY162" s="16" t="s">
        <v>185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85</v>
      </c>
      <c r="BK162" s="204">
        <f>ROUND(I162*H162,2)</f>
        <v>0</v>
      </c>
      <c r="BL162" s="16" t="s">
        <v>261</v>
      </c>
      <c r="BM162" s="203" t="s">
        <v>302</v>
      </c>
    </row>
    <row r="163" spans="1:65" s="13" customFormat="1">
      <c r="B163" s="205"/>
      <c r="C163" s="206"/>
      <c r="D163" s="207" t="s">
        <v>194</v>
      </c>
      <c r="E163" s="208" t="s">
        <v>1</v>
      </c>
      <c r="F163" s="209" t="s">
        <v>647</v>
      </c>
      <c r="G163" s="206"/>
      <c r="H163" s="210">
        <v>32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194</v>
      </c>
      <c r="AU163" s="216" t="s">
        <v>87</v>
      </c>
      <c r="AV163" s="13" t="s">
        <v>87</v>
      </c>
      <c r="AW163" s="13" t="s">
        <v>34</v>
      </c>
      <c r="AX163" s="13" t="s">
        <v>85</v>
      </c>
      <c r="AY163" s="216" t="s">
        <v>185</v>
      </c>
    </row>
    <row r="164" spans="1:65" s="2" customFormat="1" ht="21.75" customHeight="1">
      <c r="A164" s="33"/>
      <c r="B164" s="34"/>
      <c r="C164" s="191" t="s">
        <v>8</v>
      </c>
      <c r="D164" s="191" t="s">
        <v>188</v>
      </c>
      <c r="E164" s="192" t="s">
        <v>305</v>
      </c>
      <c r="F164" s="193" t="s">
        <v>306</v>
      </c>
      <c r="G164" s="194" t="s">
        <v>198</v>
      </c>
      <c r="H164" s="195">
        <v>204.78</v>
      </c>
      <c r="I164" s="196"/>
      <c r="J164" s="197">
        <f>ROUND(I164*H164,2)</f>
        <v>0</v>
      </c>
      <c r="K164" s="198"/>
      <c r="L164" s="38"/>
      <c r="M164" s="199" t="s">
        <v>1</v>
      </c>
      <c r="N164" s="200" t="s">
        <v>42</v>
      </c>
      <c r="O164" s="70"/>
      <c r="P164" s="201">
        <f>O164*H164</f>
        <v>0</v>
      </c>
      <c r="Q164" s="201">
        <v>4.4999999999999999E-4</v>
      </c>
      <c r="R164" s="201">
        <f>Q164*H164</f>
        <v>9.2150999999999997E-2</v>
      </c>
      <c r="S164" s="201">
        <v>0</v>
      </c>
      <c r="T164" s="20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261</v>
      </c>
      <c r="AT164" s="203" t="s">
        <v>188</v>
      </c>
      <c r="AU164" s="203" t="s">
        <v>87</v>
      </c>
      <c r="AY164" s="16" t="s">
        <v>185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6" t="s">
        <v>85</v>
      </c>
      <c r="BK164" s="204">
        <f>ROUND(I164*H164,2)</f>
        <v>0</v>
      </c>
      <c r="BL164" s="16" t="s">
        <v>261</v>
      </c>
      <c r="BM164" s="203" t="s">
        <v>307</v>
      </c>
    </row>
    <row r="165" spans="1:65" s="2" customFormat="1" ht="48.75">
      <c r="A165" s="33"/>
      <c r="B165" s="34"/>
      <c r="C165" s="35"/>
      <c r="D165" s="207" t="s">
        <v>269</v>
      </c>
      <c r="E165" s="35"/>
      <c r="F165" s="217" t="s">
        <v>308</v>
      </c>
      <c r="G165" s="35"/>
      <c r="H165" s="35"/>
      <c r="I165" s="218"/>
      <c r="J165" s="35"/>
      <c r="K165" s="35"/>
      <c r="L165" s="38"/>
      <c r="M165" s="219"/>
      <c r="N165" s="220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269</v>
      </c>
      <c r="AU165" s="16" t="s">
        <v>87</v>
      </c>
    </row>
    <row r="166" spans="1:65" s="13" customFormat="1">
      <c r="B166" s="205"/>
      <c r="C166" s="206"/>
      <c r="D166" s="207" t="s">
        <v>194</v>
      </c>
      <c r="E166" s="208" t="s">
        <v>1</v>
      </c>
      <c r="F166" s="209" t="s">
        <v>648</v>
      </c>
      <c r="G166" s="206"/>
      <c r="H166" s="210">
        <v>204.78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194</v>
      </c>
      <c r="AU166" s="216" t="s">
        <v>87</v>
      </c>
      <c r="AV166" s="13" t="s">
        <v>87</v>
      </c>
      <c r="AW166" s="13" t="s">
        <v>34</v>
      </c>
      <c r="AX166" s="13" t="s">
        <v>85</v>
      </c>
      <c r="AY166" s="216" t="s">
        <v>185</v>
      </c>
    </row>
    <row r="167" spans="1:65" s="2" customFormat="1" ht="21.75" customHeight="1">
      <c r="A167" s="33"/>
      <c r="B167" s="34"/>
      <c r="C167" s="191" t="s">
        <v>261</v>
      </c>
      <c r="D167" s="191" t="s">
        <v>188</v>
      </c>
      <c r="E167" s="192" t="s">
        <v>311</v>
      </c>
      <c r="F167" s="193" t="s">
        <v>312</v>
      </c>
      <c r="G167" s="194" t="s">
        <v>301</v>
      </c>
      <c r="H167" s="195">
        <v>42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42</v>
      </c>
      <c r="O167" s="70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261</v>
      </c>
      <c r="AT167" s="203" t="s">
        <v>188</v>
      </c>
      <c r="AU167" s="203" t="s">
        <v>87</v>
      </c>
      <c r="AY167" s="16" t="s">
        <v>185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261</v>
      </c>
      <c r="BM167" s="203" t="s">
        <v>313</v>
      </c>
    </row>
    <row r="168" spans="1:65" s="13" customFormat="1">
      <c r="B168" s="205"/>
      <c r="C168" s="206"/>
      <c r="D168" s="207" t="s">
        <v>194</v>
      </c>
      <c r="E168" s="208" t="s">
        <v>1</v>
      </c>
      <c r="F168" s="209" t="s">
        <v>649</v>
      </c>
      <c r="G168" s="206"/>
      <c r="H168" s="210">
        <v>32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194</v>
      </c>
      <c r="AU168" s="216" t="s">
        <v>87</v>
      </c>
      <c r="AV168" s="13" t="s">
        <v>87</v>
      </c>
      <c r="AW168" s="13" t="s">
        <v>34</v>
      </c>
      <c r="AX168" s="13" t="s">
        <v>77</v>
      </c>
      <c r="AY168" s="216" t="s">
        <v>185</v>
      </c>
    </row>
    <row r="169" spans="1:65" s="13" customFormat="1">
      <c r="B169" s="205"/>
      <c r="C169" s="206"/>
      <c r="D169" s="207" t="s">
        <v>194</v>
      </c>
      <c r="E169" s="208" t="s">
        <v>1</v>
      </c>
      <c r="F169" s="209" t="s">
        <v>650</v>
      </c>
      <c r="G169" s="206"/>
      <c r="H169" s="210">
        <v>5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194</v>
      </c>
      <c r="AU169" s="216" t="s">
        <v>87</v>
      </c>
      <c r="AV169" s="13" t="s">
        <v>87</v>
      </c>
      <c r="AW169" s="13" t="s">
        <v>34</v>
      </c>
      <c r="AX169" s="13" t="s">
        <v>77</v>
      </c>
      <c r="AY169" s="216" t="s">
        <v>185</v>
      </c>
    </row>
    <row r="170" spans="1:65" s="13" customFormat="1">
      <c r="B170" s="205"/>
      <c r="C170" s="206"/>
      <c r="D170" s="207" t="s">
        <v>194</v>
      </c>
      <c r="E170" s="208" t="s">
        <v>1</v>
      </c>
      <c r="F170" s="209" t="s">
        <v>651</v>
      </c>
      <c r="G170" s="206"/>
      <c r="H170" s="210">
        <v>5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194</v>
      </c>
      <c r="AU170" s="216" t="s">
        <v>87</v>
      </c>
      <c r="AV170" s="13" t="s">
        <v>87</v>
      </c>
      <c r="AW170" s="13" t="s">
        <v>34</v>
      </c>
      <c r="AX170" s="13" t="s">
        <v>77</v>
      </c>
      <c r="AY170" s="216" t="s">
        <v>185</v>
      </c>
    </row>
    <row r="171" spans="1:65" s="14" customFormat="1">
      <c r="B171" s="221"/>
      <c r="C171" s="222"/>
      <c r="D171" s="207" t="s">
        <v>194</v>
      </c>
      <c r="E171" s="223" t="s">
        <v>1</v>
      </c>
      <c r="F171" s="224" t="s">
        <v>317</v>
      </c>
      <c r="G171" s="222"/>
      <c r="H171" s="225">
        <v>42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194</v>
      </c>
      <c r="AU171" s="231" t="s">
        <v>87</v>
      </c>
      <c r="AV171" s="14" t="s">
        <v>192</v>
      </c>
      <c r="AW171" s="14" t="s">
        <v>34</v>
      </c>
      <c r="AX171" s="14" t="s">
        <v>85</v>
      </c>
      <c r="AY171" s="231" t="s">
        <v>185</v>
      </c>
    </row>
    <row r="172" spans="1:65" s="2" customFormat="1" ht="21.75" customHeight="1">
      <c r="A172" s="33"/>
      <c r="B172" s="34"/>
      <c r="C172" s="232" t="s">
        <v>265</v>
      </c>
      <c r="D172" s="232" t="s">
        <v>319</v>
      </c>
      <c r="E172" s="233" t="s">
        <v>320</v>
      </c>
      <c r="F172" s="234" t="s">
        <v>321</v>
      </c>
      <c r="G172" s="235" t="s">
        <v>237</v>
      </c>
      <c r="H172" s="236">
        <v>5.3999999999999999E-2</v>
      </c>
      <c r="I172" s="237"/>
      <c r="J172" s="238">
        <f>ROUND(I172*H172,2)</f>
        <v>0</v>
      </c>
      <c r="K172" s="239"/>
      <c r="L172" s="240"/>
      <c r="M172" s="241" t="s">
        <v>1</v>
      </c>
      <c r="N172" s="242" t="s">
        <v>42</v>
      </c>
      <c r="O172" s="70"/>
      <c r="P172" s="201">
        <f>O172*H172</f>
        <v>0</v>
      </c>
      <c r="Q172" s="201">
        <v>1</v>
      </c>
      <c r="R172" s="201">
        <f>Q172*H172</f>
        <v>5.3999999999999999E-2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322</v>
      </c>
      <c r="AT172" s="203" t="s">
        <v>319</v>
      </c>
      <c r="AU172" s="203" t="s">
        <v>87</v>
      </c>
      <c r="AY172" s="16" t="s">
        <v>185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85</v>
      </c>
      <c r="BK172" s="204">
        <f>ROUND(I172*H172,2)</f>
        <v>0</v>
      </c>
      <c r="BL172" s="16" t="s">
        <v>261</v>
      </c>
      <c r="BM172" s="203" t="s">
        <v>323</v>
      </c>
    </row>
    <row r="173" spans="1:65" s="13" customFormat="1">
      <c r="B173" s="205"/>
      <c r="C173" s="206"/>
      <c r="D173" s="207" t="s">
        <v>194</v>
      </c>
      <c r="E173" s="206"/>
      <c r="F173" s="209" t="s">
        <v>652</v>
      </c>
      <c r="G173" s="206"/>
      <c r="H173" s="210">
        <v>5.3999999999999999E-2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194</v>
      </c>
      <c r="AU173" s="216" t="s">
        <v>87</v>
      </c>
      <c r="AV173" s="13" t="s">
        <v>87</v>
      </c>
      <c r="AW173" s="13" t="s">
        <v>4</v>
      </c>
      <c r="AX173" s="13" t="s">
        <v>85</v>
      </c>
      <c r="AY173" s="216" t="s">
        <v>185</v>
      </c>
    </row>
    <row r="174" spans="1:65" s="2" customFormat="1" ht="21.75" customHeight="1">
      <c r="A174" s="33"/>
      <c r="B174" s="34"/>
      <c r="C174" s="191" t="s">
        <v>273</v>
      </c>
      <c r="D174" s="191" t="s">
        <v>188</v>
      </c>
      <c r="E174" s="192" t="s">
        <v>326</v>
      </c>
      <c r="F174" s="193" t="s">
        <v>327</v>
      </c>
      <c r="G174" s="194" t="s">
        <v>198</v>
      </c>
      <c r="H174" s="195">
        <v>1188.5</v>
      </c>
      <c r="I174" s="196"/>
      <c r="J174" s="197">
        <f>ROUND(I174*H174,2)</f>
        <v>0</v>
      </c>
      <c r="K174" s="198"/>
      <c r="L174" s="38"/>
      <c r="M174" s="199" t="s">
        <v>1</v>
      </c>
      <c r="N174" s="200" t="s">
        <v>42</v>
      </c>
      <c r="O174" s="70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261</v>
      </c>
      <c r="AT174" s="203" t="s">
        <v>188</v>
      </c>
      <c r="AU174" s="203" t="s">
        <v>87</v>
      </c>
      <c r="AY174" s="16" t="s">
        <v>185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85</v>
      </c>
      <c r="BK174" s="204">
        <f>ROUND(I174*H174,2)</f>
        <v>0</v>
      </c>
      <c r="BL174" s="16" t="s">
        <v>261</v>
      </c>
      <c r="BM174" s="203" t="s">
        <v>328</v>
      </c>
    </row>
    <row r="175" spans="1:65" s="13" customFormat="1">
      <c r="B175" s="205"/>
      <c r="C175" s="206"/>
      <c r="D175" s="207" t="s">
        <v>194</v>
      </c>
      <c r="E175" s="208" t="s">
        <v>1</v>
      </c>
      <c r="F175" s="209" t="s">
        <v>653</v>
      </c>
      <c r="G175" s="206"/>
      <c r="H175" s="210">
        <v>1023.9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194</v>
      </c>
      <c r="AU175" s="216" t="s">
        <v>87</v>
      </c>
      <c r="AV175" s="13" t="s">
        <v>87</v>
      </c>
      <c r="AW175" s="13" t="s">
        <v>34</v>
      </c>
      <c r="AX175" s="13" t="s">
        <v>77</v>
      </c>
      <c r="AY175" s="216" t="s">
        <v>185</v>
      </c>
    </row>
    <row r="176" spans="1:65" s="13" customFormat="1">
      <c r="B176" s="205"/>
      <c r="C176" s="206"/>
      <c r="D176" s="207" t="s">
        <v>194</v>
      </c>
      <c r="E176" s="208" t="s">
        <v>1</v>
      </c>
      <c r="F176" s="209" t="s">
        <v>654</v>
      </c>
      <c r="G176" s="206"/>
      <c r="H176" s="210">
        <v>164.6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194</v>
      </c>
      <c r="AU176" s="216" t="s">
        <v>87</v>
      </c>
      <c r="AV176" s="13" t="s">
        <v>87</v>
      </c>
      <c r="AW176" s="13" t="s">
        <v>34</v>
      </c>
      <c r="AX176" s="13" t="s">
        <v>77</v>
      </c>
      <c r="AY176" s="216" t="s">
        <v>185</v>
      </c>
    </row>
    <row r="177" spans="1:65" s="14" customFormat="1">
      <c r="B177" s="221"/>
      <c r="C177" s="222"/>
      <c r="D177" s="207" t="s">
        <v>194</v>
      </c>
      <c r="E177" s="223" t="s">
        <v>1</v>
      </c>
      <c r="F177" s="224" t="s">
        <v>317</v>
      </c>
      <c r="G177" s="222"/>
      <c r="H177" s="225">
        <v>1188.5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194</v>
      </c>
      <c r="AU177" s="231" t="s">
        <v>87</v>
      </c>
      <c r="AV177" s="14" t="s">
        <v>192</v>
      </c>
      <c r="AW177" s="14" t="s">
        <v>34</v>
      </c>
      <c r="AX177" s="14" t="s">
        <v>85</v>
      </c>
      <c r="AY177" s="231" t="s">
        <v>185</v>
      </c>
    </row>
    <row r="178" spans="1:65" s="2" customFormat="1" ht="21.75" customHeight="1">
      <c r="A178" s="33"/>
      <c r="B178" s="34"/>
      <c r="C178" s="232" t="s">
        <v>277</v>
      </c>
      <c r="D178" s="232" t="s">
        <v>319</v>
      </c>
      <c r="E178" s="233" t="s">
        <v>332</v>
      </c>
      <c r="F178" s="234" t="s">
        <v>333</v>
      </c>
      <c r="G178" s="235" t="s">
        <v>198</v>
      </c>
      <c r="H178" s="236">
        <v>1426.2</v>
      </c>
      <c r="I178" s="237"/>
      <c r="J178" s="238">
        <f>ROUND(I178*H178,2)</f>
        <v>0</v>
      </c>
      <c r="K178" s="239"/>
      <c r="L178" s="240"/>
      <c r="M178" s="241" t="s">
        <v>1</v>
      </c>
      <c r="N178" s="242" t="s">
        <v>42</v>
      </c>
      <c r="O178" s="70"/>
      <c r="P178" s="201">
        <f>O178*H178</f>
        <v>0</v>
      </c>
      <c r="Q178" s="201">
        <v>2.9999999999999997E-4</v>
      </c>
      <c r="R178" s="201">
        <f>Q178*H178</f>
        <v>0.42785999999999996</v>
      </c>
      <c r="S178" s="201">
        <v>0</v>
      </c>
      <c r="T178" s="20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322</v>
      </c>
      <c r="AT178" s="203" t="s">
        <v>319</v>
      </c>
      <c r="AU178" s="203" t="s">
        <v>87</v>
      </c>
      <c r="AY178" s="16" t="s">
        <v>185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85</v>
      </c>
      <c r="BK178" s="204">
        <f>ROUND(I178*H178,2)</f>
        <v>0</v>
      </c>
      <c r="BL178" s="16" t="s">
        <v>261</v>
      </c>
      <c r="BM178" s="203" t="s">
        <v>334</v>
      </c>
    </row>
    <row r="179" spans="1:65" s="13" customFormat="1">
      <c r="B179" s="205"/>
      <c r="C179" s="206"/>
      <c r="D179" s="207" t="s">
        <v>194</v>
      </c>
      <c r="E179" s="206"/>
      <c r="F179" s="209" t="s">
        <v>655</v>
      </c>
      <c r="G179" s="206"/>
      <c r="H179" s="210">
        <v>1426.2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194</v>
      </c>
      <c r="AU179" s="216" t="s">
        <v>87</v>
      </c>
      <c r="AV179" s="13" t="s">
        <v>87</v>
      </c>
      <c r="AW179" s="13" t="s">
        <v>4</v>
      </c>
      <c r="AX179" s="13" t="s">
        <v>85</v>
      </c>
      <c r="AY179" s="216" t="s">
        <v>185</v>
      </c>
    </row>
    <row r="180" spans="1:65" s="2" customFormat="1" ht="21.75" customHeight="1">
      <c r="A180" s="33"/>
      <c r="B180" s="34"/>
      <c r="C180" s="191" t="s">
        <v>285</v>
      </c>
      <c r="D180" s="191" t="s">
        <v>188</v>
      </c>
      <c r="E180" s="192" t="s">
        <v>337</v>
      </c>
      <c r="F180" s="193" t="s">
        <v>338</v>
      </c>
      <c r="G180" s="194" t="s">
        <v>198</v>
      </c>
      <c r="H180" s="195">
        <v>1023.9</v>
      </c>
      <c r="I180" s="196"/>
      <c r="J180" s="197">
        <f>ROUND(I180*H180,2)</f>
        <v>0</v>
      </c>
      <c r="K180" s="198"/>
      <c r="L180" s="38"/>
      <c r="M180" s="199" t="s">
        <v>1</v>
      </c>
      <c r="N180" s="200" t="s">
        <v>42</v>
      </c>
      <c r="O180" s="70"/>
      <c r="P180" s="201">
        <f>O180*H180</f>
        <v>0</v>
      </c>
      <c r="Q180" s="201">
        <v>1.94E-4</v>
      </c>
      <c r="R180" s="201">
        <f>Q180*H180</f>
        <v>0.1986366</v>
      </c>
      <c r="S180" s="201">
        <v>0</v>
      </c>
      <c r="T180" s="20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261</v>
      </c>
      <c r="AT180" s="203" t="s">
        <v>188</v>
      </c>
      <c r="AU180" s="203" t="s">
        <v>87</v>
      </c>
      <c r="AY180" s="16" t="s">
        <v>185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85</v>
      </c>
      <c r="BK180" s="204">
        <f>ROUND(I180*H180,2)</f>
        <v>0</v>
      </c>
      <c r="BL180" s="16" t="s">
        <v>261</v>
      </c>
      <c r="BM180" s="203" t="s">
        <v>339</v>
      </c>
    </row>
    <row r="181" spans="1:65" s="2" customFormat="1" ht="21.75" customHeight="1">
      <c r="A181" s="33"/>
      <c r="B181" s="34"/>
      <c r="C181" s="232" t="s">
        <v>7</v>
      </c>
      <c r="D181" s="232" t="s">
        <v>319</v>
      </c>
      <c r="E181" s="233" t="s">
        <v>341</v>
      </c>
      <c r="F181" s="234" t="s">
        <v>342</v>
      </c>
      <c r="G181" s="235" t="s">
        <v>198</v>
      </c>
      <c r="H181" s="236">
        <v>1177.4849999999999</v>
      </c>
      <c r="I181" s="237"/>
      <c r="J181" s="238">
        <f>ROUND(I181*H181,2)</f>
        <v>0</v>
      </c>
      <c r="K181" s="239"/>
      <c r="L181" s="240"/>
      <c r="M181" s="241" t="s">
        <v>1</v>
      </c>
      <c r="N181" s="242" t="s">
        <v>42</v>
      </c>
      <c r="O181" s="70"/>
      <c r="P181" s="201">
        <f>O181*H181</f>
        <v>0</v>
      </c>
      <c r="Q181" s="201">
        <v>2.5000000000000001E-3</v>
      </c>
      <c r="R181" s="201">
        <f>Q181*H181</f>
        <v>2.9437124999999997</v>
      </c>
      <c r="S181" s="201">
        <v>0</v>
      </c>
      <c r="T181" s="20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322</v>
      </c>
      <c r="AT181" s="203" t="s">
        <v>319</v>
      </c>
      <c r="AU181" s="203" t="s">
        <v>87</v>
      </c>
      <c r="AY181" s="16" t="s">
        <v>185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6" t="s">
        <v>85</v>
      </c>
      <c r="BK181" s="204">
        <f>ROUND(I181*H181,2)</f>
        <v>0</v>
      </c>
      <c r="BL181" s="16" t="s">
        <v>261</v>
      </c>
      <c r="BM181" s="203" t="s">
        <v>343</v>
      </c>
    </row>
    <row r="182" spans="1:65" s="13" customFormat="1">
      <c r="B182" s="205"/>
      <c r="C182" s="206"/>
      <c r="D182" s="207" t="s">
        <v>194</v>
      </c>
      <c r="E182" s="206"/>
      <c r="F182" s="209" t="s">
        <v>656</v>
      </c>
      <c r="G182" s="206"/>
      <c r="H182" s="210">
        <v>1177.4849999999999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194</v>
      </c>
      <c r="AU182" s="216" t="s">
        <v>87</v>
      </c>
      <c r="AV182" s="13" t="s">
        <v>87</v>
      </c>
      <c r="AW182" s="13" t="s">
        <v>4</v>
      </c>
      <c r="AX182" s="13" t="s">
        <v>85</v>
      </c>
      <c r="AY182" s="216" t="s">
        <v>185</v>
      </c>
    </row>
    <row r="183" spans="1:65" s="2" customFormat="1" ht="21.75" customHeight="1">
      <c r="A183" s="33"/>
      <c r="B183" s="34"/>
      <c r="C183" s="191" t="s">
        <v>293</v>
      </c>
      <c r="D183" s="191" t="s">
        <v>188</v>
      </c>
      <c r="E183" s="192" t="s">
        <v>346</v>
      </c>
      <c r="F183" s="193" t="s">
        <v>347</v>
      </c>
      <c r="G183" s="194" t="s">
        <v>198</v>
      </c>
      <c r="H183" s="195">
        <v>164.6</v>
      </c>
      <c r="I183" s="196"/>
      <c r="J183" s="197">
        <f>ROUND(I183*H183,2)</f>
        <v>0</v>
      </c>
      <c r="K183" s="198"/>
      <c r="L183" s="38"/>
      <c r="M183" s="199" t="s">
        <v>1</v>
      </c>
      <c r="N183" s="200" t="s">
        <v>42</v>
      </c>
      <c r="O183" s="70"/>
      <c r="P183" s="201">
        <f>O183*H183</f>
        <v>0</v>
      </c>
      <c r="Q183" s="201">
        <v>7.6999999999999996E-4</v>
      </c>
      <c r="R183" s="201">
        <f>Q183*H183</f>
        <v>0.12674199999999999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261</v>
      </c>
      <c r="AT183" s="203" t="s">
        <v>188</v>
      </c>
      <c r="AU183" s="203" t="s">
        <v>87</v>
      </c>
      <c r="AY183" s="16" t="s">
        <v>185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85</v>
      </c>
      <c r="BK183" s="204">
        <f>ROUND(I183*H183,2)</f>
        <v>0</v>
      </c>
      <c r="BL183" s="16" t="s">
        <v>261</v>
      </c>
      <c r="BM183" s="203" t="s">
        <v>348</v>
      </c>
    </row>
    <row r="184" spans="1:65" s="13" customFormat="1">
      <c r="B184" s="205"/>
      <c r="C184" s="206"/>
      <c r="D184" s="207" t="s">
        <v>194</v>
      </c>
      <c r="E184" s="208" t="s">
        <v>1</v>
      </c>
      <c r="F184" s="209" t="s">
        <v>654</v>
      </c>
      <c r="G184" s="206"/>
      <c r="H184" s="210">
        <v>164.6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194</v>
      </c>
      <c r="AU184" s="216" t="s">
        <v>87</v>
      </c>
      <c r="AV184" s="13" t="s">
        <v>87</v>
      </c>
      <c r="AW184" s="13" t="s">
        <v>34</v>
      </c>
      <c r="AX184" s="13" t="s">
        <v>85</v>
      </c>
      <c r="AY184" s="216" t="s">
        <v>185</v>
      </c>
    </row>
    <row r="185" spans="1:65" s="2" customFormat="1" ht="21.75" customHeight="1">
      <c r="A185" s="33"/>
      <c r="B185" s="34"/>
      <c r="C185" s="232" t="s">
        <v>298</v>
      </c>
      <c r="D185" s="232" t="s">
        <v>319</v>
      </c>
      <c r="E185" s="233" t="s">
        <v>349</v>
      </c>
      <c r="F185" s="234" t="s">
        <v>350</v>
      </c>
      <c r="G185" s="235" t="s">
        <v>198</v>
      </c>
      <c r="H185" s="236">
        <v>189.29</v>
      </c>
      <c r="I185" s="237"/>
      <c r="J185" s="238">
        <f>ROUND(I185*H185,2)</f>
        <v>0</v>
      </c>
      <c r="K185" s="239"/>
      <c r="L185" s="240"/>
      <c r="M185" s="241" t="s">
        <v>1</v>
      </c>
      <c r="N185" s="242" t="s">
        <v>42</v>
      </c>
      <c r="O185" s="70"/>
      <c r="P185" s="201">
        <f>O185*H185</f>
        <v>0</v>
      </c>
      <c r="Q185" s="201">
        <v>2.3999999999999998E-3</v>
      </c>
      <c r="R185" s="201">
        <f>Q185*H185</f>
        <v>0.45429599999999992</v>
      </c>
      <c r="S185" s="201">
        <v>0</v>
      </c>
      <c r="T185" s="20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322</v>
      </c>
      <c r="AT185" s="203" t="s">
        <v>319</v>
      </c>
      <c r="AU185" s="203" t="s">
        <v>87</v>
      </c>
      <c r="AY185" s="16" t="s">
        <v>185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85</v>
      </c>
      <c r="BK185" s="204">
        <f>ROUND(I185*H185,2)</f>
        <v>0</v>
      </c>
      <c r="BL185" s="16" t="s">
        <v>261</v>
      </c>
      <c r="BM185" s="203" t="s">
        <v>351</v>
      </c>
    </row>
    <row r="186" spans="1:65" s="13" customFormat="1">
      <c r="B186" s="205"/>
      <c r="C186" s="206"/>
      <c r="D186" s="207" t="s">
        <v>194</v>
      </c>
      <c r="E186" s="206"/>
      <c r="F186" s="209" t="s">
        <v>657</v>
      </c>
      <c r="G186" s="206"/>
      <c r="H186" s="210">
        <v>189.29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194</v>
      </c>
      <c r="AU186" s="216" t="s">
        <v>87</v>
      </c>
      <c r="AV186" s="13" t="s">
        <v>87</v>
      </c>
      <c r="AW186" s="13" t="s">
        <v>4</v>
      </c>
      <c r="AX186" s="13" t="s">
        <v>85</v>
      </c>
      <c r="AY186" s="216" t="s">
        <v>185</v>
      </c>
    </row>
    <row r="187" spans="1:65" s="2" customFormat="1" ht="33" customHeight="1">
      <c r="A187" s="33"/>
      <c r="B187" s="34"/>
      <c r="C187" s="191" t="s">
        <v>304</v>
      </c>
      <c r="D187" s="191" t="s">
        <v>188</v>
      </c>
      <c r="E187" s="192" t="s">
        <v>354</v>
      </c>
      <c r="F187" s="193" t="s">
        <v>355</v>
      </c>
      <c r="G187" s="194" t="s">
        <v>301</v>
      </c>
      <c r="H187" s="195">
        <v>6143.4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42</v>
      </c>
      <c r="O187" s="70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261</v>
      </c>
      <c r="AT187" s="203" t="s">
        <v>188</v>
      </c>
      <c r="AU187" s="203" t="s">
        <v>87</v>
      </c>
      <c r="AY187" s="16" t="s">
        <v>185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85</v>
      </c>
      <c r="BK187" s="204">
        <f>ROUND(I187*H187,2)</f>
        <v>0</v>
      </c>
      <c r="BL187" s="16" t="s">
        <v>261</v>
      </c>
      <c r="BM187" s="203" t="s">
        <v>356</v>
      </c>
    </row>
    <row r="188" spans="1:65" s="2" customFormat="1" ht="19.5">
      <c r="A188" s="33"/>
      <c r="B188" s="34"/>
      <c r="C188" s="35"/>
      <c r="D188" s="207" t="s">
        <v>269</v>
      </c>
      <c r="E188" s="35"/>
      <c r="F188" s="217" t="s">
        <v>357</v>
      </c>
      <c r="G188" s="35"/>
      <c r="H188" s="35"/>
      <c r="I188" s="218"/>
      <c r="J188" s="35"/>
      <c r="K188" s="35"/>
      <c r="L188" s="38"/>
      <c r="M188" s="219"/>
      <c r="N188" s="220"/>
      <c r="O188" s="70"/>
      <c r="P188" s="70"/>
      <c r="Q188" s="70"/>
      <c r="R188" s="70"/>
      <c r="S188" s="70"/>
      <c r="T188" s="71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269</v>
      </c>
      <c r="AU188" s="16" t="s">
        <v>87</v>
      </c>
    </row>
    <row r="189" spans="1:65" s="13" customFormat="1">
      <c r="B189" s="205"/>
      <c r="C189" s="206"/>
      <c r="D189" s="207" t="s">
        <v>194</v>
      </c>
      <c r="E189" s="208" t="s">
        <v>1</v>
      </c>
      <c r="F189" s="209" t="s">
        <v>658</v>
      </c>
      <c r="G189" s="206"/>
      <c r="H189" s="210">
        <v>6143.4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194</v>
      </c>
      <c r="AU189" s="216" t="s">
        <v>87</v>
      </c>
      <c r="AV189" s="13" t="s">
        <v>87</v>
      </c>
      <c r="AW189" s="13" t="s">
        <v>34</v>
      </c>
      <c r="AX189" s="13" t="s">
        <v>85</v>
      </c>
      <c r="AY189" s="216" t="s">
        <v>185</v>
      </c>
    </row>
    <row r="190" spans="1:65" s="2" customFormat="1" ht="33" customHeight="1">
      <c r="A190" s="33"/>
      <c r="B190" s="34"/>
      <c r="C190" s="232" t="s">
        <v>310</v>
      </c>
      <c r="D190" s="232" t="s">
        <v>319</v>
      </c>
      <c r="E190" s="233" t="s">
        <v>362</v>
      </c>
      <c r="F190" s="234" t="s">
        <v>363</v>
      </c>
      <c r="G190" s="235" t="s">
        <v>364</v>
      </c>
      <c r="H190" s="236">
        <v>64.506</v>
      </c>
      <c r="I190" s="237"/>
      <c r="J190" s="238">
        <f>ROUND(I190*H190,2)</f>
        <v>0</v>
      </c>
      <c r="K190" s="239"/>
      <c r="L190" s="240"/>
      <c r="M190" s="241" t="s">
        <v>1</v>
      </c>
      <c r="N190" s="242" t="s">
        <v>42</v>
      </c>
      <c r="O190" s="70"/>
      <c r="P190" s="201">
        <f>O190*H190</f>
        <v>0</v>
      </c>
      <c r="Q190" s="201">
        <v>8.9999999999999998E-4</v>
      </c>
      <c r="R190" s="201">
        <f>Q190*H190</f>
        <v>5.80554E-2</v>
      </c>
      <c r="S190" s="201">
        <v>0</v>
      </c>
      <c r="T190" s="20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322</v>
      </c>
      <c r="AT190" s="203" t="s">
        <v>319</v>
      </c>
      <c r="AU190" s="203" t="s">
        <v>87</v>
      </c>
      <c r="AY190" s="16" t="s">
        <v>185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85</v>
      </c>
      <c r="BK190" s="204">
        <f>ROUND(I190*H190,2)</f>
        <v>0</v>
      </c>
      <c r="BL190" s="16" t="s">
        <v>261</v>
      </c>
      <c r="BM190" s="203" t="s">
        <v>365</v>
      </c>
    </row>
    <row r="191" spans="1:65" s="13" customFormat="1">
      <c r="B191" s="205"/>
      <c r="C191" s="206"/>
      <c r="D191" s="207" t="s">
        <v>194</v>
      </c>
      <c r="E191" s="206"/>
      <c r="F191" s="209" t="s">
        <v>659</v>
      </c>
      <c r="G191" s="206"/>
      <c r="H191" s="210">
        <v>64.506</v>
      </c>
      <c r="I191" s="211"/>
      <c r="J191" s="206"/>
      <c r="K191" s="206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194</v>
      </c>
      <c r="AU191" s="216" t="s">
        <v>87</v>
      </c>
      <c r="AV191" s="13" t="s">
        <v>87</v>
      </c>
      <c r="AW191" s="13" t="s">
        <v>4</v>
      </c>
      <c r="AX191" s="13" t="s">
        <v>85</v>
      </c>
      <c r="AY191" s="216" t="s">
        <v>185</v>
      </c>
    </row>
    <row r="192" spans="1:65" s="2" customFormat="1" ht="16.5" customHeight="1">
      <c r="A192" s="33"/>
      <c r="B192" s="34"/>
      <c r="C192" s="232" t="s">
        <v>318</v>
      </c>
      <c r="D192" s="232" t="s">
        <v>319</v>
      </c>
      <c r="E192" s="233" t="s">
        <v>368</v>
      </c>
      <c r="F192" s="234" t="s">
        <v>369</v>
      </c>
      <c r="G192" s="235" t="s">
        <v>364</v>
      </c>
      <c r="H192" s="236">
        <v>64.506</v>
      </c>
      <c r="I192" s="237"/>
      <c r="J192" s="238">
        <f>ROUND(I192*H192,2)</f>
        <v>0</v>
      </c>
      <c r="K192" s="239"/>
      <c r="L192" s="240"/>
      <c r="M192" s="241" t="s">
        <v>1</v>
      </c>
      <c r="N192" s="242" t="s">
        <v>42</v>
      </c>
      <c r="O192" s="70"/>
      <c r="P192" s="201">
        <f>O192*H192</f>
        <v>0</v>
      </c>
      <c r="Q192" s="201">
        <v>8.9999999999999998E-4</v>
      </c>
      <c r="R192" s="201">
        <f>Q192*H192</f>
        <v>5.80554E-2</v>
      </c>
      <c r="S192" s="201">
        <v>0</v>
      </c>
      <c r="T192" s="20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322</v>
      </c>
      <c r="AT192" s="203" t="s">
        <v>319</v>
      </c>
      <c r="AU192" s="203" t="s">
        <v>87</v>
      </c>
      <c r="AY192" s="16" t="s">
        <v>185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6" t="s">
        <v>85</v>
      </c>
      <c r="BK192" s="204">
        <f>ROUND(I192*H192,2)</f>
        <v>0</v>
      </c>
      <c r="BL192" s="16" t="s">
        <v>261</v>
      </c>
      <c r="BM192" s="203" t="s">
        <v>370</v>
      </c>
    </row>
    <row r="193" spans="1:65" s="13" customFormat="1">
      <c r="B193" s="205"/>
      <c r="C193" s="206"/>
      <c r="D193" s="207" t="s">
        <v>194</v>
      </c>
      <c r="E193" s="206"/>
      <c r="F193" s="209" t="s">
        <v>659</v>
      </c>
      <c r="G193" s="206"/>
      <c r="H193" s="210">
        <v>64.506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194</v>
      </c>
      <c r="AU193" s="216" t="s">
        <v>87</v>
      </c>
      <c r="AV193" s="13" t="s">
        <v>87</v>
      </c>
      <c r="AW193" s="13" t="s">
        <v>4</v>
      </c>
      <c r="AX193" s="13" t="s">
        <v>85</v>
      </c>
      <c r="AY193" s="216" t="s">
        <v>185</v>
      </c>
    </row>
    <row r="194" spans="1:65" s="2" customFormat="1" ht="16.5" customHeight="1">
      <c r="A194" s="33"/>
      <c r="B194" s="34"/>
      <c r="C194" s="232" t="s">
        <v>325</v>
      </c>
      <c r="D194" s="232" t="s">
        <v>319</v>
      </c>
      <c r="E194" s="233" t="s">
        <v>372</v>
      </c>
      <c r="F194" s="234" t="s">
        <v>373</v>
      </c>
      <c r="G194" s="235" t="s">
        <v>364</v>
      </c>
      <c r="H194" s="236">
        <v>64.506</v>
      </c>
      <c r="I194" s="237"/>
      <c r="J194" s="238">
        <f>ROUND(I194*H194,2)</f>
        <v>0</v>
      </c>
      <c r="K194" s="239"/>
      <c r="L194" s="240"/>
      <c r="M194" s="241" t="s">
        <v>1</v>
      </c>
      <c r="N194" s="242" t="s">
        <v>42</v>
      </c>
      <c r="O194" s="70"/>
      <c r="P194" s="201">
        <f>O194*H194</f>
        <v>0</v>
      </c>
      <c r="Q194" s="201">
        <v>5.2999999999999998E-4</v>
      </c>
      <c r="R194" s="201">
        <f>Q194*H194</f>
        <v>3.4188179999999999E-2</v>
      </c>
      <c r="S194" s="201">
        <v>0</v>
      </c>
      <c r="T194" s="20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322</v>
      </c>
      <c r="AT194" s="203" t="s">
        <v>319</v>
      </c>
      <c r="AU194" s="203" t="s">
        <v>87</v>
      </c>
      <c r="AY194" s="16" t="s">
        <v>185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6" t="s">
        <v>85</v>
      </c>
      <c r="BK194" s="204">
        <f>ROUND(I194*H194,2)</f>
        <v>0</v>
      </c>
      <c r="BL194" s="16" t="s">
        <v>261</v>
      </c>
      <c r="BM194" s="203" t="s">
        <v>374</v>
      </c>
    </row>
    <row r="195" spans="1:65" s="13" customFormat="1">
      <c r="B195" s="205"/>
      <c r="C195" s="206"/>
      <c r="D195" s="207" t="s">
        <v>194</v>
      </c>
      <c r="E195" s="206"/>
      <c r="F195" s="209" t="s">
        <v>659</v>
      </c>
      <c r="G195" s="206"/>
      <c r="H195" s="210">
        <v>64.506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194</v>
      </c>
      <c r="AU195" s="216" t="s">
        <v>87</v>
      </c>
      <c r="AV195" s="13" t="s">
        <v>87</v>
      </c>
      <c r="AW195" s="13" t="s">
        <v>4</v>
      </c>
      <c r="AX195" s="13" t="s">
        <v>85</v>
      </c>
      <c r="AY195" s="216" t="s">
        <v>185</v>
      </c>
    </row>
    <row r="196" spans="1:65" s="2" customFormat="1" ht="21.75" customHeight="1">
      <c r="A196" s="33"/>
      <c r="B196" s="34"/>
      <c r="C196" s="191" t="s">
        <v>331</v>
      </c>
      <c r="D196" s="191" t="s">
        <v>188</v>
      </c>
      <c r="E196" s="192" t="s">
        <v>376</v>
      </c>
      <c r="F196" s="193" t="s">
        <v>377</v>
      </c>
      <c r="G196" s="194" t="s">
        <v>301</v>
      </c>
      <c r="H196" s="195">
        <v>6143.4</v>
      </c>
      <c r="I196" s="196"/>
      <c r="J196" s="197">
        <f>ROUND(I196*H196,2)</f>
        <v>0</v>
      </c>
      <c r="K196" s="198"/>
      <c r="L196" s="38"/>
      <c r="M196" s="199" t="s">
        <v>1</v>
      </c>
      <c r="N196" s="200" t="s">
        <v>42</v>
      </c>
      <c r="O196" s="70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261</v>
      </c>
      <c r="AT196" s="203" t="s">
        <v>188</v>
      </c>
      <c r="AU196" s="203" t="s">
        <v>87</v>
      </c>
      <c r="AY196" s="16" t="s">
        <v>185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6" t="s">
        <v>85</v>
      </c>
      <c r="BK196" s="204">
        <f>ROUND(I196*H196,2)</f>
        <v>0</v>
      </c>
      <c r="BL196" s="16" t="s">
        <v>261</v>
      </c>
      <c r="BM196" s="203" t="s">
        <v>378</v>
      </c>
    </row>
    <row r="197" spans="1:65" s="2" customFormat="1" ht="21.75" customHeight="1">
      <c r="A197" s="33"/>
      <c r="B197" s="34"/>
      <c r="C197" s="232" t="s">
        <v>336</v>
      </c>
      <c r="D197" s="232" t="s">
        <v>319</v>
      </c>
      <c r="E197" s="233" t="s">
        <v>349</v>
      </c>
      <c r="F197" s="234" t="s">
        <v>350</v>
      </c>
      <c r="G197" s="235" t="s">
        <v>198</v>
      </c>
      <c r="H197" s="236">
        <v>61.433999999999997</v>
      </c>
      <c r="I197" s="237"/>
      <c r="J197" s="238">
        <f>ROUND(I197*H197,2)</f>
        <v>0</v>
      </c>
      <c r="K197" s="239"/>
      <c r="L197" s="240"/>
      <c r="M197" s="241" t="s">
        <v>1</v>
      </c>
      <c r="N197" s="242" t="s">
        <v>42</v>
      </c>
      <c r="O197" s="70"/>
      <c r="P197" s="201">
        <f>O197*H197</f>
        <v>0</v>
      </c>
      <c r="Q197" s="201">
        <v>2.3999999999999998E-3</v>
      </c>
      <c r="R197" s="201">
        <f>Q197*H197</f>
        <v>0.14744159999999998</v>
      </c>
      <c r="S197" s="201">
        <v>0</v>
      </c>
      <c r="T197" s="20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322</v>
      </c>
      <c r="AT197" s="203" t="s">
        <v>319</v>
      </c>
      <c r="AU197" s="203" t="s">
        <v>87</v>
      </c>
      <c r="AY197" s="16" t="s">
        <v>185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6" t="s">
        <v>85</v>
      </c>
      <c r="BK197" s="204">
        <f>ROUND(I197*H197,2)</f>
        <v>0</v>
      </c>
      <c r="BL197" s="16" t="s">
        <v>261</v>
      </c>
      <c r="BM197" s="203" t="s">
        <v>380</v>
      </c>
    </row>
    <row r="198" spans="1:65" s="13" customFormat="1">
      <c r="B198" s="205"/>
      <c r="C198" s="206"/>
      <c r="D198" s="207" t="s">
        <v>194</v>
      </c>
      <c r="E198" s="206"/>
      <c r="F198" s="209" t="s">
        <v>660</v>
      </c>
      <c r="G198" s="206"/>
      <c r="H198" s="210">
        <v>61.433999999999997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194</v>
      </c>
      <c r="AU198" s="216" t="s">
        <v>87</v>
      </c>
      <c r="AV198" s="13" t="s">
        <v>87</v>
      </c>
      <c r="AW198" s="13" t="s">
        <v>4</v>
      </c>
      <c r="AX198" s="13" t="s">
        <v>85</v>
      </c>
      <c r="AY198" s="216" t="s">
        <v>185</v>
      </c>
    </row>
    <row r="199" spans="1:65" s="2" customFormat="1" ht="33" customHeight="1">
      <c r="A199" s="33"/>
      <c r="B199" s="34"/>
      <c r="C199" s="191" t="s">
        <v>340</v>
      </c>
      <c r="D199" s="191" t="s">
        <v>188</v>
      </c>
      <c r="E199" s="192" t="s">
        <v>383</v>
      </c>
      <c r="F199" s="193" t="s">
        <v>384</v>
      </c>
      <c r="G199" s="194" t="s">
        <v>301</v>
      </c>
      <c r="H199" s="195">
        <v>42</v>
      </c>
      <c r="I199" s="196"/>
      <c r="J199" s="197">
        <f>ROUND(I199*H199,2)</f>
        <v>0</v>
      </c>
      <c r="K199" s="198"/>
      <c r="L199" s="38"/>
      <c r="M199" s="199" t="s">
        <v>1</v>
      </c>
      <c r="N199" s="200" t="s">
        <v>42</v>
      </c>
      <c r="O199" s="70"/>
      <c r="P199" s="201">
        <f>O199*H199</f>
        <v>0</v>
      </c>
      <c r="Q199" s="201">
        <v>7.4999999999999997E-3</v>
      </c>
      <c r="R199" s="201">
        <f>Q199*H199</f>
        <v>0.315</v>
      </c>
      <c r="S199" s="201">
        <v>0</v>
      </c>
      <c r="T199" s="20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261</v>
      </c>
      <c r="AT199" s="203" t="s">
        <v>188</v>
      </c>
      <c r="AU199" s="203" t="s">
        <v>87</v>
      </c>
      <c r="AY199" s="16" t="s">
        <v>185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6" t="s">
        <v>85</v>
      </c>
      <c r="BK199" s="204">
        <f>ROUND(I199*H199,2)</f>
        <v>0</v>
      </c>
      <c r="BL199" s="16" t="s">
        <v>261</v>
      </c>
      <c r="BM199" s="203" t="s">
        <v>385</v>
      </c>
    </row>
    <row r="200" spans="1:65" s="13" customFormat="1">
      <c r="B200" s="205"/>
      <c r="C200" s="206"/>
      <c r="D200" s="207" t="s">
        <v>194</v>
      </c>
      <c r="E200" s="208" t="s">
        <v>1</v>
      </c>
      <c r="F200" s="209" t="s">
        <v>661</v>
      </c>
      <c r="G200" s="206"/>
      <c r="H200" s="210">
        <v>5</v>
      </c>
      <c r="I200" s="211"/>
      <c r="J200" s="206"/>
      <c r="K200" s="206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194</v>
      </c>
      <c r="AU200" s="216" t="s">
        <v>87</v>
      </c>
      <c r="AV200" s="13" t="s">
        <v>87</v>
      </c>
      <c r="AW200" s="13" t="s">
        <v>34</v>
      </c>
      <c r="AX200" s="13" t="s">
        <v>77</v>
      </c>
      <c r="AY200" s="216" t="s">
        <v>185</v>
      </c>
    </row>
    <row r="201" spans="1:65" s="13" customFormat="1">
      <c r="B201" s="205"/>
      <c r="C201" s="206"/>
      <c r="D201" s="207" t="s">
        <v>194</v>
      </c>
      <c r="E201" s="208" t="s">
        <v>1</v>
      </c>
      <c r="F201" s="209" t="s">
        <v>662</v>
      </c>
      <c r="G201" s="206"/>
      <c r="H201" s="210">
        <v>5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194</v>
      </c>
      <c r="AU201" s="216" t="s">
        <v>87</v>
      </c>
      <c r="AV201" s="13" t="s">
        <v>87</v>
      </c>
      <c r="AW201" s="13" t="s">
        <v>34</v>
      </c>
      <c r="AX201" s="13" t="s">
        <v>77</v>
      </c>
      <c r="AY201" s="216" t="s">
        <v>185</v>
      </c>
    </row>
    <row r="202" spans="1:65" s="13" customFormat="1">
      <c r="B202" s="205"/>
      <c r="C202" s="206"/>
      <c r="D202" s="207" t="s">
        <v>194</v>
      </c>
      <c r="E202" s="208" t="s">
        <v>1</v>
      </c>
      <c r="F202" s="209" t="s">
        <v>663</v>
      </c>
      <c r="G202" s="206"/>
      <c r="H202" s="210">
        <v>32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194</v>
      </c>
      <c r="AU202" s="216" t="s">
        <v>87</v>
      </c>
      <c r="AV202" s="13" t="s">
        <v>87</v>
      </c>
      <c r="AW202" s="13" t="s">
        <v>34</v>
      </c>
      <c r="AX202" s="13" t="s">
        <v>77</v>
      </c>
      <c r="AY202" s="216" t="s">
        <v>185</v>
      </c>
    </row>
    <row r="203" spans="1:65" s="14" customFormat="1">
      <c r="B203" s="221"/>
      <c r="C203" s="222"/>
      <c r="D203" s="207" t="s">
        <v>194</v>
      </c>
      <c r="E203" s="223" t="s">
        <v>1</v>
      </c>
      <c r="F203" s="224" t="s">
        <v>317</v>
      </c>
      <c r="G203" s="222"/>
      <c r="H203" s="225">
        <v>42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194</v>
      </c>
      <c r="AU203" s="231" t="s">
        <v>87</v>
      </c>
      <c r="AV203" s="14" t="s">
        <v>192</v>
      </c>
      <c r="AW203" s="14" t="s">
        <v>34</v>
      </c>
      <c r="AX203" s="14" t="s">
        <v>85</v>
      </c>
      <c r="AY203" s="231" t="s">
        <v>185</v>
      </c>
    </row>
    <row r="204" spans="1:65" s="2" customFormat="1" ht="21.75" customHeight="1">
      <c r="A204" s="33"/>
      <c r="B204" s="34"/>
      <c r="C204" s="232" t="s">
        <v>345</v>
      </c>
      <c r="D204" s="232" t="s">
        <v>319</v>
      </c>
      <c r="E204" s="233" t="s">
        <v>390</v>
      </c>
      <c r="F204" s="234" t="s">
        <v>391</v>
      </c>
      <c r="G204" s="235" t="s">
        <v>301</v>
      </c>
      <c r="H204" s="236">
        <v>10</v>
      </c>
      <c r="I204" s="237"/>
      <c r="J204" s="238">
        <f>ROUND(I204*H204,2)</f>
        <v>0</v>
      </c>
      <c r="K204" s="239"/>
      <c r="L204" s="240"/>
      <c r="M204" s="241" t="s">
        <v>1</v>
      </c>
      <c r="N204" s="242" t="s">
        <v>42</v>
      </c>
      <c r="O204" s="70"/>
      <c r="P204" s="201">
        <f>O204*H204</f>
        <v>0</v>
      </c>
      <c r="Q204" s="201">
        <v>2.9999999999999997E-4</v>
      </c>
      <c r="R204" s="201">
        <f>Q204*H204</f>
        <v>2.9999999999999996E-3</v>
      </c>
      <c r="S204" s="201">
        <v>0</v>
      </c>
      <c r="T204" s="20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322</v>
      </c>
      <c r="AT204" s="203" t="s">
        <v>319</v>
      </c>
      <c r="AU204" s="203" t="s">
        <v>87</v>
      </c>
      <c r="AY204" s="16" t="s">
        <v>185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6" t="s">
        <v>85</v>
      </c>
      <c r="BK204" s="204">
        <f>ROUND(I204*H204,2)</f>
        <v>0</v>
      </c>
      <c r="BL204" s="16" t="s">
        <v>261</v>
      </c>
      <c r="BM204" s="203" t="s">
        <v>392</v>
      </c>
    </row>
    <row r="205" spans="1:65" s="13" customFormat="1">
      <c r="B205" s="205"/>
      <c r="C205" s="206"/>
      <c r="D205" s="207" t="s">
        <v>194</v>
      </c>
      <c r="E205" s="208" t="s">
        <v>1</v>
      </c>
      <c r="F205" s="209" t="s">
        <v>651</v>
      </c>
      <c r="G205" s="206"/>
      <c r="H205" s="210">
        <v>5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194</v>
      </c>
      <c r="AU205" s="216" t="s">
        <v>87</v>
      </c>
      <c r="AV205" s="13" t="s">
        <v>87</v>
      </c>
      <c r="AW205" s="13" t="s">
        <v>34</v>
      </c>
      <c r="AX205" s="13" t="s">
        <v>77</v>
      </c>
      <c r="AY205" s="216" t="s">
        <v>185</v>
      </c>
    </row>
    <row r="206" spans="1:65" s="13" customFormat="1">
      <c r="B206" s="205"/>
      <c r="C206" s="206"/>
      <c r="D206" s="207" t="s">
        <v>194</v>
      </c>
      <c r="E206" s="208" t="s">
        <v>1</v>
      </c>
      <c r="F206" s="209" t="s">
        <v>664</v>
      </c>
      <c r="G206" s="206"/>
      <c r="H206" s="210">
        <v>5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194</v>
      </c>
      <c r="AU206" s="216" t="s">
        <v>87</v>
      </c>
      <c r="AV206" s="13" t="s">
        <v>87</v>
      </c>
      <c r="AW206" s="13" t="s">
        <v>34</v>
      </c>
      <c r="AX206" s="13" t="s">
        <v>77</v>
      </c>
      <c r="AY206" s="216" t="s">
        <v>185</v>
      </c>
    </row>
    <row r="207" spans="1:65" s="14" customFormat="1">
      <c r="B207" s="221"/>
      <c r="C207" s="222"/>
      <c r="D207" s="207" t="s">
        <v>194</v>
      </c>
      <c r="E207" s="223" t="s">
        <v>1</v>
      </c>
      <c r="F207" s="224" t="s">
        <v>317</v>
      </c>
      <c r="G207" s="222"/>
      <c r="H207" s="225">
        <v>10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194</v>
      </c>
      <c r="AU207" s="231" t="s">
        <v>87</v>
      </c>
      <c r="AV207" s="14" t="s">
        <v>192</v>
      </c>
      <c r="AW207" s="14" t="s">
        <v>34</v>
      </c>
      <c r="AX207" s="14" t="s">
        <v>85</v>
      </c>
      <c r="AY207" s="231" t="s">
        <v>185</v>
      </c>
    </row>
    <row r="208" spans="1:65" s="2" customFormat="1" ht="21.75" customHeight="1">
      <c r="A208" s="33"/>
      <c r="B208" s="34"/>
      <c r="C208" s="232" t="s">
        <v>322</v>
      </c>
      <c r="D208" s="232" t="s">
        <v>319</v>
      </c>
      <c r="E208" s="233" t="s">
        <v>395</v>
      </c>
      <c r="F208" s="234" t="s">
        <v>396</v>
      </c>
      <c r="G208" s="235" t="s">
        <v>301</v>
      </c>
      <c r="H208" s="236">
        <v>32</v>
      </c>
      <c r="I208" s="237"/>
      <c r="J208" s="238">
        <f>ROUND(I208*H208,2)</f>
        <v>0</v>
      </c>
      <c r="K208" s="239"/>
      <c r="L208" s="240"/>
      <c r="M208" s="241" t="s">
        <v>1</v>
      </c>
      <c r="N208" s="242" t="s">
        <v>42</v>
      </c>
      <c r="O208" s="70"/>
      <c r="P208" s="201">
        <f>O208*H208</f>
        <v>0</v>
      </c>
      <c r="Q208" s="201">
        <v>1.4999999999999999E-4</v>
      </c>
      <c r="R208" s="201">
        <f>Q208*H208</f>
        <v>4.7999999999999996E-3</v>
      </c>
      <c r="S208" s="201">
        <v>0</v>
      </c>
      <c r="T208" s="20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3" t="s">
        <v>322</v>
      </c>
      <c r="AT208" s="203" t="s">
        <v>319</v>
      </c>
      <c r="AU208" s="203" t="s">
        <v>87</v>
      </c>
      <c r="AY208" s="16" t="s">
        <v>185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6" t="s">
        <v>85</v>
      </c>
      <c r="BK208" s="204">
        <f>ROUND(I208*H208,2)</f>
        <v>0</v>
      </c>
      <c r="BL208" s="16" t="s">
        <v>261</v>
      </c>
      <c r="BM208" s="203" t="s">
        <v>397</v>
      </c>
    </row>
    <row r="209" spans="1:65" s="2" customFormat="1" ht="21.75" customHeight="1">
      <c r="A209" s="33"/>
      <c r="B209" s="34"/>
      <c r="C209" s="232" t="s">
        <v>353</v>
      </c>
      <c r="D209" s="232" t="s">
        <v>319</v>
      </c>
      <c r="E209" s="233" t="s">
        <v>399</v>
      </c>
      <c r="F209" s="234" t="s">
        <v>400</v>
      </c>
      <c r="G209" s="235" t="s">
        <v>301</v>
      </c>
      <c r="H209" s="236">
        <v>32</v>
      </c>
      <c r="I209" s="237"/>
      <c r="J209" s="238">
        <f>ROUND(I209*H209,2)</f>
        <v>0</v>
      </c>
      <c r="K209" s="239"/>
      <c r="L209" s="240"/>
      <c r="M209" s="241" t="s">
        <v>1</v>
      </c>
      <c r="N209" s="242" t="s">
        <v>42</v>
      </c>
      <c r="O209" s="70"/>
      <c r="P209" s="201">
        <f>O209*H209</f>
        <v>0</v>
      </c>
      <c r="Q209" s="201">
        <v>2.9999999999999997E-4</v>
      </c>
      <c r="R209" s="201">
        <f>Q209*H209</f>
        <v>9.5999999999999992E-3</v>
      </c>
      <c r="S209" s="201">
        <v>0</v>
      </c>
      <c r="T209" s="20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3" t="s">
        <v>322</v>
      </c>
      <c r="AT209" s="203" t="s">
        <v>319</v>
      </c>
      <c r="AU209" s="203" t="s">
        <v>87</v>
      </c>
      <c r="AY209" s="16" t="s">
        <v>185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6" t="s">
        <v>85</v>
      </c>
      <c r="BK209" s="204">
        <f>ROUND(I209*H209,2)</f>
        <v>0</v>
      </c>
      <c r="BL209" s="16" t="s">
        <v>261</v>
      </c>
      <c r="BM209" s="203" t="s">
        <v>401</v>
      </c>
    </row>
    <row r="210" spans="1:65" s="2" customFormat="1" ht="33" customHeight="1">
      <c r="A210" s="33"/>
      <c r="B210" s="34"/>
      <c r="C210" s="191" t="s">
        <v>361</v>
      </c>
      <c r="D210" s="191" t="s">
        <v>188</v>
      </c>
      <c r="E210" s="192" t="s">
        <v>403</v>
      </c>
      <c r="F210" s="193" t="s">
        <v>404</v>
      </c>
      <c r="G210" s="194" t="s">
        <v>301</v>
      </c>
      <c r="H210" s="195">
        <v>256</v>
      </c>
      <c r="I210" s="196"/>
      <c r="J210" s="197">
        <f>ROUND(I210*H210,2)</f>
        <v>0</v>
      </c>
      <c r="K210" s="198"/>
      <c r="L210" s="38"/>
      <c r="M210" s="199" t="s">
        <v>1</v>
      </c>
      <c r="N210" s="200" t="s">
        <v>42</v>
      </c>
      <c r="O210" s="70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3" t="s">
        <v>261</v>
      </c>
      <c r="AT210" s="203" t="s">
        <v>188</v>
      </c>
      <c r="AU210" s="203" t="s">
        <v>87</v>
      </c>
      <c r="AY210" s="16" t="s">
        <v>185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6" t="s">
        <v>85</v>
      </c>
      <c r="BK210" s="204">
        <f>ROUND(I210*H210,2)</f>
        <v>0</v>
      </c>
      <c r="BL210" s="16" t="s">
        <v>261</v>
      </c>
      <c r="BM210" s="203" t="s">
        <v>405</v>
      </c>
    </row>
    <row r="211" spans="1:65" s="13" customFormat="1">
      <c r="B211" s="205"/>
      <c r="C211" s="206"/>
      <c r="D211" s="207" t="s">
        <v>194</v>
      </c>
      <c r="E211" s="208" t="s">
        <v>1</v>
      </c>
      <c r="F211" s="209" t="s">
        <v>665</v>
      </c>
      <c r="G211" s="206"/>
      <c r="H211" s="210">
        <v>112</v>
      </c>
      <c r="I211" s="211"/>
      <c r="J211" s="206"/>
      <c r="K211" s="206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194</v>
      </c>
      <c r="AU211" s="216" t="s">
        <v>87</v>
      </c>
      <c r="AV211" s="13" t="s">
        <v>87</v>
      </c>
      <c r="AW211" s="13" t="s">
        <v>34</v>
      </c>
      <c r="AX211" s="13" t="s">
        <v>77</v>
      </c>
      <c r="AY211" s="216" t="s">
        <v>185</v>
      </c>
    </row>
    <row r="212" spans="1:65" s="13" customFormat="1">
      <c r="B212" s="205"/>
      <c r="C212" s="206"/>
      <c r="D212" s="207" t="s">
        <v>194</v>
      </c>
      <c r="E212" s="208" t="s">
        <v>1</v>
      </c>
      <c r="F212" s="209" t="s">
        <v>666</v>
      </c>
      <c r="G212" s="206"/>
      <c r="H212" s="210">
        <v>144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194</v>
      </c>
      <c r="AU212" s="216" t="s">
        <v>87</v>
      </c>
      <c r="AV212" s="13" t="s">
        <v>87</v>
      </c>
      <c r="AW212" s="13" t="s">
        <v>34</v>
      </c>
      <c r="AX212" s="13" t="s">
        <v>77</v>
      </c>
      <c r="AY212" s="216" t="s">
        <v>185</v>
      </c>
    </row>
    <row r="213" spans="1:65" s="14" customFormat="1">
      <c r="B213" s="221"/>
      <c r="C213" s="222"/>
      <c r="D213" s="207" t="s">
        <v>194</v>
      </c>
      <c r="E213" s="223" t="s">
        <v>1</v>
      </c>
      <c r="F213" s="224" t="s">
        <v>317</v>
      </c>
      <c r="G213" s="222"/>
      <c r="H213" s="225">
        <v>256</v>
      </c>
      <c r="I213" s="226"/>
      <c r="J213" s="222"/>
      <c r="K213" s="222"/>
      <c r="L213" s="227"/>
      <c r="M213" s="228"/>
      <c r="N213" s="229"/>
      <c r="O213" s="229"/>
      <c r="P213" s="229"/>
      <c r="Q213" s="229"/>
      <c r="R213" s="229"/>
      <c r="S213" s="229"/>
      <c r="T213" s="230"/>
      <c r="AT213" s="231" t="s">
        <v>194</v>
      </c>
      <c r="AU213" s="231" t="s">
        <v>87</v>
      </c>
      <c r="AV213" s="14" t="s">
        <v>192</v>
      </c>
      <c r="AW213" s="14" t="s">
        <v>34</v>
      </c>
      <c r="AX213" s="14" t="s">
        <v>85</v>
      </c>
      <c r="AY213" s="231" t="s">
        <v>185</v>
      </c>
    </row>
    <row r="214" spans="1:65" s="2" customFormat="1" ht="16.5" customHeight="1">
      <c r="A214" s="33"/>
      <c r="B214" s="34"/>
      <c r="C214" s="232" t="s">
        <v>367</v>
      </c>
      <c r="D214" s="232" t="s">
        <v>319</v>
      </c>
      <c r="E214" s="233" t="s">
        <v>409</v>
      </c>
      <c r="F214" s="234" t="s">
        <v>410</v>
      </c>
      <c r="G214" s="235" t="s">
        <v>301</v>
      </c>
      <c r="H214" s="236">
        <v>112</v>
      </c>
      <c r="I214" s="237"/>
      <c r="J214" s="238">
        <f>ROUND(I214*H214,2)</f>
        <v>0</v>
      </c>
      <c r="K214" s="239"/>
      <c r="L214" s="240"/>
      <c r="M214" s="241" t="s">
        <v>1</v>
      </c>
      <c r="N214" s="242" t="s">
        <v>42</v>
      </c>
      <c r="O214" s="70"/>
      <c r="P214" s="201">
        <f>O214*H214</f>
        <v>0</v>
      </c>
      <c r="Q214" s="201">
        <v>2.0000000000000001E-4</v>
      </c>
      <c r="R214" s="201">
        <f>Q214*H214</f>
        <v>2.24E-2</v>
      </c>
      <c r="S214" s="201">
        <v>0</v>
      </c>
      <c r="T214" s="20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3" t="s">
        <v>322</v>
      </c>
      <c r="AT214" s="203" t="s">
        <v>319</v>
      </c>
      <c r="AU214" s="203" t="s">
        <v>87</v>
      </c>
      <c r="AY214" s="16" t="s">
        <v>185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6" t="s">
        <v>85</v>
      </c>
      <c r="BK214" s="204">
        <f>ROUND(I214*H214,2)</f>
        <v>0</v>
      </c>
      <c r="BL214" s="16" t="s">
        <v>261</v>
      </c>
      <c r="BM214" s="203" t="s">
        <v>411</v>
      </c>
    </row>
    <row r="215" spans="1:65" s="2" customFormat="1" ht="16.5" customHeight="1">
      <c r="A215" s="33"/>
      <c r="B215" s="34"/>
      <c r="C215" s="232" t="s">
        <v>371</v>
      </c>
      <c r="D215" s="232" t="s">
        <v>319</v>
      </c>
      <c r="E215" s="233" t="s">
        <v>413</v>
      </c>
      <c r="F215" s="234" t="s">
        <v>414</v>
      </c>
      <c r="G215" s="235" t="s">
        <v>301</v>
      </c>
      <c r="H215" s="236">
        <v>144</v>
      </c>
      <c r="I215" s="237"/>
      <c r="J215" s="238">
        <f>ROUND(I215*H215,2)</f>
        <v>0</v>
      </c>
      <c r="K215" s="239"/>
      <c r="L215" s="240"/>
      <c r="M215" s="241" t="s">
        <v>1</v>
      </c>
      <c r="N215" s="242" t="s">
        <v>42</v>
      </c>
      <c r="O215" s="70"/>
      <c r="P215" s="201">
        <f>O215*H215</f>
        <v>0</v>
      </c>
      <c r="Q215" s="201">
        <v>2.0000000000000001E-4</v>
      </c>
      <c r="R215" s="201">
        <f>Q215*H215</f>
        <v>2.8800000000000003E-2</v>
      </c>
      <c r="S215" s="201">
        <v>0</v>
      </c>
      <c r="T215" s="20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3" t="s">
        <v>322</v>
      </c>
      <c r="AT215" s="203" t="s">
        <v>319</v>
      </c>
      <c r="AU215" s="203" t="s">
        <v>87</v>
      </c>
      <c r="AY215" s="16" t="s">
        <v>185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6" t="s">
        <v>85</v>
      </c>
      <c r="BK215" s="204">
        <f>ROUND(I215*H215,2)</f>
        <v>0</v>
      </c>
      <c r="BL215" s="16" t="s">
        <v>261</v>
      </c>
      <c r="BM215" s="203" t="s">
        <v>415</v>
      </c>
    </row>
    <row r="216" spans="1:65" s="2" customFormat="1" ht="21.75" customHeight="1">
      <c r="A216" s="33"/>
      <c r="B216" s="34"/>
      <c r="C216" s="191" t="s">
        <v>375</v>
      </c>
      <c r="D216" s="191" t="s">
        <v>188</v>
      </c>
      <c r="E216" s="192" t="s">
        <v>417</v>
      </c>
      <c r="F216" s="193" t="s">
        <v>418</v>
      </c>
      <c r="G216" s="194" t="s">
        <v>191</v>
      </c>
      <c r="H216" s="195">
        <v>658.4</v>
      </c>
      <c r="I216" s="196"/>
      <c r="J216" s="197">
        <f>ROUND(I216*H216,2)</f>
        <v>0</v>
      </c>
      <c r="K216" s="198"/>
      <c r="L216" s="38"/>
      <c r="M216" s="199" t="s">
        <v>1</v>
      </c>
      <c r="N216" s="200" t="s">
        <v>42</v>
      </c>
      <c r="O216" s="70"/>
      <c r="P216" s="201">
        <f>O216*H216</f>
        <v>0</v>
      </c>
      <c r="Q216" s="201">
        <v>3.0239999999999998E-4</v>
      </c>
      <c r="R216" s="201">
        <f>Q216*H216</f>
        <v>0.19910015999999997</v>
      </c>
      <c r="S216" s="201">
        <v>0</v>
      </c>
      <c r="T216" s="20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3" t="s">
        <v>261</v>
      </c>
      <c r="AT216" s="203" t="s">
        <v>188</v>
      </c>
      <c r="AU216" s="203" t="s">
        <v>87</v>
      </c>
      <c r="AY216" s="16" t="s">
        <v>185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6" t="s">
        <v>85</v>
      </c>
      <c r="BK216" s="204">
        <f>ROUND(I216*H216,2)</f>
        <v>0</v>
      </c>
      <c r="BL216" s="16" t="s">
        <v>261</v>
      </c>
      <c r="BM216" s="203" t="s">
        <v>419</v>
      </c>
    </row>
    <row r="217" spans="1:65" s="13" customFormat="1">
      <c r="B217" s="205"/>
      <c r="C217" s="206"/>
      <c r="D217" s="207" t="s">
        <v>194</v>
      </c>
      <c r="E217" s="208" t="s">
        <v>1</v>
      </c>
      <c r="F217" s="209" t="s">
        <v>667</v>
      </c>
      <c r="G217" s="206"/>
      <c r="H217" s="210">
        <v>329.2</v>
      </c>
      <c r="I217" s="211"/>
      <c r="J217" s="206"/>
      <c r="K217" s="206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194</v>
      </c>
      <c r="AU217" s="216" t="s">
        <v>87</v>
      </c>
      <c r="AV217" s="13" t="s">
        <v>87</v>
      </c>
      <c r="AW217" s="13" t="s">
        <v>34</v>
      </c>
      <c r="AX217" s="13" t="s">
        <v>77</v>
      </c>
      <c r="AY217" s="216" t="s">
        <v>185</v>
      </c>
    </row>
    <row r="218" spans="1:65" s="13" customFormat="1">
      <c r="B218" s="205"/>
      <c r="C218" s="206"/>
      <c r="D218" s="207" t="s">
        <v>194</v>
      </c>
      <c r="E218" s="208" t="s">
        <v>1</v>
      </c>
      <c r="F218" s="209" t="s">
        <v>668</v>
      </c>
      <c r="G218" s="206"/>
      <c r="H218" s="210">
        <v>329.2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194</v>
      </c>
      <c r="AU218" s="216" t="s">
        <v>87</v>
      </c>
      <c r="AV218" s="13" t="s">
        <v>87</v>
      </c>
      <c r="AW218" s="13" t="s">
        <v>34</v>
      </c>
      <c r="AX218" s="13" t="s">
        <v>77</v>
      </c>
      <c r="AY218" s="216" t="s">
        <v>185</v>
      </c>
    </row>
    <row r="219" spans="1:65" s="14" customFormat="1">
      <c r="B219" s="221"/>
      <c r="C219" s="222"/>
      <c r="D219" s="207" t="s">
        <v>194</v>
      </c>
      <c r="E219" s="223" t="s">
        <v>1</v>
      </c>
      <c r="F219" s="224" t="s">
        <v>317</v>
      </c>
      <c r="G219" s="222"/>
      <c r="H219" s="225">
        <v>658.4</v>
      </c>
      <c r="I219" s="226"/>
      <c r="J219" s="222"/>
      <c r="K219" s="222"/>
      <c r="L219" s="227"/>
      <c r="M219" s="228"/>
      <c r="N219" s="229"/>
      <c r="O219" s="229"/>
      <c r="P219" s="229"/>
      <c r="Q219" s="229"/>
      <c r="R219" s="229"/>
      <c r="S219" s="229"/>
      <c r="T219" s="230"/>
      <c r="AT219" s="231" t="s">
        <v>194</v>
      </c>
      <c r="AU219" s="231" t="s">
        <v>87</v>
      </c>
      <c r="AV219" s="14" t="s">
        <v>192</v>
      </c>
      <c r="AW219" s="14" t="s">
        <v>34</v>
      </c>
      <c r="AX219" s="14" t="s">
        <v>85</v>
      </c>
      <c r="AY219" s="231" t="s">
        <v>185</v>
      </c>
    </row>
    <row r="220" spans="1:65" s="2" customFormat="1" ht="33" customHeight="1">
      <c r="A220" s="33"/>
      <c r="B220" s="34"/>
      <c r="C220" s="191" t="s">
        <v>379</v>
      </c>
      <c r="D220" s="191" t="s">
        <v>188</v>
      </c>
      <c r="E220" s="192" t="s">
        <v>422</v>
      </c>
      <c r="F220" s="193" t="s">
        <v>423</v>
      </c>
      <c r="G220" s="194" t="s">
        <v>191</v>
      </c>
      <c r="H220" s="195">
        <v>329.2</v>
      </c>
      <c r="I220" s="196"/>
      <c r="J220" s="197">
        <f>ROUND(I220*H220,2)</f>
        <v>0</v>
      </c>
      <c r="K220" s="198"/>
      <c r="L220" s="38"/>
      <c r="M220" s="199" t="s">
        <v>1</v>
      </c>
      <c r="N220" s="200" t="s">
        <v>42</v>
      </c>
      <c r="O220" s="70"/>
      <c r="P220" s="201">
        <f>O220*H220</f>
        <v>0</v>
      </c>
      <c r="Q220" s="201">
        <v>5.9999999999999995E-4</v>
      </c>
      <c r="R220" s="201">
        <f>Q220*H220</f>
        <v>0.19751999999999997</v>
      </c>
      <c r="S220" s="201">
        <v>0</v>
      </c>
      <c r="T220" s="20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3" t="s">
        <v>261</v>
      </c>
      <c r="AT220" s="203" t="s">
        <v>188</v>
      </c>
      <c r="AU220" s="203" t="s">
        <v>87</v>
      </c>
      <c r="AY220" s="16" t="s">
        <v>185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6" t="s">
        <v>85</v>
      </c>
      <c r="BK220" s="204">
        <f>ROUND(I220*H220,2)</f>
        <v>0</v>
      </c>
      <c r="BL220" s="16" t="s">
        <v>261</v>
      </c>
      <c r="BM220" s="203" t="s">
        <v>424</v>
      </c>
    </row>
    <row r="221" spans="1:65" s="2" customFormat="1" ht="33" customHeight="1">
      <c r="A221" s="33"/>
      <c r="B221" s="34"/>
      <c r="C221" s="191" t="s">
        <v>382</v>
      </c>
      <c r="D221" s="191" t="s">
        <v>188</v>
      </c>
      <c r="E221" s="192" t="s">
        <v>427</v>
      </c>
      <c r="F221" s="193" t="s">
        <v>428</v>
      </c>
      <c r="G221" s="194" t="s">
        <v>191</v>
      </c>
      <c r="H221" s="195">
        <v>6</v>
      </c>
      <c r="I221" s="196"/>
      <c r="J221" s="197">
        <f>ROUND(I221*H221,2)</f>
        <v>0</v>
      </c>
      <c r="K221" s="198"/>
      <c r="L221" s="38"/>
      <c r="M221" s="199" t="s">
        <v>1</v>
      </c>
      <c r="N221" s="200" t="s">
        <v>42</v>
      </c>
      <c r="O221" s="70"/>
      <c r="P221" s="201">
        <f>O221*H221</f>
        <v>0</v>
      </c>
      <c r="Q221" s="201">
        <v>5.9999999999999995E-4</v>
      </c>
      <c r="R221" s="201">
        <f>Q221*H221</f>
        <v>3.5999999999999999E-3</v>
      </c>
      <c r="S221" s="201">
        <v>0</v>
      </c>
      <c r="T221" s="20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3" t="s">
        <v>261</v>
      </c>
      <c r="AT221" s="203" t="s">
        <v>188</v>
      </c>
      <c r="AU221" s="203" t="s">
        <v>87</v>
      </c>
      <c r="AY221" s="16" t="s">
        <v>185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6" t="s">
        <v>85</v>
      </c>
      <c r="BK221" s="204">
        <f>ROUND(I221*H221,2)</f>
        <v>0</v>
      </c>
      <c r="BL221" s="16" t="s">
        <v>261</v>
      </c>
      <c r="BM221" s="203" t="s">
        <v>429</v>
      </c>
    </row>
    <row r="222" spans="1:65" s="2" customFormat="1" ht="33" customHeight="1">
      <c r="A222" s="33"/>
      <c r="B222" s="34"/>
      <c r="C222" s="191" t="s">
        <v>389</v>
      </c>
      <c r="D222" s="191" t="s">
        <v>188</v>
      </c>
      <c r="E222" s="192" t="s">
        <v>669</v>
      </c>
      <c r="F222" s="193" t="s">
        <v>670</v>
      </c>
      <c r="G222" s="194" t="s">
        <v>191</v>
      </c>
      <c r="H222" s="195">
        <v>329.2</v>
      </c>
      <c r="I222" s="196"/>
      <c r="J222" s="197">
        <f>ROUND(I222*H222,2)</f>
        <v>0</v>
      </c>
      <c r="K222" s="198"/>
      <c r="L222" s="38"/>
      <c r="M222" s="199" t="s">
        <v>1</v>
      </c>
      <c r="N222" s="200" t="s">
        <v>42</v>
      </c>
      <c r="O222" s="70"/>
      <c r="P222" s="201">
        <f>O222*H222</f>
        <v>0</v>
      </c>
      <c r="Q222" s="201">
        <v>4.2999999999999999E-4</v>
      </c>
      <c r="R222" s="201">
        <f>Q222*H222</f>
        <v>0.14155599999999999</v>
      </c>
      <c r="S222" s="201">
        <v>0</v>
      </c>
      <c r="T222" s="20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3" t="s">
        <v>261</v>
      </c>
      <c r="AT222" s="203" t="s">
        <v>188</v>
      </c>
      <c r="AU222" s="203" t="s">
        <v>87</v>
      </c>
      <c r="AY222" s="16" t="s">
        <v>185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6" t="s">
        <v>85</v>
      </c>
      <c r="BK222" s="204">
        <f>ROUND(I222*H222,2)</f>
        <v>0</v>
      </c>
      <c r="BL222" s="16" t="s">
        <v>261</v>
      </c>
      <c r="BM222" s="203" t="s">
        <v>671</v>
      </c>
    </row>
    <row r="223" spans="1:65" s="2" customFormat="1" ht="21.75" customHeight="1">
      <c r="A223" s="33"/>
      <c r="B223" s="34"/>
      <c r="C223" s="191" t="s">
        <v>394</v>
      </c>
      <c r="D223" s="191" t="s">
        <v>188</v>
      </c>
      <c r="E223" s="192" t="s">
        <v>432</v>
      </c>
      <c r="F223" s="193" t="s">
        <v>433</v>
      </c>
      <c r="G223" s="194" t="s">
        <v>434</v>
      </c>
      <c r="H223" s="243"/>
      <c r="I223" s="196"/>
      <c r="J223" s="197">
        <f>ROUND(I223*H223,2)</f>
        <v>0</v>
      </c>
      <c r="K223" s="198"/>
      <c r="L223" s="38"/>
      <c r="M223" s="199" t="s">
        <v>1</v>
      </c>
      <c r="N223" s="200" t="s">
        <v>42</v>
      </c>
      <c r="O223" s="70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3" t="s">
        <v>261</v>
      </c>
      <c r="AT223" s="203" t="s">
        <v>188</v>
      </c>
      <c r="AU223" s="203" t="s">
        <v>87</v>
      </c>
      <c r="AY223" s="16" t="s">
        <v>185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6" t="s">
        <v>85</v>
      </c>
      <c r="BK223" s="204">
        <f>ROUND(I223*H223,2)</f>
        <v>0</v>
      </c>
      <c r="BL223" s="16" t="s">
        <v>261</v>
      </c>
      <c r="BM223" s="203" t="s">
        <v>435</v>
      </c>
    </row>
    <row r="224" spans="1:65" s="2" customFormat="1" ht="21.75" customHeight="1">
      <c r="A224" s="33"/>
      <c r="B224" s="34"/>
      <c r="C224" s="191" t="s">
        <v>398</v>
      </c>
      <c r="D224" s="191" t="s">
        <v>188</v>
      </c>
      <c r="E224" s="192" t="s">
        <v>437</v>
      </c>
      <c r="F224" s="193" t="s">
        <v>438</v>
      </c>
      <c r="G224" s="194" t="s">
        <v>434</v>
      </c>
      <c r="H224" s="243"/>
      <c r="I224" s="196"/>
      <c r="J224" s="197">
        <f>ROUND(I224*H224,2)</f>
        <v>0</v>
      </c>
      <c r="K224" s="198"/>
      <c r="L224" s="38"/>
      <c r="M224" s="199" t="s">
        <v>1</v>
      </c>
      <c r="N224" s="200" t="s">
        <v>42</v>
      </c>
      <c r="O224" s="70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3" t="s">
        <v>261</v>
      </c>
      <c r="AT224" s="203" t="s">
        <v>188</v>
      </c>
      <c r="AU224" s="203" t="s">
        <v>87</v>
      </c>
      <c r="AY224" s="16" t="s">
        <v>185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6" t="s">
        <v>85</v>
      </c>
      <c r="BK224" s="204">
        <f>ROUND(I224*H224,2)</f>
        <v>0</v>
      </c>
      <c r="BL224" s="16" t="s">
        <v>261</v>
      </c>
      <c r="BM224" s="203" t="s">
        <v>672</v>
      </c>
    </row>
    <row r="225" spans="1:65" s="12" customFormat="1" ht="22.9" customHeight="1">
      <c r="B225" s="175"/>
      <c r="C225" s="176"/>
      <c r="D225" s="177" t="s">
        <v>76</v>
      </c>
      <c r="E225" s="189" t="s">
        <v>440</v>
      </c>
      <c r="F225" s="189" t="s">
        <v>441</v>
      </c>
      <c r="G225" s="176"/>
      <c r="H225" s="176"/>
      <c r="I225" s="179"/>
      <c r="J225" s="190">
        <f>BK225</f>
        <v>0</v>
      </c>
      <c r="K225" s="176"/>
      <c r="L225" s="181"/>
      <c r="M225" s="182"/>
      <c r="N225" s="183"/>
      <c r="O225" s="183"/>
      <c r="P225" s="184">
        <f>SUM(P226:P242)</f>
        <v>0</v>
      </c>
      <c r="Q225" s="183"/>
      <c r="R225" s="184">
        <f>SUM(R226:R242)</f>
        <v>0.1946</v>
      </c>
      <c r="S225" s="183"/>
      <c r="T225" s="185">
        <f>SUM(T226:T242)</f>
        <v>1.65195</v>
      </c>
      <c r="AR225" s="186" t="s">
        <v>87</v>
      </c>
      <c r="AT225" s="187" t="s">
        <v>76</v>
      </c>
      <c r="AU225" s="187" t="s">
        <v>85</v>
      </c>
      <c r="AY225" s="186" t="s">
        <v>185</v>
      </c>
      <c r="BK225" s="188">
        <f>SUM(BK226:BK242)</f>
        <v>0</v>
      </c>
    </row>
    <row r="226" spans="1:65" s="2" customFormat="1" ht="16.5" customHeight="1">
      <c r="A226" s="33"/>
      <c r="B226" s="34"/>
      <c r="C226" s="191" t="s">
        <v>402</v>
      </c>
      <c r="D226" s="191" t="s">
        <v>188</v>
      </c>
      <c r="E226" s="192" t="s">
        <v>443</v>
      </c>
      <c r="F226" s="193" t="s">
        <v>444</v>
      </c>
      <c r="G226" s="194" t="s">
        <v>301</v>
      </c>
      <c r="H226" s="195">
        <v>5</v>
      </c>
      <c r="I226" s="196"/>
      <c r="J226" s="197">
        <f>ROUND(I226*H226,2)</f>
        <v>0</v>
      </c>
      <c r="K226" s="198"/>
      <c r="L226" s="38"/>
      <c r="M226" s="199" t="s">
        <v>1</v>
      </c>
      <c r="N226" s="200" t="s">
        <v>42</v>
      </c>
      <c r="O226" s="70"/>
      <c r="P226" s="201">
        <f>O226*H226</f>
        <v>0</v>
      </c>
      <c r="Q226" s="201">
        <v>0</v>
      </c>
      <c r="R226" s="201">
        <f>Q226*H226</f>
        <v>0</v>
      </c>
      <c r="S226" s="201">
        <v>2.307E-2</v>
      </c>
      <c r="T226" s="202">
        <f>S226*H226</f>
        <v>0.11535000000000001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261</v>
      </c>
      <c r="AT226" s="203" t="s">
        <v>188</v>
      </c>
      <c r="AU226" s="203" t="s">
        <v>87</v>
      </c>
      <c r="AY226" s="16" t="s">
        <v>185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6" t="s">
        <v>85</v>
      </c>
      <c r="BK226" s="204">
        <f>ROUND(I226*H226,2)</f>
        <v>0</v>
      </c>
      <c r="BL226" s="16" t="s">
        <v>261</v>
      </c>
      <c r="BM226" s="203" t="s">
        <v>673</v>
      </c>
    </row>
    <row r="227" spans="1:65" s="2" customFormat="1" ht="21.75" customHeight="1">
      <c r="A227" s="33"/>
      <c r="B227" s="34"/>
      <c r="C227" s="191" t="s">
        <v>408</v>
      </c>
      <c r="D227" s="191" t="s">
        <v>188</v>
      </c>
      <c r="E227" s="192" t="s">
        <v>447</v>
      </c>
      <c r="F227" s="193" t="s">
        <v>448</v>
      </c>
      <c r="G227" s="194" t="s">
        <v>301</v>
      </c>
      <c r="H227" s="195">
        <v>5</v>
      </c>
      <c r="I227" s="196"/>
      <c r="J227" s="197">
        <f>ROUND(I227*H227,2)</f>
        <v>0</v>
      </c>
      <c r="K227" s="198"/>
      <c r="L227" s="38"/>
      <c r="M227" s="199" t="s">
        <v>1</v>
      </c>
      <c r="N227" s="200" t="s">
        <v>42</v>
      </c>
      <c r="O227" s="70"/>
      <c r="P227" s="201">
        <f>O227*H227</f>
        <v>0</v>
      </c>
      <c r="Q227" s="201">
        <v>2.1199999999999999E-3</v>
      </c>
      <c r="R227" s="201">
        <f>Q227*H227</f>
        <v>1.06E-2</v>
      </c>
      <c r="S227" s="201">
        <v>0</v>
      </c>
      <c r="T227" s="20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3" t="s">
        <v>261</v>
      </c>
      <c r="AT227" s="203" t="s">
        <v>188</v>
      </c>
      <c r="AU227" s="203" t="s">
        <v>87</v>
      </c>
      <c r="AY227" s="16" t="s">
        <v>185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6" t="s">
        <v>85</v>
      </c>
      <c r="BK227" s="204">
        <f>ROUND(I227*H227,2)</f>
        <v>0</v>
      </c>
      <c r="BL227" s="16" t="s">
        <v>261</v>
      </c>
      <c r="BM227" s="203" t="s">
        <v>449</v>
      </c>
    </row>
    <row r="228" spans="1:65" s="2" customFormat="1" ht="39">
      <c r="A228" s="33"/>
      <c r="B228" s="34"/>
      <c r="C228" s="35"/>
      <c r="D228" s="207" t="s">
        <v>269</v>
      </c>
      <c r="E228" s="35"/>
      <c r="F228" s="217" t="s">
        <v>450</v>
      </c>
      <c r="G228" s="35"/>
      <c r="H228" s="35"/>
      <c r="I228" s="218"/>
      <c r="J228" s="35"/>
      <c r="K228" s="35"/>
      <c r="L228" s="38"/>
      <c r="M228" s="219"/>
      <c r="N228" s="220"/>
      <c r="O228" s="70"/>
      <c r="P228" s="70"/>
      <c r="Q228" s="70"/>
      <c r="R228" s="70"/>
      <c r="S228" s="70"/>
      <c r="T228" s="71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6" t="s">
        <v>269</v>
      </c>
      <c r="AU228" s="16" t="s">
        <v>87</v>
      </c>
    </row>
    <row r="229" spans="1:65" s="2" customFormat="1" ht="16.5" customHeight="1">
      <c r="A229" s="33"/>
      <c r="B229" s="34"/>
      <c r="C229" s="191" t="s">
        <v>412</v>
      </c>
      <c r="D229" s="191" t="s">
        <v>188</v>
      </c>
      <c r="E229" s="192" t="s">
        <v>452</v>
      </c>
      <c r="F229" s="193" t="s">
        <v>453</v>
      </c>
      <c r="G229" s="194" t="s">
        <v>191</v>
      </c>
      <c r="H229" s="195">
        <v>50</v>
      </c>
      <c r="I229" s="196"/>
      <c r="J229" s="197">
        <f>ROUND(I229*H229,2)</f>
        <v>0</v>
      </c>
      <c r="K229" s="198"/>
      <c r="L229" s="38"/>
      <c r="M229" s="199" t="s">
        <v>1</v>
      </c>
      <c r="N229" s="200" t="s">
        <v>42</v>
      </c>
      <c r="O229" s="70"/>
      <c r="P229" s="201">
        <f>O229*H229</f>
        <v>0</v>
      </c>
      <c r="Q229" s="201">
        <v>0</v>
      </c>
      <c r="R229" s="201">
        <f>Q229*H229</f>
        <v>0</v>
      </c>
      <c r="S229" s="201">
        <v>3.065E-2</v>
      </c>
      <c r="T229" s="202">
        <f>S229*H229</f>
        <v>1.5325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3" t="s">
        <v>261</v>
      </c>
      <c r="AT229" s="203" t="s">
        <v>188</v>
      </c>
      <c r="AU229" s="203" t="s">
        <v>87</v>
      </c>
      <c r="AY229" s="16" t="s">
        <v>185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6" t="s">
        <v>85</v>
      </c>
      <c r="BK229" s="204">
        <f>ROUND(I229*H229,2)</f>
        <v>0</v>
      </c>
      <c r="BL229" s="16" t="s">
        <v>261</v>
      </c>
      <c r="BM229" s="203" t="s">
        <v>674</v>
      </c>
    </row>
    <row r="230" spans="1:65" s="13" customFormat="1" ht="22.5">
      <c r="B230" s="205"/>
      <c r="C230" s="206"/>
      <c r="D230" s="207" t="s">
        <v>194</v>
      </c>
      <c r="E230" s="208" t="s">
        <v>1</v>
      </c>
      <c r="F230" s="209" t="s">
        <v>675</v>
      </c>
      <c r="G230" s="206"/>
      <c r="H230" s="210">
        <v>50</v>
      </c>
      <c r="I230" s="211"/>
      <c r="J230" s="206"/>
      <c r="K230" s="206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194</v>
      </c>
      <c r="AU230" s="216" t="s">
        <v>87</v>
      </c>
      <c r="AV230" s="13" t="s">
        <v>87</v>
      </c>
      <c r="AW230" s="13" t="s">
        <v>34</v>
      </c>
      <c r="AX230" s="13" t="s">
        <v>85</v>
      </c>
      <c r="AY230" s="216" t="s">
        <v>185</v>
      </c>
    </row>
    <row r="231" spans="1:65" s="2" customFormat="1" ht="21.75" customHeight="1">
      <c r="A231" s="33"/>
      <c r="B231" s="34"/>
      <c r="C231" s="191" t="s">
        <v>416</v>
      </c>
      <c r="D231" s="191" t="s">
        <v>188</v>
      </c>
      <c r="E231" s="192" t="s">
        <v>457</v>
      </c>
      <c r="F231" s="193" t="s">
        <v>458</v>
      </c>
      <c r="G231" s="194" t="s">
        <v>191</v>
      </c>
      <c r="H231" s="195">
        <v>50</v>
      </c>
      <c r="I231" s="196"/>
      <c r="J231" s="197">
        <f>ROUND(I231*H231,2)</f>
        <v>0</v>
      </c>
      <c r="K231" s="198"/>
      <c r="L231" s="38"/>
      <c r="M231" s="199" t="s">
        <v>1</v>
      </c>
      <c r="N231" s="200" t="s">
        <v>42</v>
      </c>
      <c r="O231" s="70"/>
      <c r="P231" s="201">
        <f>O231*H231</f>
        <v>0</v>
      </c>
      <c r="Q231" s="201">
        <v>3.2799999999999999E-3</v>
      </c>
      <c r="R231" s="201">
        <f>Q231*H231</f>
        <v>0.16400000000000001</v>
      </c>
      <c r="S231" s="201">
        <v>0</v>
      </c>
      <c r="T231" s="20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3" t="s">
        <v>261</v>
      </c>
      <c r="AT231" s="203" t="s">
        <v>188</v>
      </c>
      <c r="AU231" s="203" t="s">
        <v>87</v>
      </c>
      <c r="AY231" s="16" t="s">
        <v>185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6" t="s">
        <v>85</v>
      </c>
      <c r="BK231" s="204">
        <f>ROUND(I231*H231,2)</f>
        <v>0</v>
      </c>
      <c r="BL231" s="16" t="s">
        <v>261</v>
      </c>
      <c r="BM231" s="203" t="s">
        <v>676</v>
      </c>
    </row>
    <row r="232" spans="1:65" s="2" customFormat="1" ht="78">
      <c r="A232" s="33"/>
      <c r="B232" s="34"/>
      <c r="C232" s="35"/>
      <c r="D232" s="207" t="s">
        <v>269</v>
      </c>
      <c r="E232" s="35"/>
      <c r="F232" s="217" t="s">
        <v>677</v>
      </c>
      <c r="G232" s="35"/>
      <c r="H232" s="35"/>
      <c r="I232" s="218"/>
      <c r="J232" s="35"/>
      <c r="K232" s="35"/>
      <c r="L232" s="38"/>
      <c r="M232" s="219"/>
      <c r="N232" s="220"/>
      <c r="O232" s="70"/>
      <c r="P232" s="70"/>
      <c r="Q232" s="70"/>
      <c r="R232" s="70"/>
      <c r="S232" s="70"/>
      <c r="T232" s="71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269</v>
      </c>
      <c r="AU232" s="16" t="s">
        <v>87</v>
      </c>
    </row>
    <row r="233" spans="1:65" s="2" customFormat="1" ht="21.75" customHeight="1">
      <c r="A233" s="33"/>
      <c r="B233" s="34"/>
      <c r="C233" s="191" t="s">
        <v>421</v>
      </c>
      <c r="D233" s="191" t="s">
        <v>188</v>
      </c>
      <c r="E233" s="192" t="s">
        <v>462</v>
      </c>
      <c r="F233" s="193" t="s">
        <v>463</v>
      </c>
      <c r="G233" s="194" t="s">
        <v>301</v>
      </c>
      <c r="H233" s="195">
        <v>5</v>
      </c>
      <c r="I233" s="196"/>
      <c r="J233" s="197">
        <f>ROUND(I233*H233,2)</f>
        <v>0</v>
      </c>
      <c r="K233" s="198"/>
      <c r="L233" s="38"/>
      <c r="M233" s="199" t="s">
        <v>1</v>
      </c>
      <c r="N233" s="200" t="s">
        <v>42</v>
      </c>
      <c r="O233" s="70"/>
      <c r="P233" s="201">
        <f>O233*H233</f>
        <v>0</v>
      </c>
      <c r="Q233" s="201">
        <v>2.9999999999999997E-4</v>
      </c>
      <c r="R233" s="201">
        <f>Q233*H233</f>
        <v>1.4999999999999998E-3</v>
      </c>
      <c r="S233" s="201">
        <v>0</v>
      </c>
      <c r="T233" s="20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3" t="s">
        <v>261</v>
      </c>
      <c r="AT233" s="203" t="s">
        <v>188</v>
      </c>
      <c r="AU233" s="203" t="s">
        <v>87</v>
      </c>
      <c r="AY233" s="16" t="s">
        <v>185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6" t="s">
        <v>85</v>
      </c>
      <c r="BK233" s="204">
        <f>ROUND(I233*H233,2)</f>
        <v>0</v>
      </c>
      <c r="BL233" s="16" t="s">
        <v>261</v>
      </c>
      <c r="BM233" s="203" t="s">
        <v>678</v>
      </c>
    </row>
    <row r="234" spans="1:65" s="2" customFormat="1" ht="16.5" customHeight="1">
      <c r="A234" s="33"/>
      <c r="B234" s="34"/>
      <c r="C234" s="191" t="s">
        <v>426</v>
      </c>
      <c r="D234" s="191" t="s">
        <v>188</v>
      </c>
      <c r="E234" s="192" t="s">
        <v>466</v>
      </c>
      <c r="F234" s="193" t="s">
        <v>467</v>
      </c>
      <c r="G234" s="194" t="s">
        <v>301</v>
      </c>
      <c r="H234" s="195">
        <v>5</v>
      </c>
      <c r="I234" s="196"/>
      <c r="J234" s="197">
        <f>ROUND(I234*H234,2)</f>
        <v>0</v>
      </c>
      <c r="K234" s="198"/>
      <c r="L234" s="38"/>
      <c r="M234" s="199" t="s">
        <v>1</v>
      </c>
      <c r="N234" s="200" t="s">
        <v>42</v>
      </c>
      <c r="O234" s="70"/>
      <c r="P234" s="201">
        <f>O234*H234</f>
        <v>0</v>
      </c>
      <c r="Q234" s="201">
        <v>1.2199999999999999E-3</v>
      </c>
      <c r="R234" s="201">
        <f>Q234*H234</f>
        <v>6.0999999999999995E-3</v>
      </c>
      <c r="S234" s="201">
        <v>8.1999999999999998E-4</v>
      </c>
      <c r="T234" s="202">
        <f>S234*H234</f>
        <v>4.0999999999999995E-3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3" t="s">
        <v>261</v>
      </c>
      <c r="AT234" s="203" t="s">
        <v>188</v>
      </c>
      <c r="AU234" s="203" t="s">
        <v>87</v>
      </c>
      <c r="AY234" s="16" t="s">
        <v>185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6" t="s">
        <v>85</v>
      </c>
      <c r="BK234" s="204">
        <f>ROUND(I234*H234,2)</f>
        <v>0</v>
      </c>
      <c r="BL234" s="16" t="s">
        <v>261</v>
      </c>
      <c r="BM234" s="203" t="s">
        <v>679</v>
      </c>
    </row>
    <row r="235" spans="1:65" s="2" customFormat="1" ht="16.5" customHeight="1">
      <c r="A235" s="33"/>
      <c r="B235" s="34"/>
      <c r="C235" s="191" t="s">
        <v>431</v>
      </c>
      <c r="D235" s="191" t="s">
        <v>188</v>
      </c>
      <c r="E235" s="192" t="s">
        <v>470</v>
      </c>
      <c r="F235" s="193" t="s">
        <v>471</v>
      </c>
      <c r="G235" s="194" t="s">
        <v>301</v>
      </c>
      <c r="H235" s="195">
        <v>5</v>
      </c>
      <c r="I235" s="196"/>
      <c r="J235" s="197">
        <f>ROUND(I235*H235,2)</f>
        <v>0</v>
      </c>
      <c r="K235" s="198"/>
      <c r="L235" s="38"/>
      <c r="M235" s="199" t="s">
        <v>1</v>
      </c>
      <c r="N235" s="200" t="s">
        <v>42</v>
      </c>
      <c r="O235" s="70"/>
      <c r="P235" s="201">
        <f>O235*H235</f>
        <v>0</v>
      </c>
      <c r="Q235" s="201">
        <v>2.48E-3</v>
      </c>
      <c r="R235" s="201">
        <f>Q235*H235</f>
        <v>1.24E-2</v>
      </c>
      <c r="S235" s="201">
        <v>0</v>
      </c>
      <c r="T235" s="20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261</v>
      </c>
      <c r="AT235" s="203" t="s">
        <v>188</v>
      </c>
      <c r="AU235" s="203" t="s">
        <v>87</v>
      </c>
      <c r="AY235" s="16" t="s">
        <v>185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6" t="s">
        <v>85</v>
      </c>
      <c r="BK235" s="204">
        <f>ROUND(I235*H235,2)</f>
        <v>0</v>
      </c>
      <c r="BL235" s="16" t="s">
        <v>261</v>
      </c>
      <c r="BM235" s="203" t="s">
        <v>680</v>
      </c>
    </row>
    <row r="236" spans="1:65" s="2" customFormat="1" ht="19.5">
      <c r="A236" s="33"/>
      <c r="B236" s="34"/>
      <c r="C236" s="35"/>
      <c r="D236" s="207" t="s">
        <v>269</v>
      </c>
      <c r="E236" s="35"/>
      <c r="F236" s="217" t="s">
        <v>473</v>
      </c>
      <c r="G236" s="35"/>
      <c r="H236" s="35"/>
      <c r="I236" s="218"/>
      <c r="J236" s="35"/>
      <c r="K236" s="35"/>
      <c r="L236" s="38"/>
      <c r="M236" s="219"/>
      <c r="N236" s="220"/>
      <c r="O236" s="70"/>
      <c r="P236" s="70"/>
      <c r="Q236" s="70"/>
      <c r="R236" s="70"/>
      <c r="S236" s="70"/>
      <c r="T236" s="71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269</v>
      </c>
      <c r="AU236" s="16" t="s">
        <v>87</v>
      </c>
    </row>
    <row r="237" spans="1:65" s="2" customFormat="1" ht="21.75" customHeight="1">
      <c r="A237" s="33"/>
      <c r="B237" s="34"/>
      <c r="C237" s="191" t="s">
        <v>436</v>
      </c>
      <c r="D237" s="191" t="s">
        <v>188</v>
      </c>
      <c r="E237" s="192" t="s">
        <v>475</v>
      </c>
      <c r="F237" s="193" t="s">
        <v>476</v>
      </c>
      <c r="G237" s="194" t="s">
        <v>301</v>
      </c>
      <c r="H237" s="195">
        <v>5</v>
      </c>
      <c r="I237" s="196"/>
      <c r="J237" s="197">
        <f t="shared" ref="J237:J242" si="0">ROUND(I237*H237,2)</f>
        <v>0</v>
      </c>
      <c r="K237" s="198"/>
      <c r="L237" s="38"/>
      <c r="M237" s="199" t="s">
        <v>1</v>
      </c>
      <c r="N237" s="200" t="s">
        <v>42</v>
      </c>
      <c r="O237" s="70"/>
      <c r="P237" s="201">
        <f t="shared" ref="P237:P242" si="1">O237*H237</f>
        <v>0</v>
      </c>
      <c r="Q237" s="201">
        <v>0</v>
      </c>
      <c r="R237" s="201">
        <f t="shared" ref="R237:R242" si="2">Q237*H237</f>
        <v>0</v>
      </c>
      <c r="S237" s="201">
        <v>0</v>
      </c>
      <c r="T237" s="202">
        <f t="shared" ref="T237:T242" si="3"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3" t="s">
        <v>261</v>
      </c>
      <c r="AT237" s="203" t="s">
        <v>188</v>
      </c>
      <c r="AU237" s="203" t="s">
        <v>87</v>
      </c>
      <c r="AY237" s="16" t="s">
        <v>185</v>
      </c>
      <c r="BE237" s="204">
        <f t="shared" ref="BE237:BE242" si="4">IF(N237="základní",J237,0)</f>
        <v>0</v>
      </c>
      <c r="BF237" s="204">
        <f t="shared" ref="BF237:BF242" si="5">IF(N237="snížená",J237,0)</f>
        <v>0</v>
      </c>
      <c r="BG237" s="204">
        <f t="shared" ref="BG237:BG242" si="6">IF(N237="zákl. přenesená",J237,0)</f>
        <v>0</v>
      </c>
      <c r="BH237" s="204">
        <f t="shared" ref="BH237:BH242" si="7">IF(N237="sníž. přenesená",J237,0)</f>
        <v>0</v>
      </c>
      <c r="BI237" s="204">
        <f t="shared" ref="BI237:BI242" si="8">IF(N237="nulová",J237,0)</f>
        <v>0</v>
      </c>
      <c r="BJ237" s="16" t="s">
        <v>85</v>
      </c>
      <c r="BK237" s="204">
        <f t="shared" ref="BK237:BK242" si="9">ROUND(I237*H237,2)</f>
        <v>0</v>
      </c>
      <c r="BL237" s="16" t="s">
        <v>261</v>
      </c>
      <c r="BM237" s="203" t="s">
        <v>477</v>
      </c>
    </row>
    <row r="238" spans="1:65" s="2" customFormat="1" ht="16.5" customHeight="1">
      <c r="A238" s="33"/>
      <c r="B238" s="34"/>
      <c r="C238" s="191" t="s">
        <v>442</v>
      </c>
      <c r="D238" s="191" t="s">
        <v>188</v>
      </c>
      <c r="E238" s="192" t="s">
        <v>479</v>
      </c>
      <c r="F238" s="193" t="s">
        <v>480</v>
      </c>
      <c r="G238" s="194" t="s">
        <v>301</v>
      </c>
      <c r="H238" s="195">
        <v>5</v>
      </c>
      <c r="I238" s="196"/>
      <c r="J238" s="197">
        <f t="shared" si="0"/>
        <v>0</v>
      </c>
      <c r="K238" s="198"/>
      <c r="L238" s="38"/>
      <c r="M238" s="199" t="s">
        <v>1</v>
      </c>
      <c r="N238" s="200" t="s">
        <v>42</v>
      </c>
      <c r="O238" s="70"/>
      <c r="P238" s="201">
        <f t="shared" si="1"/>
        <v>0</v>
      </c>
      <c r="Q238" s="201">
        <v>0</v>
      </c>
      <c r="R238" s="201">
        <f t="shared" si="2"/>
        <v>0</v>
      </c>
      <c r="S238" s="201">
        <v>0</v>
      </c>
      <c r="T238" s="202">
        <f t="shared" si="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3" t="s">
        <v>261</v>
      </c>
      <c r="AT238" s="203" t="s">
        <v>188</v>
      </c>
      <c r="AU238" s="203" t="s">
        <v>87</v>
      </c>
      <c r="AY238" s="16" t="s">
        <v>185</v>
      </c>
      <c r="BE238" s="204">
        <f t="shared" si="4"/>
        <v>0</v>
      </c>
      <c r="BF238" s="204">
        <f t="shared" si="5"/>
        <v>0</v>
      </c>
      <c r="BG238" s="204">
        <f t="shared" si="6"/>
        <v>0</v>
      </c>
      <c r="BH238" s="204">
        <f t="shared" si="7"/>
        <v>0</v>
      </c>
      <c r="BI238" s="204">
        <f t="shared" si="8"/>
        <v>0</v>
      </c>
      <c r="BJ238" s="16" t="s">
        <v>85</v>
      </c>
      <c r="BK238" s="204">
        <f t="shared" si="9"/>
        <v>0</v>
      </c>
      <c r="BL238" s="16" t="s">
        <v>261</v>
      </c>
      <c r="BM238" s="203" t="s">
        <v>481</v>
      </c>
    </row>
    <row r="239" spans="1:65" s="2" customFormat="1" ht="21.75" customHeight="1">
      <c r="A239" s="33"/>
      <c r="B239" s="34"/>
      <c r="C239" s="191" t="s">
        <v>446</v>
      </c>
      <c r="D239" s="191" t="s">
        <v>188</v>
      </c>
      <c r="E239" s="192" t="s">
        <v>483</v>
      </c>
      <c r="F239" s="193" t="s">
        <v>484</v>
      </c>
      <c r="G239" s="194" t="s">
        <v>191</v>
      </c>
      <c r="H239" s="195">
        <v>50</v>
      </c>
      <c r="I239" s="196"/>
      <c r="J239" s="197">
        <f t="shared" si="0"/>
        <v>0</v>
      </c>
      <c r="K239" s="198"/>
      <c r="L239" s="38"/>
      <c r="M239" s="199" t="s">
        <v>1</v>
      </c>
      <c r="N239" s="200" t="s">
        <v>42</v>
      </c>
      <c r="O239" s="70"/>
      <c r="P239" s="201">
        <f t="shared" si="1"/>
        <v>0</v>
      </c>
      <c r="Q239" s="201">
        <v>0</v>
      </c>
      <c r="R239" s="201">
        <f t="shared" si="2"/>
        <v>0</v>
      </c>
      <c r="S239" s="201">
        <v>0</v>
      </c>
      <c r="T239" s="202">
        <f t="shared" si="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3" t="s">
        <v>261</v>
      </c>
      <c r="AT239" s="203" t="s">
        <v>188</v>
      </c>
      <c r="AU239" s="203" t="s">
        <v>87</v>
      </c>
      <c r="AY239" s="16" t="s">
        <v>185</v>
      </c>
      <c r="BE239" s="204">
        <f t="shared" si="4"/>
        <v>0</v>
      </c>
      <c r="BF239" s="204">
        <f t="shared" si="5"/>
        <v>0</v>
      </c>
      <c r="BG239" s="204">
        <f t="shared" si="6"/>
        <v>0</v>
      </c>
      <c r="BH239" s="204">
        <f t="shared" si="7"/>
        <v>0</v>
      </c>
      <c r="BI239" s="204">
        <f t="shared" si="8"/>
        <v>0</v>
      </c>
      <c r="BJ239" s="16" t="s">
        <v>85</v>
      </c>
      <c r="BK239" s="204">
        <f t="shared" si="9"/>
        <v>0</v>
      </c>
      <c r="BL239" s="16" t="s">
        <v>261</v>
      </c>
      <c r="BM239" s="203" t="s">
        <v>681</v>
      </c>
    </row>
    <row r="240" spans="1:65" s="2" customFormat="1" ht="21.75" customHeight="1">
      <c r="A240" s="33"/>
      <c r="B240" s="34"/>
      <c r="C240" s="191" t="s">
        <v>451</v>
      </c>
      <c r="D240" s="191" t="s">
        <v>188</v>
      </c>
      <c r="E240" s="192" t="s">
        <v>487</v>
      </c>
      <c r="F240" s="193" t="s">
        <v>488</v>
      </c>
      <c r="G240" s="194" t="s">
        <v>237</v>
      </c>
      <c r="H240" s="195">
        <v>1.6519999999999999</v>
      </c>
      <c r="I240" s="196"/>
      <c r="J240" s="197">
        <f t="shared" si="0"/>
        <v>0</v>
      </c>
      <c r="K240" s="198"/>
      <c r="L240" s="38"/>
      <c r="M240" s="199" t="s">
        <v>1</v>
      </c>
      <c r="N240" s="200" t="s">
        <v>42</v>
      </c>
      <c r="O240" s="70"/>
      <c r="P240" s="201">
        <f t="shared" si="1"/>
        <v>0</v>
      </c>
      <c r="Q240" s="201">
        <v>0</v>
      </c>
      <c r="R240" s="201">
        <f t="shared" si="2"/>
        <v>0</v>
      </c>
      <c r="S240" s="201">
        <v>0</v>
      </c>
      <c r="T240" s="202">
        <f t="shared" si="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3" t="s">
        <v>261</v>
      </c>
      <c r="AT240" s="203" t="s">
        <v>188</v>
      </c>
      <c r="AU240" s="203" t="s">
        <v>87</v>
      </c>
      <c r="AY240" s="16" t="s">
        <v>185</v>
      </c>
      <c r="BE240" s="204">
        <f t="shared" si="4"/>
        <v>0</v>
      </c>
      <c r="BF240" s="204">
        <f t="shared" si="5"/>
        <v>0</v>
      </c>
      <c r="BG240" s="204">
        <f t="shared" si="6"/>
        <v>0</v>
      </c>
      <c r="BH240" s="204">
        <f t="shared" si="7"/>
        <v>0</v>
      </c>
      <c r="BI240" s="204">
        <f t="shared" si="8"/>
        <v>0</v>
      </c>
      <c r="BJ240" s="16" t="s">
        <v>85</v>
      </c>
      <c r="BK240" s="204">
        <f t="shared" si="9"/>
        <v>0</v>
      </c>
      <c r="BL240" s="16" t="s">
        <v>261</v>
      </c>
      <c r="BM240" s="203" t="s">
        <v>682</v>
      </c>
    </row>
    <row r="241" spans="1:65" s="2" customFormat="1" ht="21.75" customHeight="1">
      <c r="A241" s="33"/>
      <c r="B241" s="34"/>
      <c r="C241" s="191" t="s">
        <v>456</v>
      </c>
      <c r="D241" s="191" t="s">
        <v>188</v>
      </c>
      <c r="E241" s="192" t="s">
        <v>491</v>
      </c>
      <c r="F241" s="193" t="s">
        <v>492</v>
      </c>
      <c r="G241" s="194" t="s">
        <v>434</v>
      </c>
      <c r="H241" s="243"/>
      <c r="I241" s="196"/>
      <c r="J241" s="197">
        <f t="shared" si="0"/>
        <v>0</v>
      </c>
      <c r="K241" s="198"/>
      <c r="L241" s="38"/>
      <c r="M241" s="199" t="s">
        <v>1</v>
      </c>
      <c r="N241" s="200" t="s">
        <v>42</v>
      </c>
      <c r="O241" s="70"/>
      <c r="P241" s="201">
        <f t="shared" si="1"/>
        <v>0</v>
      </c>
      <c r="Q241" s="201">
        <v>0</v>
      </c>
      <c r="R241" s="201">
        <f t="shared" si="2"/>
        <v>0</v>
      </c>
      <c r="S241" s="201">
        <v>0</v>
      </c>
      <c r="T241" s="202">
        <f t="shared" si="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3" t="s">
        <v>261</v>
      </c>
      <c r="AT241" s="203" t="s">
        <v>188</v>
      </c>
      <c r="AU241" s="203" t="s">
        <v>87</v>
      </c>
      <c r="AY241" s="16" t="s">
        <v>185</v>
      </c>
      <c r="BE241" s="204">
        <f t="shared" si="4"/>
        <v>0</v>
      </c>
      <c r="BF241" s="204">
        <f t="shared" si="5"/>
        <v>0</v>
      </c>
      <c r="BG241" s="204">
        <f t="shared" si="6"/>
        <v>0</v>
      </c>
      <c r="BH241" s="204">
        <f t="shared" si="7"/>
        <v>0</v>
      </c>
      <c r="BI241" s="204">
        <f t="shared" si="8"/>
        <v>0</v>
      </c>
      <c r="BJ241" s="16" t="s">
        <v>85</v>
      </c>
      <c r="BK241" s="204">
        <f t="shared" si="9"/>
        <v>0</v>
      </c>
      <c r="BL241" s="16" t="s">
        <v>261</v>
      </c>
      <c r="BM241" s="203" t="s">
        <v>493</v>
      </c>
    </row>
    <row r="242" spans="1:65" s="2" customFormat="1" ht="21.75" customHeight="1">
      <c r="A242" s="33"/>
      <c r="B242" s="34"/>
      <c r="C242" s="191" t="s">
        <v>461</v>
      </c>
      <c r="D242" s="191" t="s">
        <v>188</v>
      </c>
      <c r="E242" s="192" t="s">
        <v>495</v>
      </c>
      <c r="F242" s="193" t="s">
        <v>496</v>
      </c>
      <c r="G242" s="194" t="s">
        <v>434</v>
      </c>
      <c r="H242" s="243"/>
      <c r="I242" s="196"/>
      <c r="J242" s="197">
        <f t="shared" si="0"/>
        <v>0</v>
      </c>
      <c r="K242" s="198"/>
      <c r="L242" s="38"/>
      <c r="M242" s="199" t="s">
        <v>1</v>
      </c>
      <c r="N242" s="200" t="s">
        <v>42</v>
      </c>
      <c r="O242" s="70"/>
      <c r="P242" s="201">
        <f t="shared" si="1"/>
        <v>0</v>
      </c>
      <c r="Q242" s="201">
        <v>0</v>
      </c>
      <c r="R242" s="201">
        <f t="shared" si="2"/>
        <v>0</v>
      </c>
      <c r="S242" s="201">
        <v>0</v>
      </c>
      <c r="T242" s="202">
        <f t="shared" si="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3" t="s">
        <v>261</v>
      </c>
      <c r="AT242" s="203" t="s">
        <v>188</v>
      </c>
      <c r="AU242" s="203" t="s">
        <v>87</v>
      </c>
      <c r="AY242" s="16" t="s">
        <v>185</v>
      </c>
      <c r="BE242" s="204">
        <f t="shared" si="4"/>
        <v>0</v>
      </c>
      <c r="BF242" s="204">
        <f t="shared" si="5"/>
        <v>0</v>
      </c>
      <c r="BG242" s="204">
        <f t="shared" si="6"/>
        <v>0</v>
      </c>
      <c r="BH242" s="204">
        <f t="shared" si="7"/>
        <v>0</v>
      </c>
      <c r="BI242" s="204">
        <f t="shared" si="8"/>
        <v>0</v>
      </c>
      <c r="BJ242" s="16" t="s">
        <v>85</v>
      </c>
      <c r="BK242" s="204">
        <f t="shared" si="9"/>
        <v>0</v>
      </c>
      <c r="BL242" s="16" t="s">
        <v>261</v>
      </c>
      <c r="BM242" s="203" t="s">
        <v>683</v>
      </c>
    </row>
    <row r="243" spans="1:65" s="12" customFormat="1" ht="22.9" customHeight="1">
      <c r="B243" s="175"/>
      <c r="C243" s="176"/>
      <c r="D243" s="177" t="s">
        <v>76</v>
      </c>
      <c r="E243" s="189" t="s">
        <v>498</v>
      </c>
      <c r="F243" s="189" t="s">
        <v>499</v>
      </c>
      <c r="G243" s="176"/>
      <c r="H243" s="176"/>
      <c r="I243" s="179"/>
      <c r="J243" s="190">
        <f>BK243</f>
        <v>0</v>
      </c>
      <c r="K243" s="176"/>
      <c r="L243" s="181"/>
      <c r="M243" s="182"/>
      <c r="N243" s="183"/>
      <c r="O243" s="183"/>
      <c r="P243" s="184">
        <f>SUM(P244:P250)</f>
        <v>0</v>
      </c>
      <c r="Q243" s="183"/>
      <c r="R243" s="184">
        <f>SUM(R244:R250)</f>
        <v>0</v>
      </c>
      <c r="S243" s="183"/>
      <c r="T243" s="185">
        <f>SUM(T244:T250)</f>
        <v>6.2E-2</v>
      </c>
      <c r="AR243" s="186" t="s">
        <v>87</v>
      </c>
      <c r="AT243" s="187" t="s">
        <v>76</v>
      </c>
      <c r="AU243" s="187" t="s">
        <v>85</v>
      </c>
      <c r="AY243" s="186" t="s">
        <v>185</v>
      </c>
      <c r="BK243" s="188">
        <f>SUM(BK244:BK250)</f>
        <v>0</v>
      </c>
    </row>
    <row r="244" spans="1:65" s="2" customFormat="1" ht="21.75" customHeight="1">
      <c r="A244" s="33"/>
      <c r="B244" s="34"/>
      <c r="C244" s="191" t="s">
        <v>465</v>
      </c>
      <c r="D244" s="191" t="s">
        <v>188</v>
      </c>
      <c r="E244" s="192" t="s">
        <v>501</v>
      </c>
      <c r="F244" s="193" t="s">
        <v>502</v>
      </c>
      <c r="G244" s="194" t="s">
        <v>191</v>
      </c>
      <c r="H244" s="195">
        <v>100</v>
      </c>
      <c r="I244" s="196"/>
      <c r="J244" s="197">
        <f>ROUND(I244*H244,2)</f>
        <v>0</v>
      </c>
      <c r="K244" s="198"/>
      <c r="L244" s="38"/>
      <c r="M244" s="199" t="s">
        <v>1</v>
      </c>
      <c r="N244" s="200" t="s">
        <v>42</v>
      </c>
      <c r="O244" s="70"/>
      <c r="P244" s="201">
        <f>O244*H244</f>
        <v>0</v>
      </c>
      <c r="Q244" s="201">
        <v>0</v>
      </c>
      <c r="R244" s="201">
        <f>Q244*H244</f>
        <v>0</v>
      </c>
      <c r="S244" s="201">
        <v>6.2E-4</v>
      </c>
      <c r="T244" s="202">
        <f>S244*H244</f>
        <v>6.2E-2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3" t="s">
        <v>261</v>
      </c>
      <c r="AT244" s="203" t="s">
        <v>188</v>
      </c>
      <c r="AU244" s="203" t="s">
        <v>87</v>
      </c>
      <c r="AY244" s="16" t="s">
        <v>185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16" t="s">
        <v>85</v>
      </c>
      <c r="BK244" s="204">
        <f>ROUND(I244*H244,2)</f>
        <v>0</v>
      </c>
      <c r="BL244" s="16" t="s">
        <v>261</v>
      </c>
      <c r="BM244" s="203" t="s">
        <v>503</v>
      </c>
    </row>
    <row r="245" spans="1:65" s="2" customFormat="1" ht="33" customHeight="1">
      <c r="A245" s="33"/>
      <c r="B245" s="34"/>
      <c r="C245" s="191" t="s">
        <v>469</v>
      </c>
      <c r="D245" s="191" t="s">
        <v>188</v>
      </c>
      <c r="E245" s="192" t="s">
        <v>506</v>
      </c>
      <c r="F245" s="193" t="s">
        <v>507</v>
      </c>
      <c r="G245" s="194" t="s">
        <v>191</v>
      </c>
      <c r="H245" s="195">
        <v>100</v>
      </c>
      <c r="I245" s="196"/>
      <c r="J245" s="197">
        <f>ROUND(I245*H245,2)</f>
        <v>0</v>
      </c>
      <c r="K245" s="198"/>
      <c r="L245" s="38"/>
      <c r="M245" s="199" t="s">
        <v>1</v>
      </c>
      <c r="N245" s="200" t="s">
        <v>42</v>
      </c>
      <c r="O245" s="70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3" t="s">
        <v>261</v>
      </c>
      <c r="AT245" s="203" t="s">
        <v>188</v>
      </c>
      <c r="AU245" s="203" t="s">
        <v>87</v>
      </c>
      <c r="AY245" s="16" t="s">
        <v>185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16" t="s">
        <v>85</v>
      </c>
      <c r="BK245" s="204">
        <f>ROUND(I245*H245,2)</f>
        <v>0</v>
      </c>
      <c r="BL245" s="16" t="s">
        <v>261</v>
      </c>
      <c r="BM245" s="203" t="s">
        <v>508</v>
      </c>
    </row>
    <row r="246" spans="1:65" s="2" customFormat="1" ht="29.25">
      <c r="A246" s="33"/>
      <c r="B246" s="34"/>
      <c r="C246" s="35"/>
      <c r="D246" s="207" t="s">
        <v>269</v>
      </c>
      <c r="E246" s="35"/>
      <c r="F246" s="217" t="s">
        <v>684</v>
      </c>
      <c r="G246" s="35"/>
      <c r="H246" s="35"/>
      <c r="I246" s="218"/>
      <c r="J246" s="35"/>
      <c r="K246" s="35"/>
      <c r="L246" s="38"/>
      <c r="M246" s="219"/>
      <c r="N246" s="220"/>
      <c r="O246" s="70"/>
      <c r="P246" s="70"/>
      <c r="Q246" s="70"/>
      <c r="R246" s="70"/>
      <c r="S246" s="70"/>
      <c r="T246" s="71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16" t="s">
        <v>269</v>
      </c>
      <c r="AU246" s="16" t="s">
        <v>87</v>
      </c>
    </row>
    <row r="247" spans="1:65" s="2" customFormat="1" ht="21.75" customHeight="1">
      <c r="A247" s="33"/>
      <c r="B247" s="34"/>
      <c r="C247" s="191" t="s">
        <v>474</v>
      </c>
      <c r="D247" s="191" t="s">
        <v>188</v>
      </c>
      <c r="E247" s="192" t="s">
        <v>510</v>
      </c>
      <c r="F247" s="193" t="s">
        <v>511</v>
      </c>
      <c r="G247" s="194" t="s">
        <v>214</v>
      </c>
      <c r="H247" s="195">
        <v>1</v>
      </c>
      <c r="I247" s="196"/>
      <c r="J247" s="197">
        <f>ROUND(I247*H247,2)</f>
        <v>0</v>
      </c>
      <c r="K247" s="198"/>
      <c r="L247" s="38"/>
      <c r="M247" s="199" t="s">
        <v>1</v>
      </c>
      <c r="N247" s="200" t="s">
        <v>42</v>
      </c>
      <c r="O247" s="70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3" t="s">
        <v>500</v>
      </c>
      <c r="AT247" s="203" t="s">
        <v>188</v>
      </c>
      <c r="AU247" s="203" t="s">
        <v>87</v>
      </c>
      <c r="AY247" s="16" t="s">
        <v>185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6" t="s">
        <v>85</v>
      </c>
      <c r="BK247" s="204">
        <f>ROUND(I247*H247,2)</f>
        <v>0</v>
      </c>
      <c r="BL247" s="16" t="s">
        <v>500</v>
      </c>
      <c r="BM247" s="203" t="s">
        <v>512</v>
      </c>
    </row>
    <row r="248" spans="1:65" s="2" customFormat="1" ht="21.75" customHeight="1">
      <c r="A248" s="33"/>
      <c r="B248" s="34"/>
      <c r="C248" s="191" t="s">
        <v>478</v>
      </c>
      <c r="D248" s="191" t="s">
        <v>188</v>
      </c>
      <c r="E248" s="192" t="s">
        <v>514</v>
      </c>
      <c r="F248" s="193" t="s">
        <v>515</v>
      </c>
      <c r="G248" s="194" t="s">
        <v>214</v>
      </c>
      <c r="H248" s="195">
        <v>1</v>
      </c>
      <c r="I248" s="196"/>
      <c r="J248" s="197">
        <f>ROUND(I248*H248,2)</f>
        <v>0</v>
      </c>
      <c r="K248" s="198"/>
      <c r="L248" s="38"/>
      <c r="M248" s="199" t="s">
        <v>1</v>
      </c>
      <c r="N248" s="200" t="s">
        <v>42</v>
      </c>
      <c r="O248" s="70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3" t="s">
        <v>500</v>
      </c>
      <c r="AT248" s="203" t="s">
        <v>188</v>
      </c>
      <c r="AU248" s="203" t="s">
        <v>87</v>
      </c>
      <c r="AY248" s="16" t="s">
        <v>185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6" t="s">
        <v>85</v>
      </c>
      <c r="BK248" s="204">
        <f>ROUND(I248*H248,2)</f>
        <v>0</v>
      </c>
      <c r="BL248" s="16" t="s">
        <v>500</v>
      </c>
      <c r="BM248" s="203" t="s">
        <v>516</v>
      </c>
    </row>
    <row r="249" spans="1:65" s="2" customFormat="1" ht="21.75" customHeight="1">
      <c r="A249" s="33"/>
      <c r="B249" s="34"/>
      <c r="C249" s="191" t="s">
        <v>482</v>
      </c>
      <c r="D249" s="191" t="s">
        <v>188</v>
      </c>
      <c r="E249" s="192" t="s">
        <v>518</v>
      </c>
      <c r="F249" s="193" t="s">
        <v>519</v>
      </c>
      <c r="G249" s="194" t="s">
        <v>434</v>
      </c>
      <c r="H249" s="243"/>
      <c r="I249" s="196"/>
      <c r="J249" s="197">
        <f>ROUND(I249*H249,2)</f>
        <v>0</v>
      </c>
      <c r="K249" s="198"/>
      <c r="L249" s="38"/>
      <c r="M249" s="199" t="s">
        <v>1</v>
      </c>
      <c r="N249" s="200" t="s">
        <v>42</v>
      </c>
      <c r="O249" s="70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3" t="s">
        <v>261</v>
      </c>
      <c r="AT249" s="203" t="s">
        <v>188</v>
      </c>
      <c r="AU249" s="203" t="s">
        <v>87</v>
      </c>
      <c r="AY249" s="16" t="s">
        <v>185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6" t="s">
        <v>85</v>
      </c>
      <c r="BK249" s="204">
        <f>ROUND(I249*H249,2)</f>
        <v>0</v>
      </c>
      <c r="BL249" s="16" t="s">
        <v>261</v>
      </c>
      <c r="BM249" s="203" t="s">
        <v>520</v>
      </c>
    </row>
    <row r="250" spans="1:65" s="2" customFormat="1" ht="21.75" customHeight="1">
      <c r="A250" s="33"/>
      <c r="B250" s="34"/>
      <c r="C250" s="191" t="s">
        <v>486</v>
      </c>
      <c r="D250" s="191" t="s">
        <v>188</v>
      </c>
      <c r="E250" s="192" t="s">
        <v>522</v>
      </c>
      <c r="F250" s="193" t="s">
        <v>523</v>
      </c>
      <c r="G250" s="194" t="s">
        <v>434</v>
      </c>
      <c r="H250" s="243"/>
      <c r="I250" s="196"/>
      <c r="J250" s="197">
        <f>ROUND(I250*H250,2)</f>
        <v>0</v>
      </c>
      <c r="K250" s="198"/>
      <c r="L250" s="38"/>
      <c r="M250" s="199" t="s">
        <v>1</v>
      </c>
      <c r="N250" s="200" t="s">
        <v>42</v>
      </c>
      <c r="O250" s="70"/>
      <c r="P250" s="201">
        <f>O250*H250</f>
        <v>0</v>
      </c>
      <c r="Q250" s="201">
        <v>0</v>
      </c>
      <c r="R250" s="201">
        <f>Q250*H250</f>
        <v>0</v>
      </c>
      <c r="S250" s="201">
        <v>0</v>
      </c>
      <c r="T250" s="20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3" t="s">
        <v>261</v>
      </c>
      <c r="AT250" s="203" t="s">
        <v>188</v>
      </c>
      <c r="AU250" s="203" t="s">
        <v>87</v>
      </c>
      <c r="AY250" s="16" t="s">
        <v>185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6" t="s">
        <v>85</v>
      </c>
      <c r="BK250" s="204">
        <f>ROUND(I250*H250,2)</f>
        <v>0</v>
      </c>
      <c r="BL250" s="16" t="s">
        <v>261</v>
      </c>
      <c r="BM250" s="203" t="s">
        <v>685</v>
      </c>
    </row>
    <row r="251" spans="1:65" s="12" customFormat="1" ht="22.9" customHeight="1">
      <c r="B251" s="175"/>
      <c r="C251" s="176"/>
      <c r="D251" s="177" t="s">
        <v>76</v>
      </c>
      <c r="E251" s="189" t="s">
        <v>686</v>
      </c>
      <c r="F251" s="189" t="s">
        <v>687</v>
      </c>
      <c r="G251" s="176"/>
      <c r="H251" s="176"/>
      <c r="I251" s="179"/>
      <c r="J251" s="190">
        <f>BK251</f>
        <v>0</v>
      </c>
      <c r="K251" s="176"/>
      <c r="L251" s="181"/>
      <c r="M251" s="182"/>
      <c r="N251" s="183"/>
      <c r="O251" s="183"/>
      <c r="P251" s="184">
        <f>SUM(P252:P266)</f>
        <v>0</v>
      </c>
      <c r="Q251" s="183"/>
      <c r="R251" s="184">
        <f>SUM(R252:R266)</f>
        <v>0</v>
      </c>
      <c r="S251" s="183"/>
      <c r="T251" s="185">
        <f>SUM(T252:T266)</f>
        <v>3.15E-2</v>
      </c>
      <c r="AR251" s="186" t="s">
        <v>87</v>
      </c>
      <c r="AT251" s="187" t="s">
        <v>76</v>
      </c>
      <c r="AU251" s="187" t="s">
        <v>85</v>
      </c>
      <c r="AY251" s="186" t="s">
        <v>185</v>
      </c>
      <c r="BK251" s="188">
        <f>SUM(BK252:BK266)</f>
        <v>0</v>
      </c>
    </row>
    <row r="252" spans="1:65" s="2" customFormat="1" ht="66.75" customHeight="1">
      <c r="A252" s="33"/>
      <c r="B252" s="34"/>
      <c r="C252" s="191" t="s">
        <v>490</v>
      </c>
      <c r="D252" s="191" t="s">
        <v>188</v>
      </c>
      <c r="E252" s="192" t="s">
        <v>688</v>
      </c>
      <c r="F252" s="193" t="s">
        <v>689</v>
      </c>
      <c r="G252" s="194" t="s">
        <v>191</v>
      </c>
      <c r="H252" s="195">
        <v>100</v>
      </c>
      <c r="I252" s="196"/>
      <c r="J252" s="197">
        <f>ROUND(I252*H252,2)</f>
        <v>0</v>
      </c>
      <c r="K252" s="198"/>
      <c r="L252" s="38"/>
      <c r="M252" s="199" t="s">
        <v>1</v>
      </c>
      <c r="N252" s="200" t="s">
        <v>42</v>
      </c>
      <c r="O252" s="70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3" t="s">
        <v>500</v>
      </c>
      <c r="AT252" s="203" t="s">
        <v>188</v>
      </c>
      <c r="AU252" s="203" t="s">
        <v>87</v>
      </c>
      <c r="AY252" s="16" t="s">
        <v>185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6" t="s">
        <v>85</v>
      </c>
      <c r="BK252" s="204">
        <f>ROUND(I252*H252,2)</f>
        <v>0</v>
      </c>
      <c r="BL252" s="16" t="s">
        <v>500</v>
      </c>
      <c r="BM252" s="203" t="s">
        <v>690</v>
      </c>
    </row>
    <row r="253" spans="1:65" s="2" customFormat="1" ht="58.5">
      <c r="A253" s="33"/>
      <c r="B253" s="34"/>
      <c r="C253" s="35"/>
      <c r="D253" s="207" t="s">
        <v>269</v>
      </c>
      <c r="E253" s="35"/>
      <c r="F253" s="217" t="s">
        <v>691</v>
      </c>
      <c r="G253" s="35"/>
      <c r="H253" s="35"/>
      <c r="I253" s="218"/>
      <c r="J253" s="35"/>
      <c r="K253" s="35"/>
      <c r="L253" s="38"/>
      <c r="M253" s="219"/>
      <c r="N253" s="220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269</v>
      </c>
      <c r="AU253" s="16" t="s">
        <v>87</v>
      </c>
    </row>
    <row r="254" spans="1:65" s="2" customFormat="1" ht="33" customHeight="1">
      <c r="A254" s="33"/>
      <c r="B254" s="34"/>
      <c r="C254" s="191" t="s">
        <v>494</v>
      </c>
      <c r="D254" s="191" t="s">
        <v>188</v>
      </c>
      <c r="E254" s="192" t="s">
        <v>692</v>
      </c>
      <c r="F254" s="193" t="s">
        <v>693</v>
      </c>
      <c r="G254" s="194" t="s">
        <v>214</v>
      </c>
      <c r="H254" s="195">
        <v>1</v>
      </c>
      <c r="I254" s="196"/>
      <c r="J254" s="197">
        <f>ROUND(I254*H254,2)</f>
        <v>0</v>
      </c>
      <c r="K254" s="198"/>
      <c r="L254" s="38"/>
      <c r="M254" s="199" t="s">
        <v>1</v>
      </c>
      <c r="N254" s="200" t="s">
        <v>42</v>
      </c>
      <c r="O254" s="70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3" t="s">
        <v>192</v>
      </c>
      <c r="AT254" s="203" t="s">
        <v>188</v>
      </c>
      <c r="AU254" s="203" t="s">
        <v>87</v>
      </c>
      <c r="AY254" s="16" t="s">
        <v>185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6" t="s">
        <v>85</v>
      </c>
      <c r="BK254" s="204">
        <f>ROUND(I254*H254,2)</f>
        <v>0</v>
      </c>
      <c r="BL254" s="16" t="s">
        <v>192</v>
      </c>
      <c r="BM254" s="203" t="s">
        <v>694</v>
      </c>
    </row>
    <row r="255" spans="1:65" s="2" customFormat="1" ht="21.75" customHeight="1">
      <c r="A255" s="33"/>
      <c r="B255" s="34"/>
      <c r="C255" s="191" t="s">
        <v>500</v>
      </c>
      <c r="D255" s="191" t="s">
        <v>188</v>
      </c>
      <c r="E255" s="192" t="s">
        <v>695</v>
      </c>
      <c r="F255" s="193" t="s">
        <v>696</v>
      </c>
      <c r="G255" s="194" t="s">
        <v>191</v>
      </c>
      <c r="H255" s="195">
        <v>100</v>
      </c>
      <c r="I255" s="196"/>
      <c r="J255" s="197">
        <f>ROUND(I255*H255,2)</f>
        <v>0</v>
      </c>
      <c r="K255" s="198"/>
      <c r="L255" s="38"/>
      <c r="M255" s="199" t="s">
        <v>1</v>
      </c>
      <c r="N255" s="200" t="s">
        <v>42</v>
      </c>
      <c r="O255" s="70"/>
      <c r="P255" s="201">
        <f>O255*H255</f>
        <v>0</v>
      </c>
      <c r="Q255" s="201">
        <v>0</v>
      </c>
      <c r="R255" s="201">
        <f>Q255*H255</f>
        <v>0</v>
      </c>
      <c r="S255" s="201">
        <v>2.4000000000000001E-4</v>
      </c>
      <c r="T255" s="202">
        <f>S255*H255</f>
        <v>2.4E-2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3" t="s">
        <v>261</v>
      </c>
      <c r="AT255" s="203" t="s">
        <v>188</v>
      </c>
      <c r="AU255" s="203" t="s">
        <v>87</v>
      </c>
      <c r="AY255" s="16" t="s">
        <v>185</v>
      </c>
      <c r="BE255" s="204">
        <f>IF(N255="základní",J255,0)</f>
        <v>0</v>
      </c>
      <c r="BF255" s="204">
        <f>IF(N255="snížená",J255,0)</f>
        <v>0</v>
      </c>
      <c r="BG255" s="204">
        <f>IF(N255="zákl. přenesená",J255,0)</f>
        <v>0</v>
      </c>
      <c r="BH255" s="204">
        <f>IF(N255="sníž. přenesená",J255,0)</f>
        <v>0</v>
      </c>
      <c r="BI255" s="204">
        <f>IF(N255="nulová",J255,0)</f>
        <v>0</v>
      </c>
      <c r="BJ255" s="16" t="s">
        <v>85</v>
      </c>
      <c r="BK255" s="204">
        <f>ROUND(I255*H255,2)</f>
        <v>0</v>
      </c>
      <c r="BL255" s="16" t="s">
        <v>261</v>
      </c>
      <c r="BM255" s="203" t="s">
        <v>697</v>
      </c>
    </row>
    <row r="256" spans="1:65" s="2" customFormat="1" ht="66.75" customHeight="1">
      <c r="A256" s="33"/>
      <c r="B256" s="34"/>
      <c r="C256" s="191" t="s">
        <v>505</v>
      </c>
      <c r="D256" s="191" t="s">
        <v>188</v>
      </c>
      <c r="E256" s="192" t="s">
        <v>698</v>
      </c>
      <c r="F256" s="193" t="s">
        <v>699</v>
      </c>
      <c r="G256" s="194" t="s">
        <v>191</v>
      </c>
      <c r="H256" s="195">
        <v>100</v>
      </c>
      <c r="I256" s="196"/>
      <c r="J256" s="197">
        <f>ROUND(I256*H256,2)</f>
        <v>0</v>
      </c>
      <c r="K256" s="198"/>
      <c r="L256" s="38"/>
      <c r="M256" s="199" t="s">
        <v>1</v>
      </c>
      <c r="N256" s="200" t="s">
        <v>42</v>
      </c>
      <c r="O256" s="70"/>
      <c r="P256" s="201">
        <f>O256*H256</f>
        <v>0</v>
      </c>
      <c r="Q256" s="201">
        <v>0</v>
      </c>
      <c r="R256" s="201">
        <f>Q256*H256</f>
        <v>0</v>
      </c>
      <c r="S256" s="201">
        <v>0</v>
      </c>
      <c r="T256" s="20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03" t="s">
        <v>500</v>
      </c>
      <c r="AT256" s="203" t="s">
        <v>188</v>
      </c>
      <c r="AU256" s="203" t="s">
        <v>87</v>
      </c>
      <c r="AY256" s="16" t="s">
        <v>185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6" t="s">
        <v>85</v>
      </c>
      <c r="BK256" s="204">
        <f>ROUND(I256*H256,2)</f>
        <v>0</v>
      </c>
      <c r="BL256" s="16" t="s">
        <v>500</v>
      </c>
      <c r="BM256" s="203" t="s">
        <v>700</v>
      </c>
    </row>
    <row r="257" spans="1:65" s="2" customFormat="1" ht="68.25">
      <c r="A257" s="33"/>
      <c r="B257" s="34"/>
      <c r="C257" s="35"/>
      <c r="D257" s="207" t="s">
        <v>269</v>
      </c>
      <c r="E257" s="35"/>
      <c r="F257" s="217" t="s">
        <v>701</v>
      </c>
      <c r="G257" s="35"/>
      <c r="H257" s="35"/>
      <c r="I257" s="218"/>
      <c r="J257" s="35"/>
      <c r="K257" s="35"/>
      <c r="L257" s="38"/>
      <c r="M257" s="219"/>
      <c r="N257" s="220"/>
      <c r="O257" s="70"/>
      <c r="P257" s="70"/>
      <c r="Q257" s="70"/>
      <c r="R257" s="70"/>
      <c r="S257" s="70"/>
      <c r="T257" s="71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269</v>
      </c>
      <c r="AU257" s="16" t="s">
        <v>87</v>
      </c>
    </row>
    <row r="258" spans="1:65" s="2" customFormat="1" ht="44.25" customHeight="1">
      <c r="A258" s="33"/>
      <c r="B258" s="34"/>
      <c r="C258" s="191" t="s">
        <v>509</v>
      </c>
      <c r="D258" s="191" t="s">
        <v>188</v>
      </c>
      <c r="E258" s="192" t="s">
        <v>702</v>
      </c>
      <c r="F258" s="193" t="s">
        <v>703</v>
      </c>
      <c r="G258" s="194" t="s">
        <v>704</v>
      </c>
      <c r="H258" s="195">
        <v>1</v>
      </c>
      <c r="I258" s="196"/>
      <c r="J258" s="197">
        <f>ROUND(I258*H258,2)</f>
        <v>0</v>
      </c>
      <c r="K258" s="198"/>
      <c r="L258" s="38"/>
      <c r="M258" s="199" t="s">
        <v>1</v>
      </c>
      <c r="N258" s="200" t="s">
        <v>42</v>
      </c>
      <c r="O258" s="70"/>
      <c r="P258" s="201">
        <f>O258*H258</f>
        <v>0</v>
      </c>
      <c r="Q258" s="201">
        <v>0</v>
      </c>
      <c r="R258" s="201">
        <f>Q258*H258</f>
        <v>0</v>
      </c>
      <c r="S258" s="201">
        <v>7.4999999999999997E-3</v>
      </c>
      <c r="T258" s="202">
        <f>S258*H258</f>
        <v>7.4999999999999997E-3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3" t="s">
        <v>261</v>
      </c>
      <c r="AT258" s="203" t="s">
        <v>188</v>
      </c>
      <c r="AU258" s="203" t="s">
        <v>87</v>
      </c>
      <c r="AY258" s="16" t="s">
        <v>185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16" t="s">
        <v>85</v>
      </c>
      <c r="BK258" s="204">
        <f>ROUND(I258*H258,2)</f>
        <v>0</v>
      </c>
      <c r="BL258" s="16" t="s">
        <v>261</v>
      </c>
      <c r="BM258" s="203" t="s">
        <v>705</v>
      </c>
    </row>
    <row r="259" spans="1:65" s="2" customFormat="1" ht="136.5">
      <c r="A259" s="33"/>
      <c r="B259" s="34"/>
      <c r="C259" s="35"/>
      <c r="D259" s="207" t="s">
        <v>269</v>
      </c>
      <c r="E259" s="35"/>
      <c r="F259" s="217" t="s">
        <v>706</v>
      </c>
      <c r="G259" s="35"/>
      <c r="H259" s="35"/>
      <c r="I259" s="218"/>
      <c r="J259" s="35"/>
      <c r="K259" s="35"/>
      <c r="L259" s="38"/>
      <c r="M259" s="219"/>
      <c r="N259" s="220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269</v>
      </c>
      <c r="AU259" s="16" t="s">
        <v>87</v>
      </c>
    </row>
    <row r="260" spans="1:65" s="2" customFormat="1" ht="44.25" customHeight="1">
      <c r="A260" s="33"/>
      <c r="B260" s="34"/>
      <c r="C260" s="191" t="s">
        <v>513</v>
      </c>
      <c r="D260" s="191" t="s">
        <v>188</v>
      </c>
      <c r="E260" s="192" t="s">
        <v>707</v>
      </c>
      <c r="F260" s="193" t="s">
        <v>708</v>
      </c>
      <c r="G260" s="194" t="s">
        <v>704</v>
      </c>
      <c r="H260" s="195">
        <v>1</v>
      </c>
      <c r="I260" s="196"/>
      <c r="J260" s="197">
        <f>ROUND(I260*H260,2)</f>
        <v>0</v>
      </c>
      <c r="K260" s="198"/>
      <c r="L260" s="38"/>
      <c r="M260" s="199" t="s">
        <v>1</v>
      </c>
      <c r="N260" s="200" t="s">
        <v>42</v>
      </c>
      <c r="O260" s="70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3" t="s">
        <v>261</v>
      </c>
      <c r="AT260" s="203" t="s">
        <v>188</v>
      </c>
      <c r="AU260" s="203" t="s">
        <v>87</v>
      </c>
      <c r="AY260" s="16" t="s">
        <v>185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6" t="s">
        <v>85</v>
      </c>
      <c r="BK260" s="204">
        <f>ROUND(I260*H260,2)</f>
        <v>0</v>
      </c>
      <c r="BL260" s="16" t="s">
        <v>261</v>
      </c>
      <c r="BM260" s="203" t="s">
        <v>709</v>
      </c>
    </row>
    <row r="261" spans="1:65" s="2" customFormat="1" ht="97.5">
      <c r="A261" s="33"/>
      <c r="B261" s="34"/>
      <c r="C261" s="35"/>
      <c r="D261" s="207" t="s">
        <v>269</v>
      </c>
      <c r="E261" s="35"/>
      <c r="F261" s="217" t="s">
        <v>710</v>
      </c>
      <c r="G261" s="35"/>
      <c r="H261" s="35"/>
      <c r="I261" s="218"/>
      <c r="J261" s="35"/>
      <c r="K261" s="35"/>
      <c r="L261" s="38"/>
      <c r="M261" s="219"/>
      <c r="N261" s="220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269</v>
      </c>
      <c r="AU261" s="16" t="s">
        <v>87</v>
      </c>
    </row>
    <row r="262" spans="1:65" s="2" customFormat="1" ht="21.75" customHeight="1">
      <c r="A262" s="33"/>
      <c r="B262" s="34"/>
      <c r="C262" s="191" t="s">
        <v>517</v>
      </c>
      <c r="D262" s="191" t="s">
        <v>188</v>
      </c>
      <c r="E262" s="192" t="s">
        <v>711</v>
      </c>
      <c r="F262" s="193" t="s">
        <v>712</v>
      </c>
      <c r="G262" s="194" t="s">
        <v>704</v>
      </c>
      <c r="H262" s="195">
        <v>1</v>
      </c>
      <c r="I262" s="196"/>
      <c r="J262" s="197">
        <f>ROUND(I262*H262,2)</f>
        <v>0</v>
      </c>
      <c r="K262" s="198"/>
      <c r="L262" s="38"/>
      <c r="M262" s="199" t="s">
        <v>1</v>
      </c>
      <c r="N262" s="200" t="s">
        <v>42</v>
      </c>
      <c r="O262" s="70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3" t="s">
        <v>261</v>
      </c>
      <c r="AT262" s="203" t="s">
        <v>188</v>
      </c>
      <c r="AU262" s="203" t="s">
        <v>87</v>
      </c>
      <c r="AY262" s="16" t="s">
        <v>185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6" t="s">
        <v>85</v>
      </c>
      <c r="BK262" s="204">
        <f>ROUND(I262*H262,2)</f>
        <v>0</v>
      </c>
      <c r="BL262" s="16" t="s">
        <v>261</v>
      </c>
      <c r="BM262" s="203" t="s">
        <v>713</v>
      </c>
    </row>
    <row r="263" spans="1:65" s="2" customFormat="1" ht="58.5">
      <c r="A263" s="33"/>
      <c r="B263" s="34"/>
      <c r="C263" s="35"/>
      <c r="D263" s="207" t="s">
        <v>269</v>
      </c>
      <c r="E263" s="35"/>
      <c r="F263" s="217" t="s">
        <v>714</v>
      </c>
      <c r="G263" s="35"/>
      <c r="H263" s="35"/>
      <c r="I263" s="218"/>
      <c r="J263" s="35"/>
      <c r="K263" s="35"/>
      <c r="L263" s="38"/>
      <c r="M263" s="219"/>
      <c r="N263" s="220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269</v>
      </c>
      <c r="AU263" s="16" t="s">
        <v>87</v>
      </c>
    </row>
    <row r="264" spans="1:65" s="2" customFormat="1" ht="55.5" customHeight="1">
      <c r="A264" s="33"/>
      <c r="B264" s="34"/>
      <c r="C264" s="232" t="s">
        <v>521</v>
      </c>
      <c r="D264" s="232" t="s">
        <v>319</v>
      </c>
      <c r="E264" s="233" t="s">
        <v>715</v>
      </c>
      <c r="F264" s="234" t="s">
        <v>716</v>
      </c>
      <c r="G264" s="235" t="s">
        <v>704</v>
      </c>
      <c r="H264" s="236">
        <v>1</v>
      </c>
      <c r="I264" s="237"/>
      <c r="J264" s="238">
        <f>ROUND(I264*H264,2)</f>
        <v>0</v>
      </c>
      <c r="K264" s="239"/>
      <c r="L264" s="240"/>
      <c r="M264" s="241" t="s">
        <v>1</v>
      </c>
      <c r="N264" s="242" t="s">
        <v>42</v>
      </c>
      <c r="O264" s="70"/>
      <c r="P264" s="201">
        <f>O264*H264</f>
        <v>0</v>
      </c>
      <c r="Q264" s="201">
        <v>0</v>
      </c>
      <c r="R264" s="201">
        <f>Q264*H264</f>
        <v>0</v>
      </c>
      <c r="S264" s="201">
        <v>0</v>
      </c>
      <c r="T264" s="202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03" t="s">
        <v>322</v>
      </c>
      <c r="AT264" s="203" t="s">
        <v>319</v>
      </c>
      <c r="AU264" s="203" t="s">
        <v>87</v>
      </c>
      <c r="AY264" s="16" t="s">
        <v>185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16" t="s">
        <v>85</v>
      </c>
      <c r="BK264" s="204">
        <f>ROUND(I264*H264,2)</f>
        <v>0</v>
      </c>
      <c r="BL264" s="16" t="s">
        <v>261</v>
      </c>
      <c r="BM264" s="203" t="s">
        <v>717</v>
      </c>
    </row>
    <row r="265" spans="1:65" s="2" customFormat="1" ht="243.75">
      <c r="A265" s="33"/>
      <c r="B265" s="34"/>
      <c r="C265" s="35"/>
      <c r="D265" s="207" t="s">
        <v>269</v>
      </c>
      <c r="E265" s="35"/>
      <c r="F265" s="217" t="s">
        <v>718</v>
      </c>
      <c r="G265" s="35"/>
      <c r="H265" s="35"/>
      <c r="I265" s="218"/>
      <c r="J265" s="35"/>
      <c r="K265" s="35"/>
      <c r="L265" s="38"/>
      <c r="M265" s="219"/>
      <c r="N265" s="220"/>
      <c r="O265" s="70"/>
      <c r="P265" s="70"/>
      <c r="Q265" s="70"/>
      <c r="R265" s="70"/>
      <c r="S265" s="70"/>
      <c r="T265" s="71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269</v>
      </c>
      <c r="AU265" s="16" t="s">
        <v>87</v>
      </c>
    </row>
    <row r="266" spans="1:65" s="2" customFormat="1" ht="44.25" customHeight="1">
      <c r="A266" s="33"/>
      <c r="B266" s="34"/>
      <c r="C266" s="191" t="s">
        <v>527</v>
      </c>
      <c r="D266" s="191" t="s">
        <v>188</v>
      </c>
      <c r="E266" s="192" t="s">
        <v>719</v>
      </c>
      <c r="F266" s="193" t="s">
        <v>720</v>
      </c>
      <c r="G266" s="194" t="s">
        <v>721</v>
      </c>
      <c r="H266" s="195">
        <v>1</v>
      </c>
      <c r="I266" s="196"/>
      <c r="J266" s="197">
        <f>ROUND(I266*H266,2)</f>
        <v>0</v>
      </c>
      <c r="K266" s="198"/>
      <c r="L266" s="38"/>
      <c r="M266" s="199" t="s">
        <v>1</v>
      </c>
      <c r="N266" s="200" t="s">
        <v>42</v>
      </c>
      <c r="O266" s="70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3" t="s">
        <v>192</v>
      </c>
      <c r="AT266" s="203" t="s">
        <v>188</v>
      </c>
      <c r="AU266" s="203" t="s">
        <v>87</v>
      </c>
      <c r="AY266" s="16" t="s">
        <v>185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16" t="s">
        <v>85</v>
      </c>
      <c r="BK266" s="204">
        <f>ROUND(I266*H266,2)</f>
        <v>0</v>
      </c>
      <c r="BL266" s="16" t="s">
        <v>192</v>
      </c>
      <c r="BM266" s="203" t="s">
        <v>722</v>
      </c>
    </row>
    <row r="267" spans="1:65" s="12" customFormat="1" ht="22.9" customHeight="1">
      <c r="B267" s="175"/>
      <c r="C267" s="176"/>
      <c r="D267" s="177" t="s">
        <v>76</v>
      </c>
      <c r="E267" s="189" t="s">
        <v>723</v>
      </c>
      <c r="F267" s="189" t="s">
        <v>724</v>
      </c>
      <c r="G267" s="176"/>
      <c r="H267" s="176"/>
      <c r="I267" s="179"/>
      <c r="J267" s="190">
        <f>BK267</f>
        <v>0</v>
      </c>
      <c r="K267" s="176"/>
      <c r="L267" s="181"/>
      <c r="M267" s="182"/>
      <c r="N267" s="183"/>
      <c r="O267" s="183"/>
      <c r="P267" s="184">
        <f>SUM(P268:P270)</f>
        <v>0</v>
      </c>
      <c r="Q267" s="183"/>
      <c r="R267" s="184">
        <f>SUM(R268:R270)</f>
        <v>0</v>
      </c>
      <c r="S267" s="183"/>
      <c r="T267" s="185">
        <f>SUM(T268:T270)</f>
        <v>0</v>
      </c>
      <c r="AR267" s="186" t="s">
        <v>87</v>
      </c>
      <c r="AT267" s="187" t="s">
        <v>76</v>
      </c>
      <c r="AU267" s="187" t="s">
        <v>85</v>
      </c>
      <c r="AY267" s="186" t="s">
        <v>185</v>
      </c>
      <c r="BK267" s="188">
        <f>SUM(BK268:BK270)</f>
        <v>0</v>
      </c>
    </row>
    <row r="268" spans="1:65" s="2" customFormat="1" ht="21.75" customHeight="1">
      <c r="A268" s="33"/>
      <c r="B268" s="34"/>
      <c r="C268" s="191" t="s">
        <v>532</v>
      </c>
      <c r="D268" s="191" t="s">
        <v>188</v>
      </c>
      <c r="E268" s="192" t="s">
        <v>725</v>
      </c>
      <c r="F268" s="193" t="s">
        <v>726</v>
      </c>
      <c r="G268" s="194" t="s">
        <v>301</v>
      </c>
      <c r="H268" s="195">
        <v>1</v>
      </c>
      <c r="I268" s="196"/>
      <c r="J268" s="197">
        <f>ROUND(I268*H268,2)</f>
        <v>0</v>
      </c>
      <c r="K268" s="198"/>
      <c r="L268" s="38"/>
      <c r="M268" s="199" t="s">
        <v>1</v>
      </c>
      <c r="N268" s="200" t="s">
        <v>42</v>
      </c>
      <c r="O268" s="70"/>
      <c r="P268" s="201">
        <f>O268*H268</f>
        <v>0</v>
      </c>
      <c r="Q268" s="201">
        <v>0</v>
      </c>
      <c r="R268" s="201">
        <f>Q268*H268</f>
        <v>0</v>
      </c>
      <c r="S268" s="201">
        <v>0</v>
      </c>
      <c r="T268" s="202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03" t="s">
        <v>261</v>
      </c>
      <c r="AT268" s="203" t="s">
        <v>188</v>
      </c>
      <c r="AU268" s="203" t="s">
        <v>87</v>
      </c>
      <c r="AY268" s="16" t="s">
        <v>185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6" t="s">
        <v>85</v>
      </c>
      <c r="BK268" s="204">
        <f>ROUND(I268*H268,2)</f>
        <v>0</v>
      </c>
      <c r="BL268" s="16" t="s">
        <v>261</v>
      </c>
      <c r="BM268" s="203" t="s">
        <v>727</v>
      </c>
    </row>
    <row r="269" spans="1:65" s="2" customFormat="1" ht="21.75" customHeight="1">
      <c r="A269" s="33"/>
      <c r="B269" s="34"/>
      <c r="C269" s="191" t="s">
        <v>536</v>
      </c>
      <c r="D269" s="191" t="s">
        <v>188</v>
      </c>
      <c r="E269" s="192" t="s">
        <v>728</v>
      </c>
      <c r="F269" s="193" t="s">
        <v>729</v>
      </c>
      <c r="G269" s="194" t="s">
        <v>434</v>
      </c>
      <c r="H269" s="243"/>
      <c r="I269" s="196"/>
      <c r="J269" s="197">
        <f>ROUND(I269*H269,2)</f>
        <v>0</v>
      </c>
      <c r="K269" s="198"/>
      <c r="L269" s="38"/>
      <c r="M269" s="199" t="s">
        <v>1</v>
      </c>
      <c r="N269" s="200" t="s">
        <v>42</v>
      </c>
      <c r="O269" s="70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3" t="s">
        <v>261</v>
      </c>
      <c r="AT269" s="203" t="s">
        <v>188</v>
      </c>
      <c r="AU269" s="203" t="s">
        <v>87</v>
      </c>
      <c r="AY269" s="16" t="s">
        <v>185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6" t="s">
        <v>85</v>
      </c>
      <c r="BK269" s="204">
        <f>ROUND(I269*H269,2)</f>
        <v>0</v>
      </c>
      <c r="BL269" s="16" t="s">
        <v>261</v>
      </c>
      <c r="BM269" s="203" t="s">
        <v>730</v>
      </c>
    </row>
    <row r="270" spans="1:65" s="2" customFormat="1" ht="21.75" customHeight="1">
      <c r="A270" s="33"/>
      <c r="B270" s="34"/>
      <c r="C270" s="191" t="s">
        <v>540</v>
      </c>
      <c r="D270" s="191" t="s">
        <v>188</v>
      </c>
      <c r="E270" s="192" t="s">
        <v>731</v>
      </c>
      <c r="F270" s="193" t="s">
        <v>732</v>
      </c>
      <c r="G270" s="194" t="s">
        <v>434</v>
      </c>
      <c r="H270" s="243"/>
      <c r="I270" s="196"/>
      <c r="J270" s="197">
        <f>ROUND(I270*H270,2)</f>
        <v>0</v>
      </c>
      <c r="K270" s="198"/>
      <c r="L270" s="38"/>
      <c r="M270" s="199" t="s">
        <v>1</v>
      </c>
      <c r="N270" s="200" t="s">
        <v>42</v>
      </c>
      <c r="O270" s="70"/>
      <c r="P270" s="201">
        <f>O270*H270</f>
        <v>0</v>
      </c>
      <c r="Q270" s="201">
        <v>0</v>
      </c>
      <c r="R270" s="201">
        <f>Q270*H270</f>
        <v>0</v>
      </c>
      <c r="S270" s="201">
        <v>0</v>
      </c>
      <c r="T270" s="20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3" t="s">
        <v>261</v>
      </c>
      <c r="AT270" s="203" t="s">
        <v>188</v>
      </c>
      <c r="AU270" s="203" t="s">
        <v>87</v>
      </c>
      <c r="AY270" s="16" t="s">
        <v>185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16" t="s">
        <v>85</v>
      </c>
      <c r="BK270" s="204">
        <f>ROUND(I270*H270,2)</f>
        <v>0</v>
      </c>
      <c r="BL270" s="16" t="s">
        <v>261</v>
      </c>
      <c r="BM270" s="203" t="s">
        <v>733</v>
      </c>
    </row>
    <row r="271" spans="1:65" s="12" customFormat="1" ht="22.9" customHeight="1">
      <c r="B271" s="175"/>
      <c r="C271" s="176"/>
      <c r="D271" s="177" t="s">
        <v>76</v>
      </c>
      <c r="E271" s="189" t="s">
        <v>525</v>
      </c>
      <c r="F271" s="189" t="s">
        <v>526</v>
      </c>
      <c r="G271" s="176"/>
      <c r="H271" s="176"/>
      <c r="I271" s="179"/>
      <c r="J271" s="190">
        <f>BK271</f>
        <v>0</v>
      </c>
      <c r="K271" s="176"/>
      <c r="L271" s="181"/>
      <c r="M271" s="182"/>
      <c r="N271" s="183"/>
      <c r="O271" s="183"/>
      <c r="P271" s="184">
        <f>SUM(P272:P281)</f>
        <v>0</v>
      </c>
      <c r="Q271" s="183"/>
      <c r="R271" s="184">
        <f>SUM(R272:R281)</f>
        <v>0.81128999999999996</v>
      </c>
      <c r="S271" s="183"/>
      <c r="T271" s="185">
        <f>SUM(T272:T281)</f>
        <v>0</v>
      </c>
      <c r="AR271" s="186" t="s">
        <v>87</v>
      </c>
      <c r="AT271" s="187" t="s">
        <v>76</v>
      </c>
      <c r="AU271" s="187" t="s">
        <v>85</v>
      </c>
      <c r="AY271" s="186" t="s">
        <v>185</v>
      </c>
      <c r="BK271" s="188">
        <f>SUM(BK272:BK281)</f>
        <v>0</v>
      </c>
    </row>
    <row r="272" spans="1:65" s="2" customFormat="1" ht="16.5" customHeight="1">
      <c r="A272" s="33"/>
      <c r="B272" s="34"/>
      <c r="C272" s="191" t="s">
        <v>544</v>
      </c>
      <c r="D272" s="191" t="s">
        <v>188</v>
      </c>
      <c r="E272" s="192" t="s">
        <v>528</v>
      </c>
      <c r="F272" s="193" t="s">
        <v>529</v>
      </c>
      <c r="G272" s="194" t="s">
        <v>191</v>
      </c>
      <c r="H272" s="195">
        <v>20</v>
      </c>
      <c r="I272" s="196"/>
      <c r="J272" s="197">
        <f>ROUND(I272*H272,2)</f>
        <v>0</v>
      </c>
      <c r="K272" s="198"/>
      <c r="L272" s="38"/>
      <c r="M272" s="199" t="s">
        <v>1</v>
      </c>
      <c r="N272" s="200" t="s">
        <v>42</v>
      </c>
      <c r="O272" s="70"/>
      <c r="P272" s="201">
        <f>O272*H272</f>
        <v>0</v>
      </c>
      <c r="Q272" s="201">
        <v>9.1E-4</v>
      </c>
      <c r="R272" s="201">
        <f>Q272*H272</f>
        <v>1.8200000000000001E-2</v>
      </c>
      <c r="S272" s="201">
        <v>0</v>
      </c>
      <c r="T272" s="20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3" t="s">
        <v>261</v>
      </c>
      <c r="AT272" s="203" t="s">
        <v>188</v>
      </c>
      <c r="AU272" s="203" t="s">
        <v>87</v>
      </c>
      <c r="AY272" s="16" t="s">
        <v>185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6" t="s">
        <v>85</v>
      </c>
      <c r="BK272" s="204">
        <f>ROUND(I272*H272,2)</f>
        <v>0</v>
      </c>
      <c r="BL272" s="16" t="s">
        <v>261</v>
      </c>
      <c r="BM272" s="203" t="s">
        <v>734</v>
      </c>
    </row>
    <row r="273" spans="1:65" s="13" customFormat="1">
      <c r="B273" s="205"/>
      <c r="C273" s="206"/>
      <c r="D273" s="207" t="s">
        <v>194</v>
      </c>
      <c r="E273" s="208" t="s">
        <v>1</v>
      </c>
      <c r="F273" s="209" t="s">
        <v>735</v>
      </c>
      <c r="G273" s="206"/>
      <c r="H273" s="210">
        <v>20</v>
      </c>
      <c r="I273" s="211"/>
      <c r="J273" s="206"/>
      <c r="K273" s="206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194</v>
      </c>
      <c r="AU273" s="216" t="s">
        <v>87</v>
      </c>
      <c r="AV273" s="13" t="s">
        <v>87</v>
      </c>
      <c r="AW273" s="13" t="s">
        <v>34</v>
      </c>
      <c r="AX273" s="13" t="s">
        <v>85</v>
      </c>
      <c r="AY273" s="216" t="s">
        <v>185</v>
      </c>
    </row>
    <row r="274" spans="1:65" s="2" customFormat="1" ht="16.5" customHeight="1">
      <c r="A274" s="33"/>
      <c r="B274" s="34"/>
      <c r="C274" s="191" t="s">
        <v>548</v>
      </c>
      <c r="D274" s="191" t="s">
        <v>188</v>
      </c>
      <c r="E274" s="192" t="s">
        <v>533</v>
      </c>
      <c r="F274" s="193" t="s">
        <v>534</v>
      </c>
      <c r="G274" s="194" t="s">
        <v>198</v>
      </c>
      <c r="H274" s="195">
        <v>24</v>
      </c>
      <c r="I274" s="196"/>
      <c r="J274" s="197">
        <f>ROUND(I274*H274,2)</f>
        <v>0</v>
      </c>
      <c r="K274" s="198"/>
      <c r="L274" s="38"/>
      <c r="M274" s="199" t="s">
        <v>1</v>
      </c>
      <c r="N274" s="200" t="s">
        <v>42</v>
      </c>
      <c r="O274" s="70"/>
      <c r="P274" s="201">
        <f>O274*H274</f>
        <v>0</v>
      </c>
      <c r="Q274" s="201">
        <v>1E-4</v>
      </c>
      <c r="R274" s="201">
        <f>Q274*H274</f>
        <v>2.4000000000000002E-3</v>
      </c>
      <c r="S274" s="201">
        <v>0</v>
      </c>
      <c r="T274" s="20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03" t="s">
        <v>261</v>
      </c>
      <c r="AT274" s="203" t="s">
        <v>188</v>
      </c>
      <c r="AU274" s="203" t="s">
        <v>87</v>
      </c>
      <c r="AY274" s="16" t="s">
        <v>185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6" t="s">
        <v>85</v>
      </c>
      <c r="BK274" s="204">
        <f>ROUND(I274*H274,2)</f>
        <v>0</v>
      </c>
      <c r="BL274" s="16" t="s">
        <v>261</v>
      </c>
      <c r="BM274" s="203" t="s">
        <v>736</v>
      </c>
    </row>
    <row r="275" spans="1:65" s="13" customFormat="1">
      <c r="B275" s="205"/>
      <c r="C275" s="206"/>
      <c r="D275" s="207" t="s">
        <v>194</v>
      </c>
      <c r="E275" s="208" t="s">
        <v>1</v>
      </c>
      <c r="F275" s="209" t="s">
        <v>737</v>
      </c>
      <c r="G275" s="206"/>
      <c r="H275" s="210">
        <v>24</v>
      </c>
      <c r="I275" s="211"/>
      <c r="J275" s="206"/>
      <c r="K275" s="206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194</v>
      </c>
      <c r="AU275" s="216" t="s">
        <v>87</v>
      </c>
      <c r="AV275" s="13" t="s">
        <v>87</v>
      </c>
      <c r="AW275" s="13" t="s">
        <v>34</v>
      </c>
      <c r="AX275" s="13" t="s">
        <v>85</v>
      </c>
      <c r="AY275" s="216" t="s">
        <v>185</v>
      </c>
    </row>
    <row r="276" spans="1:65" s="2" customFormat="1" ht="21.75" customHeight="1">
      <c r="A276" s="33"/>
      <c r="B276" s="34"/>
      <c r="C276" s="191" t="s">
        <v>552</v>
      </c>
      <c r="D276" s="191" t="s">
        <v>188</v>
      </c>
      <c r="E276" s="192" t="s">
        <v>537</v>
      </c>
      <c r="F276" s="193" t="s">
        <v>538</v>
      </c>
      <c r="G276" s="194" t="s">
        <v>198</v>
      </c>
      <c r="H276" s="195">
        <v>24</v>
      </c>
      <c r="I276" s="196"/>
      <c r="J276" s="197">
        <f t="shared" ref="J276:J281" si="10">ROUND(I276*H276,2)</f>
        <v>0</v>
      </c>
      <c r="K276" s="198"/>
      <c r="L276" s="38"/>
      <c r="M276" s="199" t="s">
        <v>1</v>
      </c>
      <c r="N276" s="200" t="s">
        <v>42</v>
      </c>
      <c r="O276" s="70"/>
      <c r="P276" s="201">
        <f t="shared" ref="P276:P281" si="11">O276*H276</f>
        <v>0</v>
      </c>
      <c r="Q276" s="201">
        <v>0</v>
      </c>
      <c r="R276" s="201">
        <f t="shared" ref="R276:R281" si="12">Q276*H276</f>
        <v>0</v>
      </c>
      <c r="S276" s="201">
        <v>0</v>
      </c>
      <c r="T276" s="202">
        <f t="shared" ref="T276:T281" si="13"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03" t="s">
        <v>261</v>
      </c>
      <c r="AT276" s="203" t="s">
        <v>188</v>
      </c>
      <c r="AU276" s="203" t="s">
        <v>87</v>
      </c>
      <c r="AY276" s="16" t="s">
        <v>185</v>
      </c>
      <c r="BE276" s="204">
        <f t="shared" ref="BE276:BE281" si="14">IF(N276="základní",J276,0)</f>
        <v>0</v>
      </c>
      <c r="BF276" s="204">
        <f t="shared" ref="BF276:BF281" si="15">IF(N276="snížená",J276,0)</f>
        <v>0</v>
      </c>
      <c r="BG276" s="204">
        <f t="shared" ref="BG276:BG281" si="16">IF(N276="zákl. přenesená",J276,0)</f>
        <v>0</v>
      </c>
      <c r="BH276" s="204">
        <f t="shared" ref="BH276:BH281" si="17">IF(N276="sníž. přenesená",J276,0)</f>
        <v>0</v>
      </c>
      <c r="BI276" s="204">
        <f t="shared" ref="BI276:BI281" si="18">IF(N276="nulová",J276,0)</f>
        <v>0</v>
      </c>
      <c r="BJ276" s="16" t="s">
        <v>85</v>
      </c>
      <c r="BK276" s="204">
        <f t="shared" ref="BK276:BK281" si="19">ROUND(I276*H276,2)</f>
        <v>0</v>
      </c>
      <c r="BL276" s="16" t="s">
        <v>261</v>
      </c>
      <c r="BM276" s="203" t="s">
        <v>738</v>
      </c>
    </row>
    <row r="277" spans="1:65" s="2" customFormat="1" ht="21.75" customHeight="1">
      <c r="A277" s="33"/>
      <c r="B277" s="34"/>
      <c r="C277" s="191" t="s">
        <v>556</v>
      </c>
      <c r="D277" s="191" t="s">
        <v>188</v>
      </c>
      <c r="E277" s="192" t="s">
        <v>541</v>
      </c>
      <c r="F277" s="193" t="s">
        <v>542</v>
      </c>
      <c r="G277" s="194" t="s">
        <v>198</v>
      </c>
      <c r="H277" s="195">
        <v>24</v>
      </c>
      <c r="I277" s="196"/>
      <c r="J277" s="197">
        <f t="shared" si="10"/>
        <v>0</v>
      </c>
      <c r="K277" s="198"/>
      <c r="L277" s="38"/>
      <c r="M277" s="199" t="s">
        <v>1</v>
      </c>
      <c r="N277" s="200" t="s">
        <v>42</v>
      </c>
      <c r="O277" s="70"/>
      <c r="P277" s="201">
        <f t="shared" si="11"/>
        <v>0</v>
      </c>
      <c r="Q277" s="201">
        <v>3.1710000000000002E-2</v>
      </c>
      <c r="R277" s="201">
        <f t="shared" si="12"/>
        <v>0.76104000000000005</v>
      </c>
      <c r="S277" s="201">
        <v>0</v>
      </c>
      <c r="T277" s="202">
        <f t="shared" si="13"/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03" t="s">
        <v>261</v>
      </c>
      <c r="AT277" s="203" t="s">
        <v>188</v>
      </c>
      <c r="AU277" s="203" t="s">
        <v>87</v>
      </c>
      <c r="AY277" s="16" t="s">
        <v>185</v>
      </c>
      <c r="BE277" s="204">
        <f t="shared" si="14"/>
        <v>0</v>
      </c>
      <c r="BF277" s="204">
        <f t="shared" si="15"/>
        <v>0</v>
      </c>
      <c r="BG277" s="204">
        <f t="shared" si="16"/>
        <v>0</v>
      </c>
      <c r="BH277" s="204">
        <f t="shared" si="17"/>
        <v>0</v>
      </c>
      <c r="BI277" s="204">
        <f t="shared" si="18"/>
        <v>0</v>
      </c>
      <c r="BJ277" s="16" t="s">
        <v>85</v>
      </c>
      <c r="BK277" s="204">
        <f t="shared" si="19"/>
        <v>0</v>
      </c>
      <c r="BL277" s="16" t="s">
        <v>261</v>
      </c>
      <c r="BM277" s="203" t="s">
        <v>739</v>
      </c>
    </row>
    <row r="278" spans="1:65" s="2" customFormat="1" ht="33" customHeight="1">
      <c r="A278" s="33"/>
      <c r="B278" s="34"/>
      <c r="C278" s="191" t="s">
        <v>562</v>
      </c>
      <c r="D278" s="191" t="s">
        <v>188</v>
      </c>
      <c r="E278" s="192" t="s">
        <v>545</v>
      </c>
      <c r="F278" s="193" t="s">
        <v>546</v>
      </c>
      <c r="G278" s="194" t="s">
        <v>301</v>
      </c>
      <c r="H278" s="195">
        <v>5</v>
      </c>
      <c r="I278" s="196"/>
      <c r="J278" s="197">
        <f t="shared" si="10"/>
        <v>0</v>
      </c>
      <c r="K278" s="198"/>
      <c r="L278" s="38"/>
      <c r="M278" s="199" t="s">
        <v>1</v>
      </c>
      <c r="N278" s="200" t="s">
        <v>42</v>
      </c>
      <c r="O278" s="70"/>
      <c r="P278" s="201">
        <f t="shared" si="11"/>
        <v>0</v>
      </c>
      <c r="Q278" s="201">
        <v>3.0000000000000001E-5</v>
      </c>
      <c r="R278" s="201">
        <f t="shared" si="12"/>
        <v>1.5000000000000001E-4</v>
      </c>
      <c r="S278" s="201">
        <v>0</v>
      </c>
      <c r="T278" s="202">
        <f t="shared" si="13"/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03" t="s">
        <v>261</v>
      </c>
      <c r="AT278" s="203" t="s">
        <v>188</v>
      </c>
      <c r="AU278" s="203" t="s">
        <v>87</v>
      </c>
      <c r="AY278" s="16" t="s">
        <v>185</v>
      </c>
      <c r="BE278" s="204">
        <f t="shared" si="14"/>
        <v>0</v>
      </c>
      <c r="BF278" s="204">
        <f t="shared" si="15"/>
        <v>0</v>
      </c>
      <c r="BG278" s="204">
        <f t="shared" si="16"/>
        <v>0</v>
      </c>
      <c r="BH278" s="204">
        <f t="shared" si="17"/>
        <v>0</v>
      </c>
      <c r="BI278" s="204">
        <f t="shared" si="18"/>
        <v>0</v>
      </c>
      <c r="BJ278" s="16" t="s">
        <v>85</v>
      </c>
      <c r="BK278" s="204">
        <f t="shared" si="19"/>
        <v>0</v>
      </c>
      <c r="BL278" s="16" t="s">
        <v>261</v>
      </c>
      <c r="BM278" s="203" t="s">
        <v>740</v>
      </c>
    </row>
    <row r="279" spans="1:65" s="2" customFormat="1" ht="21.75" customHeight="1">
      <c r="A279" s="33"/>
      <c r="B279" s="34"/>
      <c r="C279" s="232" t="s">
        <v>566</v>
      </c>
      <c r="D279" s="232" t="s">
        <v>319</v>
      </c>
      <c r="E279" s="233" t="s">
        <v>549</v>
      </c>
      <c r="F279" s="234" t="s">
        <v>550</v>
      </c>
      <c r="G279" s="235" t="s">
        <v>301</v>
      </c>
      <c r="H279" s="236">
        <v>5</v>
      </c>
      <c r="I279" s="237"/>
      <c r="J279" s="238">
        <f t="shared" si="10"/>
        <v>0</v>
      </c>
      <c r="K279" s="239"/>
      <c r="L279" s="240"/>
      <c r="M279" s="241" t="s">
        <v>1</v>
      </c>
      <c r="N279" s="242" t="s">
        <v>42</v>
      </c>
      <c r="O279" s="70"/>
      <c r="P279" s="201">
        <f t="shared" si="11"/>
        <v>0</v>
      </c>
      <c r="Q279" s="201">
        <v>5.8999999999999999E-3</v>
      </c>
      <c r="R279" s="201">
        <f t="shared" si="12"/>
        <v>2.9499999999999998E-2</v>
      </c>
      <c r="S279" s="201">
        <v>0</v>
      </c>
      <c r="T279" s="202">
        <f t="shared" si="13"/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03" t="s">
        <v>322</v>
      </c>
      <c r="AT279" s="203" t="s">
        <v>319</v>
      </c>
      <c r="AU279" s="203" t="s">
        <v>87</v>
      </c>
      <c r="AY279" s="16" t="s">
        <v>185</v>
      </c>
      <c r="BE279" s="204">
        <f t="shared" si="14"/>
        <v>0</v>
      </c>
      <c r="BF279" s="204">
        <f t="shared" si="15"/>
        <v>0</v>
      </c>
      <c r="BG279" s="204">
        <f t="shared" si="16"/>
        <v>0</v>
      </c>
      <c r="BH279" s="204">
        <f t="shared" si="17"/>
        <v>0</v>
      </c>
      <c r="BI279" s="204">
        <f t="shared" si="18"/>
        <v>0</v>
      </c>
      <c r="BJ279" s="16" t="s">
        <v>85</v>
      </c>
      <c r="BK279" s="204">
        <f t="shared" si="19"/>
        <v>0</v>
      </c>
      <c r="BL279" s="16" t="s">
        <v>261</v>
      </c>
      <c r="BM279" s="203" t="s">
        <v>741</v>
      </c>
    </row>
    <row r="280" spans="1:65" s="2" customFormat="1" ht="21.75" customHeight="1">
      <c r="A280" s="33"/>
      <c r="B280" s="34"/>
      <c r="C280" s="191" t="s">
        <v>570</v>
      </c>
      <c r="D280" s="191" t="s">
        <v>188</v>
      </c>
      <c r="E280" s="192" t="s">
        <v>553</v>
      </c>
      <c r="F280" s="193" t="s">
        <v>554</v>
      </c>
      <c r="G280" s="194" t="s">
        <v>434</v>
      </c>
      <c r="H280" s="243"/>
      <c r="I280" s="196"/>
      <c r="J280" s="197">
        <f t="shared" si="10"/>
        <v>0</v>
      </c>
      <c r="K280" s="198"/>
      <c r="L280" s="38"/>
      <c r="M280" s="199" t="s">
        <v>1</v>
      </c>
      <c r="N280" s="200" t="s">
        <v>42</v>
      </c>
      <c r="O280" s="70"/>
      <c r="P280" s="201">
        <f t="shared" si="11"/>
        <v>0</v>
      </c>
      <c r="Q280" s="201">
        <v>0</v>
      </c>
      <c r="R280" s="201">
        <f t="shared" si="12"/>
        <v>0</v>
      </c>
      <c r="S280" s="201">
        <v>0</v>
      </c>
      <c r="T280" s="202">
        <f t="shared" si="1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03" t="s">
        <v>261</v>
      </c>
      <c r="AT280" s="203" t="s">
        <v>188</v>
      </c>
      <c r="AU280" s="203" t="s">
        <v>87</v>
      </c>
      <c r="AY280" s="16" t="s">
        <v>185</v>
      </c>
      <c r="BE280" s="204">
        <f t="shared" si="14"/>
        <v>0</v>
      </c>
      <c r="BF280" s="204">
        <f t="shared" si="15"/>
        <v>0</v>
      </c>
      <c r="BG280" s="204">
        <f t="shared" si="16"/>
        <v>0</v>
      </c>
      <c r="BH280" s="204">
        <f t="shared" si="17"/>
        <v>0</v>
      </c>
      <c r="BI280" s="204">
        <f t="shared" si="18"/>
        <v>0</v>
      </c>
      <c r="BJ280" s="16" t="s">
        <v>85</v>
      </c>
      <c r="BK280" s="204">
        <f t="shared" si="19"/>
        <v>0</v>
      </c>
      <c r="BL280" s="16" t="s">
        <v>261</v>
      </c>
      <c r="BM280" s="203" t="s">
        <v>742</v>
      </c>
    </row>
    <row r="281" spans="1:65" s="2" customFormat="1" ht="33" customHeight="1">
      <c r="A281" s="33"/>
      <c r="B281" s="34"/>
      <c r="C281" s="191" t="s">
        <v>574</v>
      </c>
      <c r="D281" s="191" t="s">
        <v>188</v>
      </c>
      <c r="E281" s="192" t="s">
        <v>557</v>
      </c>
      <c r="F281" s="193" t="s">
        <v>558</v>
      </c>
      <c r="G281" s="194" t="s">
        <v>434</v>
      </c>
      <c r="H281" s="243"/>
      <c r="I281" s="196"/>
      <c r="J281" s="197">
        <f t="shared" si="10"/>
        <v>0</v>
      </c>
      <c r="K281" s="198"/>
      <c r="L281" s="38"/>
      <c r="M281" s="199" t="s">
        <v>1</v>
      </c>
      <c r="N281" s="200" t="s">
        <v>42</v>
      </c>
      <c r="O281" s="70"/>
      <c r="P281" s="201">
        <f t="shared" si="11"/>
        <v>0</v>
      </c>
      <c r="Q281" s="201">
        <v>0</v>
      </c>
      <c r="R281" s="201">
        <f t="shared" si="12"/>
        <v>0</v>
      </c>
      <c r="S281" s="201">
        <v>0</v>
      </c>
      <c r="T281" s="202">
        <f t="shared" si="1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03" t="s">
        <v>261</v>
      </c>
      <c r="AT281" s="203" t="s">
        <v>188</v>
      </c>
      <c r="AU281" s="203" t="s">
        <v>87</v>
      </c>
      <c r="AY281" s="16" t="s">
        <v>185</v>
      </c>
      <c r="BE281" s="204">
        <f t="shared" si="14"/>
        <v>0</v>
      </c>
      <c r="BF281" s="204">
        <f t="shared" si="15"/>
        <v>0</v>
      </c>
      <c r="BG281" s="204">
        <f t="shared" si="16"/>
        <v>0</v>
      </c>
      <c r="BH281" s="204">
        <f t="shared" si="17"/>
        <v>0</v>
      </c>
      <c r="BI281" s="204">
        <f t="shared" si="18"/>
        <v>0</v>
      </c>
      <c r="BJ281" s="16" t="s">
        <v>85</v>
      </c>
      <c r="BK281" s="204">
        <f t="shared" si="19"/>
        <v>0</v>
      </c>
      <c r="BL281" s="16" t="s">
        <v>261</v>
      </c>
      <c r="BM281" s="203" t="s">
        <v>743</v>
      </c>
    </row>
    <row r="282" spans="1:65" s="12" customFormat="1" ht="22.9" customHeight="1">
      <c r="B282" s="175"/>
      <c r="C282" s="176"/>
      <c r="D282" s="177" t="s">
        <v>76</v>
      </c>
      <c r="E282" s="189" t="s">
        <v>578</v>
      </c>
      <c r="F282" s="189" t="s">
        <v>579</v>
      </c>
      <c r="G282" s="176"/>
      <c r="H282" s="176"/>
      <c r="I282" s="179"/>
      <c r="J282" s="190">
        <f>BK282</f>
        <v>0</v>
      </c>
      <c r="K282" s="176"/>
      <c r="L282" s="181"/>
      <c r="M282" s="182"/>
      <c r="N282" s="183"/>
      <c r="O282" s="183"/>
      <c r="P282" s="184">
        <f>SUM(P283:P285)</f>
        <v>0</v>
      </c>
      <c r="Q282" s="183"/>
      <c r="R282" s="184">
        <f>SUM(R283:R285)</f>
        <v>0</v>
      </c>
      <c r="S282" s="183"/>
      <c r="T282" s="185">
        <f>SUM(T283:T285)</f>
        <v>0.05</v>
      </c>
      <c r="AR282" s="186" t="s">
        <v>87</v>
      </c>
      <c r="AT282" s="187" t="s">
        <v>76</v>
      </c>
      <c r="AU282" s="187" t="s">
        <v>85</v>
      </c>
      <c r="AY282" s="186" t="s">
        <v>185</v>
      </c>
      <c r="BK282" s="188">
        <f>SUM(BK283:BK285)</f>
        <v>0</v>
      </c>
    </row>
    <row r="283" spans="1:65" s="2" customFormat="1" ht="21.75" customHeight="1">
      <c r="A283" s="33"/>
      <c r="B283" s="34"/>
      <c r="C283" s="191" t="s">
        <v>580</v>
      </c>
      <c r="D283" s="191" t="s">
        <v>188</v>
      </c>
      <c r="E283" s="192" t="s">
        <v>581</v>
      </c>
      <c r="F283" s="193" t="s">
        <v>582</v>
      </c>
      <c r="G283" s="194" t="s">
        <v>583</v>
      </c>
      <c r="H283" s="195">
        <v>50</v>
      </c>
      <c r="I283" s="196"/>
      <c r="J283" s="197">
        <f>ROUND(I283*H283,2)</f>
        <v>0</v>
      </c>
      <c r="K283" s="198"/>
      <c r="L283" s="38"/>
      <c r="M283" s="199" t="s">
        <v>1</v>
      </c>
      <c r="N283" s="200" t="s">
        <v>42</v>
      </c>
      <c r="O283" s="70"/>
      <c r="P283" s="201">
        <f>O283*H283</f>
        <v>0</v>
      </c>
      <c r="Q283" s="201">
        <v>0</v>
      </c>
      <c r="R283" s="201">
        <f>Q283*H283</f>
        <v>0</v>
      </c>
      <c r="S283" s="201">
        <v>1E-3</v>
      </c>
      <c r="T283" s="202">
        <f>S283*H283</f>
        <v>0.05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03" t="s">
        <v>261</v>
      </c>
      <c r="AT283" s="203" t="s">
        <v>188</v>
      </c>
      <c r="AU283" s="203" t="s">
        <v>87</v>
      </c>
      <c r="AY283" s="16" t="s">
        <v>185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6" t="s">
        <v>85</v>
      </c>
      <c r="BK283" s="204">
        <f>ROUND(I283*H283,2)</f>
        <v>0</v>
      </c>
      <c r="BL283" s="16" t="s">
        <v>261</v>
      </c>
      <c r="BM283" s="203" t="s">
        <v>744</v>
      </c>
    </row>
    <row r="284" spans="1:65" s="2" customFormat="1" ht="21.75" customHeight="1">
      <c r="A284" s="33"/>
      <c r="B284" s="34"/>
      <c r="C284" s="191" t="s">
        <v>586</v>
      </c>
      <c r="D284" s="191" t="s">
        <v>188</v>
      </c>
      <c r="E284" s="192" t="s">
        <v>587</v>
      </c>
      <c r="F284" s="193" t="s">
        <v>588</v>
      </c>
      <c r="G284" s="194" t="s">
        <v>434</v>
      </c>
      <c r="H284" s="243"/>
      <c r="I284" s="196"/>
      <c r="J284" s="197">
        <f>ROUND(I284*H284,2)</f>
        <v>0</v>
      </c>
      <c r="K284" s="198"/>
      <c r="L284" s="38"/>
      <c r="M284" s="199" t="s">
        <v>1</v>
      </c>
      <c r="N284" s="200" t="s">
        <v>42</v>
      </c>
      <c r="O284" s="70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03" t="s">
        <v>261</v>
      </c>
      <c r="AT284" s="203" t="s">
        <v>188</v>
      </c>
      <c r="AU284" s="203" t="s">
        <v>87</v>
      </c>
      <c r="AY284" s="16" t="s">
        <v>185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6" t="s">
        <v>85</v>
      </c>
      <c r="BK284" s="204">
        <f>ROUND(I284*H284,2)</f>
        <v>0</v>
      </c>
      <c r="BL284" s="16" t="s">
        <v>261</v>
      </c>
      <c r="BM284" s="203" t="s">
        <v>745</v>
      </c>
    </row>
    <row r="285" spans="1:65" s="2" customFormat="1" ht="21.75" customHeight="1">
      <c r="A285" s="33"/>
      <c r="B285" s="34"/>
      <c r="C285" s="191" t="s">
        <v>590</v>
      </c>
      <c r="D285" s="191" t="s">
        <v>188</v>
      </c>
      <c r="E285" s="192" t="s">
        <v>591</v>
      </c>
      <c r="F285" s="193" t="s">
        <v>592</v>
      </c>
      <c r="G285" s="194" t="s">
        <v>434</v>
      </c>
      <c r="H285" s="243"/>
      <c r="I285" s="196"/>
      <c r="J285" s="197">
        <f>ROUND(I285*H285,2)</f>
        <v>0</v>
      </c>
      <c r="K285" s="198"/>
      <c r="L285" s="38"/>
      <c r="M285" s="199" t="s">
        <v>1</v>
      </c>
      <c r="N285" s="200" t="s">
        <v>42</v>
      </c>
      <c r="O285" s="70"/>
      <c r="P285" s="201">
        <f>O285*H285</f>
        <v>0</v>
      </c>
      <c r="Q285" s="201">
        <v>0</v>
      </c>
      <c r="R285" s="201">
        <f>Q285*H285</f>
        <v>0</v>
      </c>
      <c r="S285" s="201">
        <v>0</v>
      </c>
      <c r="T285" s="20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03" t="s">
        <v>261</v>
      </c>
      <c r="AT285" s="203" t="s">
        <v>188</v>
      </c>
      <c r="AU285" s="203" t="s">
        <v>87</v>
      </c>
      <c r="AY285" s="16" t="s">
        <v>185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6" t="s">
        <v>85</v>
      </c>
      <c r="BK285" s="204">
        <f>ROUND(I285*H285,2)</f>
        <v>0</v>
      </c>
      <c r="BL285" s="16" t="s">
        <v>261</v>
      </c>
      <c r="BM285" s="203" t="s">
        <v>746</v>
      </c>
    </row>
    <row r="286" spans="1:65" s="12" customFormat="1" ht="22.9" customHeight="1">
      <c r="B286" s="175"/>
      <c r="C286" s="176"/>
      <c r="D286" s="177" t="s">
        <v>76</v>
      </c>
      <c r="E286" s="189" t="s">
        <v>594</v>
      </c>
      <c r="F286" s="189" t="s">
        <v>595</v>
      </c>
      <c r="G286" s="176"/>
      <c r="H286" s="176"/>
      <c r="I286" s="179"/>
      <c r="J286" s="190">
        <f>BK286</f>
        <v>0</v>
      </c>
      <c r="K286" s="176"/>
      <c r="L286" s="181"/>
      <c r="M286" s="182"/>
      <c r="N286" s="183"/>
      <c r="O286" s="183"/>
      <c r="P286" s="184">
        <f>SUM(P287:P289)</f>
        <v>0</v>
      </c>
      <c r="Q286" s="183"/>
      <c r="R286" s="184">
        <f>SUM(R287:R289)</f>
        <v>1.3599999999999999E-2</v>
      </c>
      <c r="S286" s="183"/>
      <c r="T286" s="185">
        <f>SUM(T287:T289)</f>
        <v>0</v>
      </c>
      <c r="AR286" s="186" t="s">
        <v>87</v>
      </c>
      <c r="AT286" s="187" t="s">
        <v>76</v>
      </c>
      <c r="AU286" s="187" t="s">
        <v>85</v>
      </c>
      <c r="AY286" s="186" t="s">
        <v>185</v>
      </c>
      <c r="BK286" s="188">
        <f>SUM(BK287:BK289)</f>
        <v>0</v>
      </c>
    </row>
    <row r="287" spans="1:65" s="2" customFormat="1" ht="21.75" customHeight="1">
      <c r="A287" s="33"/>
      <c r="B287" s="34"/>
      <c r="C287" s="191" t="s">
        <v>596</v>
      </c>
      <c r="D287" s="191" t="s">
        <v>188</v>
      </c>
      <c r="E287" s="192" t="s">
        <v>597</v>
      </c>
      <c r="F287" s="193" t="s">
        <v>598</v>
      </c>
      <c r="G287" s="194" t="s">
        <v>198</v>
      </c>
      <c r="H287" s="195">
        <v>20</v>
      </c>
      <c r="I287" s="196"/>
      <c r="J287" s="197">
        <f>ROUND(I287*H287,2)</f>
        <v>0</v>
      </c>
      <c r="K287" s="198"/>
      <c r="L287" s="38"/>
      <c r="M287" s="199" t="s">
        <v>1</v>
      </c>
      <c r="N287" s="200" t="s">
        <v>42</v>
      </c>
      <c r="O287" s="70"/>
      <c r="P287" s="201">
        <f>O287*H287</f>
        <v>0</v>
      </c>
      <c r="Q287" s="201">
        <v>2.0000000000000002E-5</v>
      </c>
      <c r="R287" s="201">
        <f>Q287*H287</f>
        <v>4.0000000000000002E-4</v>
      </c>
      <c r="S287" s="201">
        <v>0</v>
      </c>
      <c r="T287" s="20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03" t="s">
        <v>261</v>
      </c>
      <c r="AT287" s="203" t="s">
        <v>188</v>
      </c>
      <c r="AU287" s="203" t="s">
        <v>87</v>
      </c>
      <c r="AY287" s="16" t="s">
        <v>185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6" t="s">
        <v>85</v>
      </c>
      <c r="BK287" s="204">
        <f>ROUND(I287*H287,2)</f>
        <v>0</v>
      </c>
      <c r="BL287" s="16" t="s">
        <v>261</v>
      </c>
      <c r="BM287" s="203" t="s">
        <v>599</v>
      </c>
    </row>
    <row r="288" spans="1:65" s="13" customFormat="1">
      <c r="B288" s="205"/>
      <c r="C288" s="206"/>
      <c r="D288" s="207" t="s">
        <v>194</v>
      </c>
      <c r="E288" s="208" t="s">
        <v>1</v>
      </c>
      <c r="F288" s="209" t="s">
        <v>747</v>
      </c>
      <c r="G288" s="206"/>
      <c r="H288" s="210">
        <v>20</v>
      </c>
      <c r="I288" s="211"/>
      <c r="J288" s="206"/>
      <c r="K288" s="206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194</v>
      </c>
      <c r="AU288" s="216" t="s">
        <v>87</v>
      </c>
      <c r="AV288" s="13" t="s">
        <v>87</v>
      </c>
      <c r="AW288" s="13" t="s">
        <v>34</v>
      </c>
      <c r="AX288" s="13" t="s">
        <v>85</v>
      </c>
      <c r="AY288" s="216" t="s">
        <v>185</v>
      </c>
    </row>
    <row r="289" spans="1:65" s="2" customFormat="1" ht="21.75" customHeight="1">
      <c r="A289" s="33"/>
      <c r="B289" s="34"/>
      <c r="C289" s="191" t="s">
        <v>602</v>
      </c>
      <c r="D289" s="191" t="s">
        <v>188</v>
      </c>
      <c r="E289" s="192" t="s">
        <v>603</v>
      </c>
      <c r="F289" s="193" t="s">
        <v>604</v>
      </c>
      <c r="G289" s="194" t="s">
        <v>198</v>
      </c>
      <c r="H289" s="195">
        <v>20</v>
      </c>
      <c r="I289" s="196"/>
      <c r="J289" s="197">
        <f>ROUND(I289*H289,2)</f>
        <v>0</v>
      </c>
      <c r="K289" s="198"/>
      <c r="L289" s="38"/>
      <c r="M289" s="199" t="s">
        <v>1</v>
      </c>
      <c r="N289" s="200" t="s">
        <v>42</v>
      </c>
      <c r="O289" s="70"/>
      <c r="P289" s="201">
        <f>O289*H289</f>
        <v>0</v>
      </c>
      <c r="Q289" s="201">
        <v>6.6E-4</v>
      </c>
      <c r="R289" s="201">
        <f>Q289*H289</f>
        <v>1.32E-2</v>
      </c>
      <c r="S289" s="201">
        <v>0</v>
      </c>
      <c r="T289" s="20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03" t="s">
        <v>261</v>
      </c>
      <c r="AT289" s="203" t="s">
        <v>188</v>
      </c>
      <c r="AU289" s="203" t="s">
        <v>87</v>
      </c>
      <c r="AY289" s="16" t="s">
        <v>185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6" t="s">
        <v>85</v>
      </c>
      <c r="BK289" s="204">
        <f>ROUND(I289*H289,2)</f>
        <v>0</v>
      </c>
      <c r="BL289" s="16" t="s">
        <v>261</v>
      </c>
      <c r="BM289" s="203" t="s">
        <v>605</v>
      </c>
    </row>
    <row r="290" spans="1:65" s="12" customFormat="1" ht="22.9" customHeight="1">
      <c r="B290" s="175"/>
      <c r="C290" s="176"/>
      <c r="D290" s="177" t="s">
        <v>76</v>
      </c>
      <c r="E290" s="189" t="s">
        <v>606</v>
      </c>
      <c r="F290" s="189" t="s">
        <v>607</v>
      </c>
      <c r="G290" s="176"/>
      <c r="H290" s="176"/>
      <c r="I290" s="179"/>
      <c r="J290" s="190">
        <f>BK290</f>
        <v>0</v>
      </c>
      <c r="K290" s="176"/>
      <c r="L290" s="181"/>
      <c r="M290" s="182"/>
      <c r="N290" s="183"/>
      <c r="O290" s="183"/>
      <c r="P290" s="184">
        <f>SUM(P291:P296)</f>
        <v>0</v>
      </c>
      <c r="Q290" s="183"/>
      <c r="R290" s="184">
        <f>SUM(R291:R296)</f>
        <v>1.35E-2</v>
      </c>
      <c r="S290" s="183"/>
      <c r="T290" s="185">
        <f>SUM(T291:T296)</f>
        <v>0</v>
      </c>
      <c r="AR290" s="186" t="s">
        <v>87</v>
      </c>
      <c r="AT290" s="187" t="s">
        <v>76</v>
      </c>
      <c r="AU290" s="187" t="s">
        <v>85</v>
      </c>
      <c r="AY290" s="186" t="s">
        <v>185</v>
      </c>
      <c r="BK290" s="188">
        <f>SUM(BK291:BK296)</f>
        <v>0</v>
      </c>
    </row>
    <row r="291" spans="1:65" s="2" customFormat="1" ht="21.75" customHeight="1">
      <c r="A291" s="33"/>
      <c r="B291" s="34"/>
      <c r="C291" s="191" t="s">
        <v>608</v>
      </c>
      <c r="D291" s="191" t="s">
        <v>188</v>
      </c>
      <c r="E291" s="192" t="s">
        <v>609</v>
      </c>
      <c r="F291" s="193" t="s">
        <v>610</v>
      </c>
      <c r="G291" s="194" t="s">
        <v>198</v>
      </c>
      <c r="H291" s="195">
        <v>50</v>
      </c>
      <c r="I291" s="196"/>
      <c r="J291" s="197">
        <f>ROUND(I291*H291,2)</f>
        <v>0</v>
      </c>
      <c r="K291" s="198"/>
      <c r="L291" s="38"/>
      <c r="M291" s="199" t="s">
        <v>1</v>
      </c>
      <c r="N291" s="200" t="s">
        <v>42</v>
      </c>
      <c r="O291" s="70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03" t="s">
        <v>261</v>
      </c>
      <c r="AT291" s="203" t="s">
        <v>188</v>
      </c>
      <c r="AU291" s="203" t="s">
        <v>87</v>
      </c>
      <c r="AY291" s="16" t="s">
        <v>185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16" t="s">
        <v>85</v>
      </c>
      <c r="BK291" s="204">
        <f>ROUND(I291*H291,2)</f>
        <v>0</v>
      </c>
      <c r="BL291" s="16" t="s">
        <v>261</v>
      </c>
      <c r="BM291" s="203" t="s">
        <v>748</v>
      </c>
    </row>
    <row r="292" spans="1:65" s="2" customFormat="1" ht="33" customHeight="1">
      <c r="A292" s="33"/>
      <c r="B292" s="34"/>
      <c r="C292" s="191" t="s">
        <v>612</v>
      </c>
      <c r="D292" s="191" t="s">
        <v>188</v>
      </c>
      <c r="E292" s="192" t="s">
        <v>613</v>
      </c>
      <c r="F292" s="193" t="s">
        <v>614</v>
      </c>
      <c r="G292" s="194" t="s">
        <v>191</v>
      </c>
      <c r="H292" s="195">
        <v>50</v>
      </c>
      <c r="I292" s="196"/>
      <c r="J292" s="197">
        <f>ROUND(I292*H292,2)</f>
        <v>0</v>
      </c>
      <c r="K292" s="198"/>
      <c r="L292" s="38"/>
      <c r="M292" s="199" t="s">
        <v>1</v>
      </c>
      <c r="N292" s="200" t="s">
        <v>42</v>
      </c>
      <c r="O292" s="70"/>
      <c r="P292" s="201">
        <f>O292*H292</f>
        <v>0</v>
      </c>
      <c r="Q292" s="201">
        <v>1.0000000000000001E-5</v>
      </c>
      <c r="R292" s="201">
        <f>Q292*H292</f>
        <v>5.0000000000000001E-4</v>
      </c>
      <c r="S292" s="201">
        <v>0</v>
      </c>
      <c r="T292" s="202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03" t="s">
        <v>261</v>
      </c>
      <c r="AT292" s="203" t="s">
        <v>188</v>
      </c>
      <c r="AU292" s="203" t="s">
        <v>87</v>
      </c>
      <c r="AY292" s="16" t="s">
        <v>185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16" t="s">
        <v>85</v>
      </c>
      <c r="BK292" s="204">
        <f>ROUND(I292*H292,2)</f>
        <v>0</v>
      </c>
      <c r="BL292" s="16" t="s">
        <v>261</v>
      </c>
      <c r="BM292" s="203" t="s">
        <v>749</v>
      </c>
    </row>
    <row r="293" spans="1:65" s="2" customFormat="1" ht="21.75" customHeight="1">
      <c r="A293" s="33"/>
      <c r="B293" s="34"/>
      <c r="C293" s="191" t="s">
        <v>616</v>
      </c>
      <c r="D293" s="191" t="s">
        <v>188</v>
      </c>
      <c r="E293" s="192" t="s">
        <v>617</v>
      </c>
      <c r="F293" s="193" t="s">
        <v>618</v>
      </c>
      <c r="G293" s="194" t="s">
        <v>198</v>
      </c>
      <c r="H293" s="195">
        <v>200</v>
      </c>
      <c r="I293" s="196"/>
      <c r="J293" s="197">
        <f>ROUND(I293*H293,2)</f>
        <v>0</v>
      </c>
      <c r="K293" s="198"/>
      <c r="L293" s="38"/>
      <c r="M293" s="199" t="s">
        <v>1</v>
      </c>
      <c r="N293" s="200" t="s">
        <v>42</v>
      </c>
      <c r="O293" s="70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03" t="s">
        <v>261</v>
      </c>
      <c r="AT293" s="203" t="s">
        <v>188</v>
      </c>
      <c r="AU293" s="203" t="s">
        <v>87</v>
      </c>
      <c r="AY293" s="16" t="s">
        <v>185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6" t="s">
        <v>85</v>
      </c>
      <c r="BK293" s="204">
        <f>ROUND(I293*H293,2)</f>
        <v>0</v>
      </c>
      <c r="BL293" s="16" t="s">
        <v>261</v>
      </c>
      <c r="BM293" s="203" t="s">
        <v>750</v>
      </c>
    </row>
    <row r="294" spans="1:65" s="2" customFormat="1" ht="16.5" customHeight="1">
      <c r="A294" s="33"/>
      <c r="B294" s="34"/>
      <c r="C294" s="232" t="s">
        <v>620</v>
      </c>
      <c r="D294" s="232" t="s">
        <v>319</v>
      </c>
      <c r="E294" s="233" t="s">
        <v>621</v>
      </c>
      <c r="F294" s="234" t="s">
        <v>622</v>
      </c>
      <c r="G294" s="235" t="s">
        <v>198</v>
      </c>
      <c r="H294" s="236">
        <v>210</v>
      </c>
      <c r="I294" s="237"/>
      <c r="J294" s="238">
        <f>ROUND(I294*H294,2)</f>
        <v>0</v>
      </c>
      <c r="K294" s="239"/>
      <c r="L294" s="240"/>
      <c r="M294" s="241" t="s">
        <v>1</v>
      </c>
      <c r="N294" s="242" t="s">
        <v>42</v>
      </c>
      <c r="O294" s="70"/>
      <c r="P294" s="201">
        <f>O294*H294</f>
        <v>0</v>
      </c>
      <c r="Q294" s="201">
        <v>0</v>
      </c>
      <c r="R294" s="201">
        <f>Q294*H294</f>
        <v>0</v>
      </c>
      <c r="S294" s="201">
        <v>0</v>
      </c>
      <c r="T294" s="202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03" t="s">
        <v>322</v>
      </c>
      <c r="AT294" s="203" t="s">
        <v>319</v>
      </c>
      <c r="AU294" s="203" t="s">
        <v>87</v>
      </c>
      <c r="AY294" s="16" t="s">
        <v>185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16" t="s">
        <v>85</v>
      </c>
      <c r="BK294" s="204">
        <f>ROUND(I294*H294,2)</f>
        <v>0</v>
      </c>
      <c r="BL294" s="16" t="s">
        <v>261</v>
      </c>
      <c r="BM294" s="203" t="s">
        <v>751</v>
      </c>
    </row>
    <row r="295" spans="1:65" s="13" customFormat="1">
      <c r="B295" s="205"/>
      <c r="C295" s="206"/>
      <c r="D295" s="207" t="s">
        <v>194</v>
      </c>
      <c r="E295" s="206"/>
      <c r="F295" s="209" t="s">
        <v>752</v>
      </c>
      <c r="G295" s="206"/>
      <c r="H295" s="210">
        <v>210</v>
      </c>
      <c r="I295" s="211"/>
      <c r="J295" s="206"/>
      <c r="K295" s="206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194</v>
      </c>
      <c r="AU295" s="216" t="s">
        <v>87</v>
      </c>
      <c r="AV295" s="13" t="s">
        <v>87</v>
      </c>
      <c r="AW295" s="13" t="s">
        <v>4</v>
      </c>
      <c r="AX295" s="13" t="s">
        <v>85</v>
      </c>
      <c r="AY295" s="216" t="s">
        <v>185</v>
      </c>
    </row>
    <row r="296" spans="1:65" s="2" customFormat="1" ht="33" customHeight="1">
      <c r="A296" s="33"/>
      <c r="B296" s="34"/>
      <c r="C296" s="191" t="s">
        <v>625</v>
      </c>
      <c r="D296" s="191" t="s">
        <v>188</v>
      </c>
      <c r="E296" s="192" t="s">
        <v>626</v>
      </c>
      <c r="F296" s="193" t="s">
        <v>627</v>
      </c>
      <c r="G296" s="194" t="s">
        <v>198</v>
      </c>
      <c r="H296" s="195">
        <v>50</v>
      </c>
      <c r="I296" s="196"/>
      <c r="J296" s="197">
        <f>ROUND(I296*H296,2)</f>
        <v>0</v>
      </c>
      <c r="K296" s="198"/>
      <c r="L296" s="38"/>
      <c r="M296" s="244" t="s">
        <v>1</v>
      </c>
      <c r="N296" s="245" t="s">
        <v>42</v>
      </c>
      <c r="O296" s="246"/>
      <c r="P296" s="247">
        <f>O296*H296</f>
        <v>0</v>
      </c>
      <c r="Q296" s="247">
        <v>2.5999999999999998E-4</v>
      </c>
      <c r="R296" s="247">
        <f>Q296*H296</f>
        <v>1.2999999999999999E-2</v>
      </c>
      <c r="S296" s="247">
        <v>0</v>
      </c>
      <c r="T296" s="248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03" t="s">
        <v>261</v>
      </c>
      <c r="AT296" s="203" t="s">
        <v>188</v>
      </c>
      <c r="AU296" s="203" t="s">
        <v>87</v>
      </c>
      <c r="AY296" s="16" t="s">
        <v>185</v>
      </c>
      <c r="BE296" s="204">
        <f>IF(N296="základní",J296,0)</f>
        <v>0</v>
      </c>
      <c r="BF296" s="204">
        <f>IF(N296="snížená",J296,0)</f>
        <v>0</v>
      </c>
      <c r="BG296" s="204">
        <f>IF(N296="zákl. přenesená",J296,0)</f>
        <v>0</v>
      </c>
      <c r="BH296" s="204">
        <f>IF(N296="sníž. přenesená",J296,0)</f>
        <v>0</v>
      </c>
      <c r="BI296" s="204">
        <f>IF(N296="nulová",J296,0)</f>
        <v>0</v>
      </c>
      <c r="BJ296" s="16" t="s">
        <v>85</v>
      </c>
      <c r="BK296" s="204">
        <f>ROUND(I296*H296,2)</f>
        <v>0</v>
      </c>
      <c r="BL296" s="16" t="s">
        <v>261</v>
      </c>
      <c r="BM296" s="203" t="s">
        <v>753</v>
      </c>
    </row>
    <row r="297" spans="1:65" s="2" customFormat="1" ht="6.95" customHeight="1">
      <c r="A297" s="33"/>
      <c r="B297" s="53"/>
      <c r="C297" s="54"/>
      <c r="D297" s="54"/>
      <c r="E297" s="54"/>
      <c r="F297" s="54"/>
      <c r="G297" s="54"/>
      <c r="H297" s="54"/>
      <c r="I297" s="54"/>
      <c r="J297" s="54"/>
      <c r="K297" s="54"/>
      <c r="L297" s="38"/>
      <c r="M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</row>
  </sheetData>
  <sheetProtection algorithmName="SHA-512" hashValue="fISYKG1HKo6REK9E19JCU60NhwOvxTmgbkpm1U22xNerYX2DnVEkbBSkbI0IEPVICCq2cUx3zQkm5DdypKsl0g==" saltValue="DxJVHql6DGoMTAulSs1PmQ==" spinCount="100000" sheet="1" objects="1" scenarios="1" formatColumns="0" formatRows="0" autoFilter="0"/>
  <autoFilter ref="C130:K296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8"/>
  <sheetViews>
    <sheetView showGridLines="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97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1" customFormat="1" ht="12" customHeight="1">
      <c r="B8" s="19"/>
      <c r="D8" s="118" t="s">
        <v>148</v>
      </c>
      <c r="L8" s="19"/>
    </row>
    <row r="9" spans="1:46" s="2" customFormat="1" ht="16.5" customHeight="1">
      <c r="A9" s="33"/>
      <c r="B9" s="38"/>
      <c r="C9" s="33"/>
      <c r="D9" s="33"/>
      <c r="E9" s="300" t="s">
        <v>754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755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02" t="s">
        <v>756</v>
      </c>
      <c r="F11" s="303"/>
      <c r="G11" s="303"/>
      <c r="H11" s="30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150</v>
      </c>
      <c r="G14" s="33"/>
      <c r="H14" s="33"/>
      <c r="I14" s="118" t="s">
        <v>22</v>
      </c>
      <c r="J14" s="119" t="str">
        <f>'Rekapitulace zakázky'!AN8</f>
        <v>24. 3. 2021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4" t="str">
        <f>'Rekapitulace zakázky'!E14</f>
        <v>Vyplň údaj</v>
      </c>
      <c r="F20" s="305"/>
      <c r="G20" s="305"/>
      <c r="H20" s="305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/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6" t="s">
        <v>1</v>
      </c>
      <c r="F29" s="306"/>
      <c r="G29" s="306"/>
      <c r="H29" s="30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ROUND(J139,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ROUND((SUM(BE139:BE357)),  2)</f>
        <v>0</v>
      </c>
      <c r="G35" s="33"/>
      <c r="H35" s="33"/>
      <c r="I35" s="129">
        <v>0.21</v>
      </c>
      <c r="J35" s="128">
        <f>ROUND(((SUM(BE139:BE357))*I35),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ROUND((SUM(BF139:BF357)),  2)</f>
        <v>0</v>
      </c>
      <c r="G36" s="33"/>
      <c r="H36" s="33"/>
      <c r="I36" s="129">
        <v>0.15</v>
      </c>
      <c r="J36" s="128">
        <f>ROUND(((SUM(BF139:BF357))*I36),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ROUND((SUM(BG139:BG357)),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ROUND((SUM(BH139:BH357)),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ROUND((SUM(BI139:BI357)),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148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8" t="s">
        <v>754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755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94" t="str">
        <f>E11</f>
        <v>3.1 - Oprava kanceláří 405 a 406</v>
      </c>
      <c r="F89" s="297"/>
      <c r="G89" s="297"/>
      <c r="H89" s="29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ŽST Praha Holešovice</v>
      </c>
      <c r="G91" s="35"/>
      <c r="H91" s="35"/>
      <c r="I91" s="28" t="s">
        <v>22</v>
      </c>
      <c r="J91" s="65" t="str">
        <f>IF(J14="","",J14)</f>
        <v>24. 3. 2021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>
        <f>E26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152</v>
      </c>
      <c r="D96" s="149"/>
      <c r="E96" s="149"/>
      <c r="F96" s="149"/>
      <c r="G96" s="149"/>
      <c r="H96" s="149"/>
      <c r="I96" s="149"/>
      <c r="J96" s="150" t="s">
        <v>153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154</v>
      </c>
      <c r="D98" s="35"/>
      <c r="E98" s="35"/>
      <c r="F98" s="35"/>
      <c r="G98" s="35"/>
      <c r="H98" s="35"/>
      <c r="I98" s="35"/>
      <c r="J98" s="83">
        <f>J139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155</v>
      </c>
    </row>
    <row r="99" spans="1:47" s="9" customFormat="1" ht="24.95" customHeight="1">
      <c r="B99" s="152"/>
      <c r="C99" s="153"/>
      <c r="D99" s="154" t="s">
        <v>156</v>
      </c>
      <c r="E99" s="155"/>
      <c r="F99" s="155"/>
      <c r="G99" s="155"/>
      <c r="H99" s="155"/>
      <c r="I99" s="155"/>
      <c r="J99" s="156">
        <f>J140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757</v>
      </c>
      <c r="E100" s="160"/>
      <c r="F100" s="160"/>
      <c r="G100" s="160"/>
      <c r="H100" s="160"/>
      <c r="I100" s="160"/>
      <c r="J100" s="161">
        <f>J141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758</v>
      </c>
      <c r="E101" s="160"/>
      <c r="F101" s="160"/>
      <c r="G101" s="160"/>
      <c r="H101" s="160"/>
      <c r="I101" s="160"/>
      <c r="J101" s="161">
        <f>J154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157</v>
      </c>
      <c r="E102" s="160"/>
      <c r="F102" s="160"/>
      <c r="G102" s="160"/>
      <c r="H102" s="160"/>
      <c r="I102" s="160"/>
      <c r="J102" s="161">
        <f>J157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759</v>
      </c>
      <c r="E103" s="160"/>
      <c r="F103" s="160"/>
      <c r="G103" s="160"/>
      <c r="H103" s="160"/>
      <c r="I103" s="160"/>
      <c r="J103" s="161">
        <f>J172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760</v>
      </c>
      <c r="E104" s="160"/>
      <c r="F104" s="160"/>
      <c r="G104" s="160"/>
      <c r="H104" s="160"/>
      <c r="I104" s="160"/>
      <c r="J104" s="161">
        <f>J182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160</v>
      </c>
      <c r="E105" s="160"/>
      <c r="F105" s="160"/>
      <c r="G105" s="160"/>
      <c r="H105" s="160"/>
      <c r="I105" s="160"/>
      <c r="J105" s="161">
        <f>J190</f>
        <v>0</v>
      </c>
      <c r="K105" s="103"/>
      <c r="L105" s="162"/>
    </row>
    <row r="106" spans="1:47" s="9" customFormat="1" ht="24.95" customHeight="1">
      <c r="B106" s="152"/>
      <c r="C106" s="153"/>
      <c r="D106" s="154" t="s">
        <v>161</v>
      </c>
      <c r="E106" s="155"/>
      <c r="F106" s="155"/>
      <c r="G106" s="155"/>
      <c r="H106" s="155"/>
      <c r="I106" s="155"/>
      <c r="J106" s="156">
        <f>J194</f>
        <v>0</v>
      </c>
      <c r="K106" s="153"/>
      <c r="L106" s="157"/>
    </row>
    <row r="107" spans="1:47" s="10" customFormat="1" ht="19.899999999999999" customHeight="1">
      <c r="B107" s="158"/>
      <c r="C107" s="103"/>
      <c r="D107" s="159" t="s">
        <v>761</v>
      </c>
      <c r="E107" s="160"/>
      <c r="F107" s="160"/>
      <c r="G107" s="160"/>
      <c r="H107" s="160"/>
      <c r="I107" s="160"/>
      <c r="J107" s="161">
        <f>J195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164</v>
      </c>
      <c r="E108" s="160"/>
      <c r="F108" s="160"/>
      <c r="G108" s="160"/>
      <c r="H108" s="160"/>
      <c r="I108" s="160"/>
      <c r="J108" s="161">
        <f>J200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762</v>
      </c>
      <c r="E109" s="160"/>
      <c r="F109" s="160"/>
      <c r="G109" s="160"/>
      <c r="H109" s="160"/>
      <c r="I109" s="160"/>
      <c r="J109" s="161">
        <f>J245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165</v>
      </c>
      <c r="E110" s="160"/>
      <c r="F110" s="160"/>
      <c r="G110" s="160"/>
      <c r="H110" s="160"/>
      <c r="I110" s="160"/>
      <c r="J110" s="161">
        <f>J271</f>
        <v>0</v>
      </c>
      <c r="K110" s="103"/>
      <c r="L110" s="162"/>
    </row>
    <row r="111" spans="1:47" s="10" customFormat="1" ht="19.899999999999999" customHeight="1">
      <c r="B111" s="158"/>
      <c r="C111" s="103"/>
      <c r="D111" s="159" t="s">
        <v>763</v>
      </c>
      <c r="E111" s="160"/>
      <c r="F111" s="160"/>
      <c r="G111" s="160"/>
      <c r="H111" s="160"/>
      <c r="I111" s="160"/>
      <c r="J111" s="161">
        <f>J284</f>
        <v>0</v>
      </c>
      <c r="K111" s="103"/>
      <c r="L111" s="162"/>
    </row>
    <row r="112" spans="1:47" s="10" customFormat="1" ht="19.899999999999999" customHeight="1">
      <c r="B112" s="158"/>
      <c r="C112" s="103"/>
      <c r="D112" s="159" t="s">
        <v>167</v>
      </c>
      <c r="E112" s="160"/>
      <c r="F112" s="160"/>
      <c r="G112" s="160"/>
      <c r="H112" s="160"/>
      <c r="I112" s="160"/>
      <c r="J112" s="161">
        <f>J302</f>
        <v>0</v>
      </c>
      <c r="K112" s="103"/>
      <c r="L112" s="162"/>
    </row>
    <row r="113" spans="1:31" s="10" customFormat="1" ht="19.899999999999999" customHeight="1">
      <c r="B113" s="158"/>
      <c r="C113" s="103"/>
      <c r="D113" s="159" t="s">
        <v>764</v>
      </c>
      <c r="E113" s="160"/>
      <c r="F113" s="160"/>
      <c r="G113" s="160"/>
      <c r="H113" s="160"/>
      <c r="I113" s="160"/>
      <c r="J113" s="161">
        <f>J311</f>
        <v>0</v>
      </c>
      <c r="K113" s="103"/>
      <c r="L113" s="162"/>
    </row>
    <row r="114" spans="1:31" s="10" customFormat="1" ht="19.899999999999999" customHeight="1">
      <c r="B114" s="158"/>
      <c r="C114" s="103"/>
      <c r="D114" s="159" t="s">
        <v>765</v>
      </c>
      <c r="E114" s="160"/>
      <c r="F114" s="160"/>
      <c r="G114" s="160"/>
      <c r="H114" s="160"/>
      <c r="I114" s="160"/>
      <c r="J114" s="161">
        <f>J329</f>
        <v>0</v>
      </c>
      <c r="K114" s="103"/>
      <c r="L114" s="162"/>
    </row>
    <row r="115" spans="1:31" s="10" customFormat="1" ht="19.899999999999999" customHeight="1">
      <c r="B115" s="158"/>
      <c r="C115" s="103"/>
      <c r="D115" s="159" t="s">
        <v>766</v>
      </c>
      <c r="E115" s="160"/>
      <c r="F115" s="160"/>
      <c r="G115" s="160"/>
      <c r="H115" s="160"/>
      <c r="I115" s="160"/>
      <c r="J115" s="161">
        <f>J333</f>
        <v>0</v>
      </c>
      <c r="K115" s="103"/>
      <c r="L115" s="162"/>
    </row>
    <row r="116" spans="1:31" s="10" customFormat="1" ht="19.899999999999999" customHeight="1">
      <c r="B116" s="158"/>
      <c r="C116" s="103"/>
      <c r="D116" s="159" t="s">
        <v>767</v>
      </c>
      <c r="E116" s="160"/>
      <c r="F116" s="160"/>
      <c r="G116" s="160"/>
      <c r="H116" s="160"/>
      <c r="I116" s="160"/>
      <c r="J116" s="161">
        <f>J342</f>
        <v>0</v>
      </c>
      <c r="K116" s="103"/>
      <c r="L116" s="162"/>
    </row>
    <row r="117" spans="1:31" s="9" customFormat="1" ht="24.95" customHeight="1">
      <c r="B117" s="152"/>
      <c r="C117" s="153"/>
      <c r="D117" s="154" t="s">
        <v>768</v>
      </c>
      <c r="E117" s="155"/>
      <c r="F117" s="155"/>
      <c r="G117" s="155"/>
      <c r="H117" s="155"/>
      <c r="I117" s="155"/>
      <c r="J117" s="156">
        <f>J352</f>
        <v>0</v>
      </c>
      <c r="K117" s="153"/>
      <c r="L117" s="157"/>
    </row>
    <row r="118" spans="1:31" s="2" customFormat="1" ht="21.7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5" customHeight="1">
      <c r="A119" s="33"/>
      <c r="B119" s="53"/>
      <c r="C119" s="54"/>
      <c r="D119" s="54"/>
      <c r="E119" s="54"/>
      <c r="F119" s="54"/>
      <c r="G119" s="54"/>
      <c r="H119" s="54"/>
      <c r="I119" s="54"/>
      <c r="J119" s="54"/>
      <c r="K119" s="54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3" spans="1:31" s="2" customFormat="1" ht="6.95" customHeight="1">
      <c r="A123" s="33"/>
      <c r="B123" s="55"/>
      <c r="C123" s="56"/>
      <c r="D123" s="56"/>
      <c r="E123" s="56"/>
      <c r="F123" s="56"/>
      <c r="G123" s="56"/>
      <c r="H123" s="56"/>
      <c r="I123" s="56"/>
      <c r="J123" s="56"/>
      <c r="K123" s="56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24.95" customHeight="1">
      <c r="A124" s="33"/>
      <c r="B124" s="34"/>
      <c r="C124" s="22" t="s">
        <v>170</v>
      </c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16</v>
      </c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6.5" customHeight="1">
      <c r="A127" s="33"/>
      <c r="B127" s="34"/>
      <c r="C127" s="35"/>
      <c r="D127" s="35"/>
      <c r="E127" s="298" t="str">
        <f>E7</f>
        <v>Praha Holešovice ON - oprava</v>
      </c>
      <c r="F127" s="299"/>
      <c r="G127" s="299"/>
      <c r="H127" s="299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" customFormat="1" ht="12" customHeight="1">
      <c r="B128" s="20"/>
      <c r="C128" s="28" t="s">
        <v>148</v>
      </c>
      <c r="D128" s="21"/>
      <c r="E128" s="21"/>
      <c r="F128" s="21"/>
      <c r="G128" s="21"/>
      <c r="H128" s="21"/>
      <c r="I128" s="21"/>
      <c r="J128" s="21"/>
      <c r="K128" s="21"/>
      <c r="L128" s="19"/>
    </row>
    <row r="129" spans="1:65" s="2" customFormat="1" ht="16.5" customHeight="1">
      <c r="A129" s="33"/>
      <c r="B129" s="34"/>
      <c r="C129" s="35"/>
      <c r="D129" s="35"/>
      <c r="E129" s="298" t="s">
        <v>754</v>
      </c>
      <c r="F129" s="297"/>
      <c r="G129" s="297"/>
      <c r="H129" s="297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8" t="s">
        <v>755</v>
      </c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6.5" customHeight="1">
      <c r="A131" s="33"/>
      <c r="B131" s="34"/>
      <c r="C131" s="35"/>
      <c r="D131" s="35"/>
      <c r="E131" s="294" t="str">
        <f>E11</f>
        <v>3.1 - Oprava kanceláří 405 a 406</v>
      </c>
      <c r="F131" s="297"/>
      <c r="G131" s="297"/>
      <c r="H131" s="297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6.95" customHeight="1">
      <c r="A132" s="33"/>
      <c r="B132" s="34"/>
      <c r="C132" s="35"/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2" customHeight="1">
      <c r="A133" s="33"/>
      <c r="B133" s="34"/>
      <c r="C133" s="28" t="s">
        <v>20</v>
      </c>
      <c r="D133" s="35"/>
      <c r="E133" s="35"/>
      <c r="F133" s="26" t="str">
        <f>F14</f>
        <v>ŽST Praha Holešovice</v>
      </c>
      <c r="G133" s="35"/>
      <c r="H133" s="35"/>
      <c r="I133" s="28" t="s">
        <v>22</v>
      </c>
      <c r="J133" s="65" t="str">
        <f>IF(J14="","",J14)</f>
        <v>24. 3. 2021</v>
      </c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6.95" customHeight="1">
      <c r="A134" s="33"/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5.2" customHeight="1">
      <c r="A135" s="33"/>
      <c r="B135" s="34"/>
      <c r="C135" s="28" t="s">
        <v>24</v>
      </c>
      <c r="D135" s="35"/>
      <c r="E135" s="35"/>
      <c r="F135" s="26" t="str">
        <f>E17</f>
        <v>Správa železnic, státní organizace</v>
      </c>
      <c r="G135" s="35"/>
      <c r="H135" s="35"/>
      <c r="I135" s="28" t="s">
        <v>32</v>
      </c>
      <c r="J135" s="31" t="str">
        <f>E23</f>
        <v xml:space="preserve"> </v>
      </c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15.2" customHeight="1">
      <c r="A136" s="33"/>
      <c r="B136" s="34"/>
      <c r="C136" s="28" t="s">
        <v>30</v>
      </c>
      <c r="D136" s="35"/>
      <c r="E136" s="35"/>
      <c r="F136" s="26" t="str">
        <f>IF(E20="","",E20)</f>
        <v>Vyplň údaj</v>
      </c>
      <c r="G136" s="35"/>
      <c r="H136" s="35"/>
      <c r="I136" s="28" t="s">
        <v>35</v>
      </c>
      <c r="J136" s="31">
        <f>E26</f>
        <v>0</v>
      </c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10.35" customHeight="1">
      <c r="A137" s="33"/>
      <c r="B137" s="34"/>
      <c r="C137" s="35"/>
      <c r="D137" s="35"/>
      <c r="E137" s="35"/>
      <c r="F137" s="35"/>
      <c r="G137" s="35"/>
      <c r="H137" s="35"/>
      <c r="I137" s="35"/>
      <c r="J137" s="35"/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11" customFormat="1" ht="29.25" customHeight="1">
      <c r="A138" s="163"/>
      <c r="B138" s="164"/>
      <c r="C138" s="165" t="s">
        <v>171</v>
      </c>
      <c r="D138" s="166" t="s">
        <v>62</v>
      </c>
      <c r="E138" s="166" t="s">
        <v>58</v>
      </c>
      <c r="F138" s="166" t="s">
        <v>59</v>
      </c>
      <c r="G138" s="166" t="s">
        <v>172</v>
      </c>
      <c r="H138" s="166" t="s">
        <v>173</v>
      </c>
      <c r="I138" s="166" t="s">
        <v>174</v>
      </c>
      <c r="J138" s="167" t="s">
        <v>153</v>
      </c>
      <c r="K138" s="168" t="s">
        <v>175</v>
      </c>
      <c r="L138" s="169"/>
      <c r="M138" s="74" t="s">
        <v>1</v>
      </c>
      <c r="N138" s="75" t="s">
        <v>41</v>
      </c>
      <c r="O138" s="75" t="s">
        <v>176</v>
      </c>
      <c r="P138" s="75" t="s">
        <v>177</v>
      </c>
      <c r="Q138" s="75" t="s">
        <v>178</v>
      </c>
      <c r="R138" s="75" t="s">
        <v>179</v>
      </c>
      <c r="S138" s="75" t="s">
        <v>180</v>
      </c>
      <c r="T138" s="76" t="s">
        <v>181</v>
      </c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/>
    </row>
    <row r="139" spans="1:65" s="2" customFormat="1" ht="22.9" customHeight="1">
      <c r="A139" s="33"/>
      <c r="B139" s="34"/>
      <c r="C139" s="81" t="s">
        <v>182</v>
      </c>
      <c r="D139" s="35"/>
      <c r="E139" s="35"/>
      <c r="F139" s="35"/>
      <c r="G139" s="35"/>
      <c r="H139" s="35"/>
      <c r="I139" s="35"/>
      <c r="J139" s="170">
        <f>BK139</f>
        <v>0</v>
      </c>
      <c r="K139" s="35"/>
      <c r="L139" s="38"/>
      <c r="M139" s="77"/>
      <c r="N139" s="171"/>
      <c r="O139" s="78"/>
      <c r="P139" s="172">
        <f>P140+P194+P352</f>
        <v>0</v>
      </c>
      <c r="Q139" s="78"/>
      <c r="R139" s="172">
        <f>R140+R194+R352</f>
        <v>10.88252288</v>
      </c>
      <c r="S139" s="78"/>
      <c r="T139" s="173">
        <f>T140+T194+T352</f>
        <v>6.014036599999999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76</v>
      </c>
      <c r="AU139" s="16" t="s">
        <v>155</v>
      </c>
      <c r="BK139" s="174">
        <f>BK140+BK194+BK352</f>
        <v>0</v>
      </c>
    </row>
    <row r="140" spans="1:65" s="12" customFormat="1" ht="25.9" customHeight="1">
      <c r="B140" s="175"/>
      <c r="C140" s="176"/>
      <c r="D140" s="177" t="s">
        <v>76</v>
      </c>
      <c r="E140" s="178" t="s">
        <v>183</v>
      </c>
      <c r="F140" s="178" t="s">
        <v>184</v>
      </c>
      <c r="G140" s="176"/>
      <c r="H140" s="176"/>
      <c r="I140" s="179"/>
      <c r="J140" s="180">
        <f>BK140</f>
        <v>0</v>
      </c>
      <c r="K140" s="176"/>
      <c r="L140" s="181"/>
      <c r="M140" s="182"/>
      <c r="N140" s="183"/>
      <c r="O140" s="183"/>
      <c r="P140" s="184">
        <f>P141+P154+P157+P172+P182+P190</f>
        <v>0</v>
      </c>
      <c r="Q140" s="183"/>
      <c r="R140" s="184">
        <f>R141+R154+R157+R172+R182+R190</f>
        <v>8.3701395999999999</v>
      </c>
      <c r="S140" s="183"/>
      <c r="T140" s="185">
        <f>T141+T154+T157+T172+T182+T190</f>
        <v>5.2469999999999999</v>
      </c>
      <c r="AR140" s="186" t="s">
        <v>85</v>
      </c>
      <c r="AT140" s="187" t="s">
        <v>76</v>
      </c>
      <c r="AU140" s="187" t="s">
        <v>77</v>
      </c>
      <c r="AY140" s="186" t="s">
        <v>185</v>
      </c>
      <c r="BK140" s="188">
        <f>BK141+BK154+BK157+BK172+BK182+BK190</f>
        <v>0</v>
      </c>
    </row>
    <row r="141" spans="1:65" s="12" customFormat="1" ht="22.9" customHeight="1">
      <c r="B141" s="175"/>
      <c r="C141" s="176"/>
      <c r="D141" s="177" t="s">
        <v>76</v>
      </c>
      <c r="E141" s="189" t="s">
        <v>88</v>
      </c>
      <c r="F141" s="189" t="s">
        <v>769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SUM(P142:P153)</f>
        <v>0</v>
      </c>
      <c r="Q141" s="183"/>
      <c r="R141" s="184">
        <f>SUM(R142:R153)</f>
        <v>1.5951615999999997</v>
      </c>
      <c r="S141" s="183"/>
      <c r="T141" s="185">
        <f>SUM(T142:T153)</f>
        <v>0.4864</v>
      </c>
      <c r="AR141" s="186" t="s">
        <v>85</v>
      </c>
      <c r="AT141" s="187" t="s">
        <v>76</v>
      </c>
      <c r="AU141" s="187" t="s">
        <v>85</v>
      </c>
      <c r="AY141" s="186" t="s">
        <v>185</v>
      </c>
      <c r="BK141" s="188">
        <f>SUM(BK142:BK153)</f>
        <v>0</v>
      </c>
    </row>
    <row r="142" spans="1:65" s="2" customFormat="1" ht="21.75" customHeight="1">
      <c r="A142" s="33"/>
      <c r="B142" s="34"/>
      <c r="C142" s="191" t="s">
        <v>85</v>
      </c>
      <c r="D142" s="191" t="s">
        <v>188</v>
      </c>
      <c r="E142" s="192" t="s">
        <v>770</v>
      </c>
      <c r="F142" s="193" t="s">
        <v>771</v>
      </c>
      <c r="G142" s="194" t="s">
        <v>301</v>
      </c>
      <c r="H142" s="195">
        <v>2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42</v>
      </c>
      <c r="O142" s="70"/>
      <c r="P142" s="201">
        <f>O142*H142</f>
        <v>0</v>
      </c>
      <c r="Q142" s="201">
        <v>8.1309999999999993E-2</v>
      </c>
      <c r="R142" s="201">
        <f>Q142*H142</f>
        <v>0.16261999999999999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192</v>
      </c>
      <c r="AT142" s="203" t="s">
        <v>188</v>
      </c>
      <c r="AU142" s="203" t="s">
        <v>87</v>
      </c>
      <c r="AY142" s="16" t="s">
        <v>185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85</v>
      </c>
      <c r="BK142" s="204">
        <f>ROUND(I142*H142,2)</f>
        <v>0</v>
      </c>
      <c r="BL142" s="16" t="s">
        <v>192</v>
      </c>
      <c r="BM142" s="203" t="s">
        <v>772</v>
      </c>
    </row>
    <row r="143" spans="1:65" s="2" customFormat="1" ht="21.75" customHeight="1">
      <c r="A143" s="33"/>
      <c r="B143" s="34"/>
      <c r="C143" s="191" t="s">
        <v>87</v>
      </c>
      <c r="D143" s="191" t="s">
        <v>188</v>
      </c>
      <c r="E143" s="192" t="s">
        <v>773</v>
      </c>
      <c r="F143" s="193" t="s">
        <v>774</v>
      </c>
      <c r="G143" s="194" t="s">
        <v>198</v>
      </c>
      <c r="H143" s="195">
        <v>2.88</v>
      </c>
      <c r="I143" s="196"/>
      <c r="J143" s="197">
        <f>ROUND(I143*H143,2)</f>
        <v>0</v>
      </c>
      <c r="K143" s="198"/>
      <c r="L143" s="38"/>
      <c r="M143" s="199" t="s">
        <v>1</v>
      </c>
      <c r="N143" s="200" t="s">
        <v>42</v>
      </c>
      <c r="O143" s="70"/>
      <c r="P143" s="201">
        <f>O143*H143</f>
        <v>0</v>
      </c>
      <c r="Q143" s="201">
        <v>0.45432</v>
      </c>
      <c r="R143" s="201">
        <f>Q143*H143</f>
        <v>1.3084415999999999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192</v>
      </c>
      <c r="AT143" s="203" t="s">
        <v>188</v>
      </c>
      <c r="AU143" s="203" t="s">
        <v>87</v>
      </c>
      <c r="AY143" s="16" t="s">
        <v>185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85</v>
      </c>
      <c r="BK143" s="204">
        <f>ROUND(I143*H143,2)</f>
        <v>0</v>
      </c>
      <c r="BL143" s="16" t="s">
        <v>192</v>
      </c>
      <c r="BM143" s="203" t="s">
        <v>775</v>
      </c>
    </row>
    <row r="144" spans="1:65" s="13" customFormat="1">
      <c r="B144" s="205"/>
      <c r="C144" s="206"/>
      <c r="D144" s="207" t="s">
        <v>194</v>
      </c>
      <c r="E144" s="208" t="s">
        <v>1</v>
      </c>
      <c r="F144" s="209" t="s">
        <v>776</v>
      </c>
      <c r="G144" s="206"/>
      <c r="H144" s="210">
        <v>2.88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194</v>
      </c>
      <c r="AU144" s="216" t="s">
        <v>87</v>
      </c>
      <c r="AV144" s="13" t="s">
        <v>87</v>
      </c>
      <c r="AW144" s="13" t="s">
        <v>34</v>
      </c>
      <c r="AX144" s="13" t="s">
        <v>85</v>
      </c>
      <c r="AY144" s="216" t="s">
        <v>185</v>
      </c>
    </row>
    <row r="145" spans="1:65" s="2" customFormat="1" ht="21.75" customHeight="1">
      <c r="A145" s="33"/>
      <c r="B145" s="34"/>
      <c r="C145" s="191" t="s">
        <v>201</v>
      </c>
      <c r="D145" s="191" t="s">
        <v>188</v>
      </c>
      <c r="E145" s="192" t="s">
        <v>777</v>
      </c>
      <c r="F145" s="193" t="s">
        <v>778</v>
      </c>
      <c r="G145" s="194" t="s">
        <v>301</v>
      </c>
      <c r="H145" s="195">
        <v>2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42</v>
      </c>
      <c r="O145" s="70"/>
      <c r="P145" s="201">
        <f>O145*H145</f>
        <v>0</v>
      </c>
      <c r="Q145" s="201">
        <v>4.684E-2</v>
      </c>
      <c r="R145" s="201">
        <f>Q145*H145</f>
        <v>9.3679999999999999E-2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192</v>
      </c>
      <c r="AT145" s="203" t="s">
        <v>188</v>
      </c>
      <c r="AU145" s="203" t="s">
        <v>87</v>
      </c>
      <c r="AY145" s="16" t="s">
        <v>185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85</v>
      </c>
      <c r="BK145" s="204">
        <f>ROUND(I145*H145,2)</f>
        <v>0</v>
      </c>
      <c r="BL145" s="16" t="s">
        <v>192</v>
      </c>
      <c r="BM145" s="203" t="s">
        <v>779</v>
      </c>
    </row>
    <row r="146" spans="1:65" s="2" customFormat="1" ht="33" customHeight="1">
      <c r="A146" s="33"/>
      <c r="B146" s="34"/>
      <c r="C146" s="232" t="s">
        <v>192</v>
      </c>
      <c r="D146" s="232" t="s">
        <v>319</v>
      </c>
      <c r="E146" s="233" t="s">
        <v>780</v>
      </c>
      <c r="F146" s="234" t="s">
        <v>781</v>
      </c>
      <c r="G146" s="235" t="s">
        <v>301</v>
      </c>
      <c r="H146" s="236">
        <v>2</v>
      </c>
      <c r="I146" s="237"/>
      <c r="J146" s="238">
        <f>ROUND(I146*H146,2)</f>
        <v>0</v>
      </c>
      <c r="K146" s="239"/>
      <c r="L146" s="240"/>
      <c r="M146" s="241" t="s">
        <v>1</v>
      </c>
      <c r="N146" s="242" t="s">
        <v>42</v>
      </c>
      <c r="O146" s="70"/>
      <c r="P146" s="201">
        <f>O146*H146</f>
        <v>0</v>
      </c>
      <c r="Q146" s="201">
        <v>1.521E-2</v>
      </c>
      <c r="R146" s="201">
        <f>Q146*H146</f>
        <v>3.0419999999999999E-2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322</v>
      </c>
      <c r="AT146" s="203" t="s">
        <v>319</v>
      </c>
      <c r="AU146" s="203" t="s">
        <v>87</v>
      </c>
      <c r="AY146" s="16" t="s">
        <v>185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85</v>
      </c>
      <c r="BK146" s="204">
        <f>ROUND(I146*H146,2)</f>
        <v>0</v>
      </c>
      <c r="BL146" s="16" t="s">
        <v>261</v>
      </c>
      <c r="BM146" s="203" t="s">
        <v>782</v>
      </c>
    </row>
    <row r="147" spans="1:65" s="13" customFormat="1">
      <c r="B147" s="205"/>
      <c r="C147" s="206"/>
      <c r="D147" s="207" t="s">
        <v>194</v>
      </c>
      <c r="E147" s="208" t="s">
        <v>1</v>
      </c>
      <c r="F147" s="209" t="s">
        <v>783</v>
      </c>
      <c r="G147" s="206"/>
      <c r="H147" s="210">
        <v>1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194</v>
      </c>
      <c r="AU147" s="216" t="s">
        <v>87</v>
      </c>
      <c r="AV147" s="13" t="s">
        <v>87</v>
      </c>
      <c r="AW147" s="13" t="s">
        <v>34</v>
      </c>
      <c r="AX147" s="13" t="s">
        <v>77</v>
      </c>
      <c r="AY147" s="216" t="s">
        <v>185</v>
      </c>
    </row>
    <row r="148" spans="1:65" s="13" customFormat="1">
      <c r="B148" s="205"/>
      <c r="C148" s="206"/>
      <c r="D148" s="207" t="s">
        <v>194</v>
      </c>
      <c r="E148" s="208" t="s">
        <v>1</v>
      </c>
      <c r="F148" s="209" t="s">
        <v>784</v>
      </c>
      <c r="G148" s="206"/>
      <c r="H148" s="210">
        <v>1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194</v>
      </c>
      <c r="AU148" s="216" t="s">
        <v>87</v>
      </c>
      <c r="AV148" s="13" t="s">
        <v>87</v>
      </c>
      <c r="AW148" s="13" t="s">
        <v>34</v>
      </c>
      <c r="AX148" s="13" t="s">
        <v>77</v>
      </c>
      <c r="AY148" s="216" t="s">
        <v>185</v>
      </c>
    </row>
    <row r="149" spans="1:65" s="14" customFormat="1">
      <c r="B149" s="221"/>
      <c r="C149" s="222"/>
      <c r="D149" s="207" t="s">
        <v>194</v>
      </c>
      <c r="E149" s="223" t="s">
        <v>1</v>
      </c>
      <c r="F149" s="224" t="s">
        <v>317</v>
      </c>
      <c r="G149" s="222"/>
      <c r="H149" s="225">
        <v>2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194</v>
      </c>
      <c r="AU149" s="231" t="s">
        <v>87</v>
      </c>
      <c r="AV149" s="14" t="s">
        <v>192</v>
      </c>
      <c r="AW149" s="14" t="s">
        <v>34</v>
      </c>
      <c r="AX149" s="14" t="s">
        <v>85</v>
      </c>
      <c r="AY149" s="231" t="s">
        <v>185</v>
      </c>
    </row>
    <row r="150" spans="1:65" s="2" customFormat="1" ht="21.75" customHeight="1">
      <c r="A150" s="33"/>
      <c r="B150" s="34"/>
      <c r="C150" s="191" t="s">
        <v>211</v>
      </c>
      <c r="D150" s="191" t="s">
        <v>188</v>
      </c>
      <c r="E150" s="192" t="s">
        <v>785</v>
      </c>
      <c r="F150" s="193" t="s">
        <v>786</v>
      </c>
      <c r="G150" s="194" t="s">
        <v>198</v>
      </c>
      <c r="H150" s="195">
        <v>6.4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42</v>
      </c>
      <c r="O150" s="70"/>
      <c r="P150" s="201">
        <f>O150*H150</f>
        <v>0</v>
      </c>
      <c r="Q150" s="201">
        <v>0</v>
      </c>
      <c r="R150" s="201">
        <f>Q150*H150</f>
        <v>0</v>
      </c>
      <c r="S150" s="201">
        <v>7.5999999999999998E-2</v>
      </c>
      <c r="T150" s="202">
        <f>S150*H150</f>
        <v>0.4864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192</v>
      </c>
      <c r="AT150" s="203" t="s">
        <v>188</v>
      </c>
      <c r="AU150" s="203" t="s">
        <v>87</v>
      </c>
      <c r="AY150" s="16" t="s">
        <v>185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85</v>
      </c>
      <c r="BK150" s="204">
        <f>ROUND(I150*H150,2)</f>
        <v>0</v>
      </c>
      <c r="BL150" s="16" t="s">
        <v>192</v>
      </c>
      <c r="BM150" s="203" t="s">
        <v>787</v>
      </c>
    </row>
    <row r="151" spans="1:65" s="13" customFormat="1">
      <c r="B151" s="205"/>
      <c r="C151" s="206"/>
      <c r="D151" s="207" t="s">
        <v>194</v>
      </c>
      <c r="E151" s="208" t="s">
        <v>1</v>
      </c>
      <c r="F151" s="209" t="s">
        <v>788</v>
      </c>
      <c r="G151" s="206"/>
      <c r="H151" s="210">
        <v>3.2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194</v>
      </c>
      <c r="AU151" s="216" t="s">
        <v>87</v>
      </c>
      <c r="AV151" s="13" t="s">
        <v>87</v>
      </c>
      <c r="AW151" s="13" t="s">
        <v>34</v>
      </c>
      <c r="AX151" s="13" t="s">
        <v>77</v>
      </c>
      <c r="AY151" s="216" t="s">
        <v>185</v>
      </c>
    </row>
    <row r="152" spans="1:65" s="13" customFormat="1">
      <c r="B152" s="205"/>
      <c r="C152" s="206"/>
      <c r="D152" s="207" t="s">
        <v>194</v>
      </c>
      <c r="E152" s="208" t="s">
        <v>1</v>
      </c>
      <c r="F152" s="209" t="s">
        <v>789</v>
      </c>
      <c r="G152" s="206"/>
      <c r="H152" s="210">
        <v>3.2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194</v>
      </c>
      <c r="AU152" s="216" t="s">
        <v>87</v>
      </c>
      <c r="AV152" s="13" t="s">
        <v>87</v>
      </c>
      <c r="AW152" s="13" t="s">
        <v>34</v>
      </c>
      <c r="AX152" s="13" t="s">
        <v>77</v>
      </c>
      <c r="AY152" s="216" t="s">
        <v>185</v>
      </c>
    </row>
    <row r="153" spans="1:65" s="14" customFormat="1">
      <c r="B153" s="221"/>
      <c r="C153" s="222"/>
      <c r="D153" s="207" t="s">
        <v>194</v>
      </c>
      <c r="E153" s="223" t="s">
        <v>1</v>
      </c>
      <c r="F153" s="224" t="s">
        <v>317</v>
      </c>
      <c r="G153" s="222"/>
      <c r="H153" s="225">
        <v>6.4</v>
      </c>
      <c r="I153" s="226"/>
      <c r="J153" s="222"/>
      <c r="K153" s="222"/>
      <c r="L153" s="227"/>
      <c r="M153" s="228"/>
      <c r="N153" s="229"/>
      <c r="O153" s="229"/>
      <c r="P153" s="229"/>
      <c r="Q153" s="229"/>
      <c r="R153" s="229"/>
      <c r="S153" s="229"/>
      <c r="T153" s="230"/>
      <c r="AT153" s="231" t="s">
        <v>194</v>
      </c>
      <c r="AU153" s="231" t="s">
        <v>87</v>
      </c>
      <c r="AV153" s="14" t="s">
        <v>192</v>
      </c>
      <c r="AW153" s="14" t="s">
        <v>34</v>
      </c>
      <c r="AX153" s="14" t="s">
        <v>85</v>
      </c>
      <c r="AY153" s="231" t="s">
        <v>185</v>
      </c>
    </row>
    <row r="154" spans="1:65" s="12" customFormat="1" ht="22.9" customHeight="1">
      <c r="B154" s="175"/>
      <c r="C154" s="176"/>
      <c r="D154" s="177" t="s">
        <v>76</v>
      </c>
      <c r="E154" s="189" t="s">
        <v>201</v>
      </c>
      <c r="F154" s="189" t="s">
        <v>790</v>
      </c>
      <c r="G154" s="176"/>
      <c r="H154" s="176"/>
      <c r="I154" s="179"/>
      <c r="J154" s="190">
        <f>BK154</f>
        <v>0</v>
      </c>
      <c r="K154" s="176"/>
      <c r="L154" s="181"/>
      <c r="M154" s="182"/>
      <c r="N154" s="183"/>
      <c r="O154" s="183"/>
      <c r="P154" s="184">
        <f>SUM(P155:P156)</f>
        <v>0</v>
      </c>
      <c r="Q154" s="183"/>
      <c r="R154" s="184">
        <f>SUM(R155:R156)</f>
        <v>1.2740640000000001</v>
      </c>
      <c r="S154" s="183"/>
      <c r="T154" s="185">
        <f>SUM(T155:T156)</f>
        <v>0</v>
      </c>
      <c r="AR154" s="186" t="s">
        <v>85</v>
      </c>
      <c r="AT154" s="187" t="s">
        <v>76</v>
      </c>
      <c r="AU154" s="187" t="s">
        <v>85</v>
      </c>
      <c r="AY154" s="186" t="s">
        <v>185</v>
      </c>
      <c r="BK154" s="188">
        <f>SUM(BK155:BK156)</f>
        <v>0</v>
      </c>
    </row>
    <row r="155" spans="1:65" s="2" customFormat="1" ht="33" customHeight="1">
      <c r="A155" s="33"/>
      <c r="B155" s="34"/>
      <c r="C155" s="191" t="s">
        <v>186</v>
      </c>
      <c r="D155" s="191" t="s">
        <v>188</v>
      </c>
      <c r="E155" s="192" t="s">
        <v>791</v>
      </c>
      <c r="F155" s="193" t="s">
        <v>792</v>
      </c>
      <c r="G155" s="194" t="s">
        <v>227</v>
      </c>
      <c r="H155" s="195">
        <v>0.96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42</v>
      </c>
      <c r="O155" s="70"/>
      <c r="P155" s="201">
        <f>O155*H155</f>
        <v>0</v>
      </c>
      <c r="Q155" s="201">
        <v>1.3271500000000001</v>
      </c>
      <c r="R155" s="201">
        <f>Q155*H155</f>
        <v>1.2740640000000001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192</v>
      </c>
      <c r="AT155" s="203" t="s">
        <v>188</v>
      </c>
      <c r="AU155" s="203" t="s">
        <v>87</v>
      </c>
      <c r="AY155" s="16" t="s">
        <v>185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85</v>
      </c>
      <c r="BK155" s="204">
        <f>ROUND(I155*H155,2)</f>
        <v>0</v>
      </c>
      <c r="BL155" s="16" t="s">
        <v>192</v>
      </c>
      <c r="BM155" s="203" t="s">
        <v>793</v>
      </c>
    </row>
    <row r="156" spans="1:65" s="13" customFormat="1">
      <c r="B156" s="205"/>
      <c r="C156" s="206"/>
      <c r="D156" s="207" t="s">
        <v>194</v>
      </c>
      <c r="E156" s="208" t="s">
        <v>1</v>
      </c>
      <c r="F156" s="209" t="s">
        <v>794</v>
      </c>
      <c r="G156" s="206"/>
      <c r="H156" s="210">
        <v>0.96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194</v>
      </c>
      <c r="AU156" s="216" t="s">
        <v>87</v>
      </c>
      <c r="AV156" s="13" t="s">
        <v>87</v>
      </c>
      <c r="AW156" s="13" t="s">
        <v>34</v>
      </c>
      <c r="AX156" s="13" t="s">
        <v>85</v>
      </c>
      <c r="AY156" s="216" t="s">
        <v>185</v>
      </c>
    </row>
    <row r="157" spans="1:65" s="12" customFormat="1" ht="22.9" customHeight="1">
      <c r="B157" s="175"/>
      <c r="C157" s="176"/>
      <c r="D157" s="177" t="s">
        <v>76</v>
      </c>
      <c r="E157" s="189" t="s">
        <v>186</v>
      </c>
      <c r="F157" s="189" t="s">
        <v>187</v>
      </c>
      <c r="G157" s="176"/>
      <c r="H157" s="176"/>
      <c r="I157" s="179"/>
      <c r="J157" s="190">
        <f>BK157</f>
        <v>0</v>
      </c>
      <c r="K157" s="176"/>
      <c r="L157" s="181"/>
      <c r="M157" s="182"/>
      <c r="N157" s="183"/>
      <c r="O157" s="183"/>
      <c r="P157" s="184">
        <f>SUM(P158:P171)</f>
        <v>0</v>
      </c>
      <c r="Q157" s="183"/>
      <c r="R157" s="184">
        <f>SUM(R158:R171)</f>
        <v>5.4899840000000006</v>
      </c>
      <c r="S157" s="183"/>
      <c r="T157" s="185">
        <f>SUM(T158:T171)</f>
        <v>0</v>
      </c>
      <c r="AR157" s="186" t="s">
        <v>85</v>
      </c>
      <c r="AT157" s="187" t="s">
        <v>76</v>
      </c>
      <c r="AU157" s="187" t="s">
        <v>85</v>
      </c>
      <c r="AY157" s="186" t="s">
        <v>185</v>
      </c>
      <c r="BK157" s="188">
        <f>SUM(BK158:BK171)</f>
        <v>0</v>
      </c>
    </row>
    <row r="158" spans="1:65" s="2" customFormat="1" ht="21.75" customHeight="1">
      <c r="A158" s="33"/>
      <c r="B158" s="34"/>
      <c r="C158" s="191" t="s">
        <v>220</v>
      </c>
      <c r="D158" s="191" t="s">
        <v>188</v>
      </c>
      <c r="E158" s="192" t="s">
        <v>795</v>
      </c>
      <c r="F158" s="193" t="s">
        <v>796</v>
      </c>
      <c r="G158" s="194" t="s">
        <v>198</v>
      </c>
      <c r="H158" s="195">
        <v>29.6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42</v>
      </c>
      <c r="O158" s="70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192</v>
      </c>
      <c r="AT158" s="203" t="s">
        <v>188</v>
      </c>
      <c r="AU158" s="203" t="s">
        <v>87</v>
      </c>
      <c r="AY158" s="16" t="s">
        <v>185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85</v>
      </c>
      <c r="BK158" s="204">
        <f>ROUND(I158*H158,2)</f>
        <v>0</v>
      </c>
      <c r="BL158" s="16" t="s">
        <v>192</v>
      </c>
      <c r="BM158" s="203" t="s">
        <v>797</v>
      </c>
    </row>
    <row r="159" spans="1:65" s="13" customFormat="1">
      <c r="B159" s="205"/>
      <c r="C159" s="206"/>
      <c r="D159" s="207" t="s">
        <v>194</v>
      </c>
      <c r="E159" s="208" t="s">
        <v>1</v>
      </c>
      <c r="F159" s="209" t="s">
        <v>798</v>
      </c>
      <c r="G159" s="206"/>
      <c r="H159" s="210">
        <v>29.6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194</v>
      </c>
      <c r="AU159" s="216" t="s">
        <v>87</v>
      </c>
      <c r="AV159" s="13" t="s">
        <v>87</v>
      </c>
      <c r="AW159" s="13" t="s">
        <v>34</v>
      </c>
      <c r="AX159" s="13" t="s">
        <v>85</v>
      </c>
      <c r="AY159" s="216" t="s">
        <v>185</v>
      </c>
    </row>
    <row r="160" spans="1:65" s="2" customFormat="1" ht="21.75" customHeight="1">
      <c r="A160" s="33"/>
      <c r="B160" s="34"/>
      <c r="C160" s="191" t="s">
        <v>224</v>
      </c>
      <c r="D160" s="191" t="s">
        <v>188</v>
      </c>
      <c r="E160" s="192" t="s">
        <v>799</v>
      </c>
      <c r="F160" s="193" t="s">
        <v>800</v>
      </c>
      <c r="G160" s="194" t="s">
        <v>198</v>
      </c>
      <c r="H160" s="195">
        <v>6.4</v>
      </c>
      <c r="I160" s="196"/>
      <c r="J160" s="197">
        <f>ROUND(I160*H160,2)</f>
        <v>0</v>
      </c>
      <c r="K160" s="198"/>
      <c r="L160" s="38"/>
      <c r="M160" s="199" t="s">
        <v>1</v>
      </c>
      <c r="N160" s="200" t="s">
        <v>42</v>
      </c>
      <c r="O160" s="70"/>
      <c r="P160" s="201">
        <f>O160*H160</f>
        <v>0</v>
      </c>
      <c r="Q160" s="201">
        <v>2.0000000000000001E-4</v>
      </c>
      <c r="R160" s="201">
        <f>Q160*H160</f>
        <v>1.2800000000000001E-3</v>
      </c>
      <c r="S160" s="201">
        <v>0</v>
      </c>
      <c r="T160" s="20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192</v>
      </c>
      <c r="AT160" s="203" t="s">
        <v>188</v>
      </c>
      <c r="AU160" s="203" t="s">
        <v>87</v>
      </c>
      <c r="AY160" s="16" t="s">
        <v>185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6" t="s">
        <v>85</v>
      </c>
      <c r="BK160" s="204">
        <f>ROUND(I160*H160,2)</f>
        <v>0</v>
      </c>
      <c r="BL160" s="16" t="s">
        <v>192</v>
      </c>
      <c r="BM160" s="203" t="s">
        <v>801</v>
      </c>
    </row>
    <row r="161" spans="1:65" s="13" customFormat="1">
      <c r="B161" s="205"/>
      <c r="C161" s="206"/>
      <c r="D161" s="207" t="s">
        <v>194</v>
      </c>
      <c r="E161" s="208" t="s">
        <v>1</v>
      </c>
      <c r="F161" s="209" t="s">
        <v>802</v>
      </c>
      <c r="G161" s="206"/>
      <c r="H161" s="210">
        <v>6.4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194</v>
      </c>
      <c r="AU161" s="216" t="s">
        <v>87</v>
      </c>
      <c r="AV161" s="13" t="s">
        <v>87</v>
      </c>
      <c r="AW161" s="13" t="s">
        <v>34</v>
      </c>
      <c r="AX161" s="13" t="s">
        <v>85</v>
      </c>
      <c r="AY161" s="216" t="s">
        <v>185</v>
      </c>
    </row>
    <row r="162" spans="1:65" s="2" customFormat="1" ht="21.75" customHeight="1">
      <c r="A162" s="33"/>
      <c r="B162" s="34"/>
      <c r="C162" s="191" t="s">
        <v>209</v>
      </c>
      <c r="D162" s="191" t="s">
        <v>188</v>
      </c>
      <c r="E162" s="192" t="s">
        <v>803</v>
      </c>
      <c r="F162" s="193" t="s">
        <v>804</v>
      </c>
      <c r="G162" s="194" t="s">
        <v>198</v>
      </c>
      <c r="H162" s="195">
        <v>158.4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42</v>
      </c>
      <c r="O162" s="70"/>
      <c r="P162" s="201">
        <f>O162*H162</f>
        <v>0</v>
      </c>
      <c r="Q162" s="201">
        <v>2.6200000000000001E-2</v>
      </c>
      <c r="R162" s="201">
        <f>Q162*H162</f>
        <v>4.15008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192</v>
      </c>
      <c r="AT162" s="203" t="s">
        <v>188</v>
      </c>
      <c r="AU162" s="203" t="s">
        <v>87</v>
      </c>
      <c r="AY162" s="16" t="s">
        <v>185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85</v>
      </c>
      <c r="BK162" s="204">
        <f>ROUND(I162*H162,2)</f>
        <v>0</v>
      </c>
      <c r="BL162" s="16" t="s">
        <v>192</v>
      </c>
      <c r="BM162" s="203" t="s">
        <v>805</v>
      </c>
    </row>
    <row r="163" spans="1:65" s="13" customFormat="1">
      <c r="B163" s="205"/>
      <c r="C163" s="206"/>
      <c r="D163" s="207" t="s">
        <v>194</v>
      </c>
      <c r="E163" s="208" t="s">
        <v>1</v>
      </c>
      <c r="F163" s="209" t="s">
        <v>806</v>
      </c>
      <c r="G163" s="206"/>
      <c r="H163" s="210">
        <v>79.2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194</v>
      </c>
      <c r="AU163" s="216" t="s">
        <v>87</v>
      </c>
      <c r="AV163" s="13" t="s">
        <v>87</v>
      </c>
      <c r="AW163" s="13" t="s">
        <v>34</v>
      </c>
      <c r="AX163" s="13" t="s">
        <v>77</v>
      </c>
      <c r="AY163" s="216" t="s">
        <v>185</v>
      </c>
    </row>
    <row r="164" spans="1:65" s="13" customFormat="1">
      <c r="B164" s="205"/>
      <c r="C164" s="206"/>
      <c r="D164" s="207" t="s">
        <v>194</v>
      </c>
      <c r="E164" s="208" t="s">
        <v>1</v>
      </c>
      <c r="F164" s="209" t="s">
        <v>807</v>
      </c>
      <c r="G164" s="206"/>
      <c r="H164" s="210">
        <v>79.2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194</v>
      </c>
      <c r="AU164" s="216" t="s">
        <v>87</v>
      </c>
      <c r="AV164" s="13" t="s">
        <v>87</v>
      </c>
      <c r="AW164" s="13" t="s">
        <v>34</v>
      </c>
      <c r="AX164" s="13" t="s">
        <v>77</v>
      </c>
      <c r="AY164" s="216" t="s">
        <v>185</v>
      </c>
    </row>
    <row r="165" spans="1:65" s="14" customFormat="1">
      <c r="B165" s="221"/>
      <c r="C165" s="222"/>
      <c r="D165" s="207" t="s">
        <v>194</v>
      </c>
      <c r="E165" s="223" t="s">
        <v>1</v>
      </c>
      <c r="F165" s="224" t="s">
        <v>317</v>
      </c>
      <c r="G165" s="222"/>
      <c r="H165" s="225">
        <v>158.4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194</v>
      </c>
      <c r="AU165" s="231" t="s">
        <v>87</v>
      </c>
      <c r="AV165" s="14" t="s">
        <v>192</v>
      </c>
      <c r="AW165" s="14" t="s">
        <v>34</v>
      </c>
      <c r="AX165" s="14" t="s">
        <v>85</v>
      </c>
      <c r="AY165" s="231" t="s">
        <v>185</v>
      </c>
    </row>
    <row r="166" spans="1:65" s="2" customFormat="1" ht="21.75" customHeight="1">
      <c r="A166" s="33"/>
      <c r="B166" s="34"/>
      <c r="C166" s="191" t="s">
        <v>234</v>
      </c>
      <c r="D166" s="191" t="s">
        <v>188</v>
      </c>
      <c r="E166" s="192" t="s">
        <v>808</v>
      </c>
      <c r="F166" s="193" t="s">
        <v>809</v>
      </c>
      <c r="G166" s="194" t="s">
        <v>198</v>
      </c>
      <c r="H166" s="195">
        <v>158.4</v>
      </c>
      <c r="I166" s="196"/>
      <c r="J166" s="197">
        <f>ROUND(I166*H166,2)</f>
        <v>0</v>
      </c>
      <c r="K166" s="198"/>
      <c r="L166" s="38"/>
      <c r="M166" s="199" t="s">
        <v>1</v>
      </c>
      <c r="N166" s="200" t="s">
        <v>42</v>
      </c>
      <c r="O166" s="70"/>
      <c r="P166" s="201">
        <f>O166*H166</f>
        <v>0</v>
      </c>
      <c r="Q166" s="201">
        <v>4.6999999999999999E-4</v>
      </c>
      <c r="R166" s="201">
        <f>Q166*H166</f>
        <v>7.4448E-2</v>
      </c>
      <c r="S166" s="201">
        <v>0</v>
      </c>
      <c r="T166" s="20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3" t="s">
        <v>192</v>
      </c>
      <c r="AT166" s="203" t="s">
        <v>188</v>
      </c>
      <c r="AU166" s="203" t="s">
        <v>87</v>
      </c>
      <c r="AY166" s="16" t="s">
        <v>185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6" t="s">
        <v>85</v>
      </c>
      <c r="BK166" s="204">
        <f>ROUND(I166*H166,2)</f>
        <v>0</v>
      </c>
      <c r="BL166" s="16" t="s">
        <v>192</v>
      </c>
      <c r="BM166" s="203" t="s">
        <v>810</v>
      </c>
    </row>
    <row r="167" spans="1:65" s="2" customFormat="1" ht="21.75" customHeight="1">
      <c r="A167" s="33"/>
      <c r="B167" s="34"/>
      <c r="C167" s="191" t="s">
        <v>239</v>
      </c>
      <c r="D167" s="191" t="s">
        <v>188</v>
      </c>
      <c r="E167" s="192" t="s">
        <v>811</v>
      </c>
      <c r="F167" s="193" t="s">
        <v>812</v>
      </c>
      <c r="G167" s="194" t="s">
        <v>198</v>
      </c>
      <c r="H167" s="195">
        <v>158.4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42</v>
      </c>
      <c r="O167" s="70"/>
      <c r="P167" s="201">
        <f>O167*H167</f>
        <v>0</v>
      </c>
      <c r="Q167" s="201">
        <v>4.8900000000000002E-3</v>
      </c>
      <c r="R167" s="201">
        <f>Q167*H167</f>
        <v>0.77457600000000004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192</v>
      </c>
      <c r="AT167" s="203" t="s">
        <v>188</v>
      </c>
      <c r="AU167" s="203" t="s">
        <v>87</v>
      </c>
      <c r="AY167" s="16" t="s">
        <v>185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192</v>
      </c>
      <c r="BM167" s="203" t="s">
        <v>813</v>
      </c>
    </row>
    <row r="168" spans="1:65" s="2" customFormat="1" ht="21.75" customHeight="1">
      <c r="A168" s="33"/>
      <c r="B168" s="34"/>
      <c r="C168" s="191" t="s">
        <v>244</v>
      </c>
      <c r="D168" s="191" t="s">
        <v>188</v>
      </c>
      <c r="E168" s="192" t="s">
        <v>814</v>
      </c>
      <c r="F168" s="193" t="s">
        <v>815</v>
      </c>
      <c r="G168" s="194" t="s">
        <v>198</v>
      </c>
      <c r="H168" s="195">
        <v>158.4</v>
      </c>
      <c r="I168" s="196"/>
      <c r="J168" s="197">
        <f>ROUND(I168*H168,2)</f>
        <v>0</v>
      </c>
      <c r="K168" s="198"/>
      <c r="L168" s="38"/>
      <c r="M168" s="199" t="s">
        <v>1</v>
      </c>
      <c r="N168" s="200" t="s">
        <v>42</v>
      </c>
      <c r="O168" s="70"/>
      <c r="P168" s="201">
        <f>O168*H168</f>
        <v>0</v>
      </c>
      <c r="Q168" s="201">
        <v>3.0000000000000001E-3</v>
      </c>
      <c r="R168" s="201">
        <f>Q168*H168</f>
        <v>0.47520000000000001</v>
      </c>
      <c r="S168" s="201">
        <v>0</v>
      </c>
      <c r="T168" s="20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192</v>
      </c>
      <c r="AT168" s="203" t="s">
        <v>188</v>
      </c>
      <c r="AU168" s="203" t="s">
        <v>87</v>
      </c>
      <c r="AY168" s="16" t="s">
        <v>185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85</v>
      </c>
      <c r="BK168" s="204">
        <f>ROUND(I168*H168,2)</f>
        <v>0</v>
      </c>
      <c r="BL168" s="16" t="s">
        <v>192</v>
      </c>
      <c r="BM168" s="203" t="s">
        <v>816</v>
      </c>
    </row>
    <row r="169" spans="1:65" s="2" customFormat="1" ht="21.75" customHeight="1">
      <c r="A169" s="33"/>
      <c r="B169" s="34"/>
      <c r="C169" s="191" t="s">
        <v>248</v>
      </c>
      <c r="D169" s="191" t="s">
        <v>188</v>
      </c>
      <c r="E169" s="192" t="s">
        <v>189</v>
      </c>
      <c r="F169" s="193" t="s">
        <v>190</v>
      </c>
      <c r="G169" s="194" t="s">
        <v>191</v>
      </c>
      <c r="H169" s="195">
        <v>9.6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42</v>
      </c>
      <c r="O169" s="70"/>
      <c r="P169" s="201">
        <f>O169*H169</f>
        <v>0</v>
      </c>
      <c r="Q169" s="201">
        <v>1.5E-3</v>
      </c>
      <c r="R169" s="201">
        <f>Q169*H169</f>
        <v>1.44E-2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192</v>
      </c>
      <c r="AT169" s="203" t="s">
        <v>188</v>
      </c>
      <c r="AU169" s="203" t="s">
        <v>87</v>
      </c>
      <c r="AY169" s="16" t="s">
        <v>185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85</v>
      </c>
      <c r="BK169" s="204">
        <f>ROUND(I169*H169,2)</f>
        <v>0</v>
      </c>
      <c r="BL169" s="16" t="s">
        <v>192</v>
      </c>
      <c r="BM169" s="203" t="s">
        <v>817</v>
      </c>
    </row>
    <row r="170" spans="1:65" s="13" customFormat="1">
      <c r="B170" s="205"/>
      <c r="C170" s="206"/>
      <c r="D170" s="207" t="s">
        <v>194</v>
      </c>
      <c r="E170" s="208" t="s">
        <v>1</v>
      </c>
      <c r="F170" s="209" t="s">
        <v>818</v>
      </c>
      <c r="G170" s="206"/>
      <c r="H170" s="210">
        <v>9.6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194</v>
      </c>
      <c r="AU170" s="216" t="s">
        <v>87</v>
      </c>
      <c r="AV170" s="13" t="s">
        <v>87</v>
      </c>
      <c r="AW170" s="13" t="s">
        <v>34</v>
      </c>
      <c r="AX170" s="13" t="s">
        <v>77</v>
      </c>
      <c r="AY170" s="216" t="s">
        <v>185</v>
      </c>
    </row>
    <row r="171" spans="1:65" s="14" customFormat="1">
      <c r="B171" s="221"/>
      <c r="C171" s="222"/>
      <c r="D171" s="207" t="s">
        <v>194</v>
      </c>
      <c r="E171" s="223" t="s">
        <v>1</v>
      </c>
      <c r="F171" s="224" t="s">
        <v>317</v>
      </c>
      <c r="G171" s="222"/>
      <c r="H171" s="225">
        <v>9.6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194</v>
      </c>
      <c r="AU171" s="231" t="s">
        <v>87</v>
      </c>
      <c r="AV171" s="14" t="s">
        <v>192</v>
      </c>
      <c r="AW171" s="14" t="s">
        <v>34</v>
      </c>
      <c r="AX171" s="14" t="s">
        <v>85</v>
      </c>
      <c r="AY171" s="231" t="s">
        <v>185</v>
      </c>
    </row>
    <row r="172" spans="1:65" s="12" customFormat="1" ht="22.9" customHeight="1">
      <c r="B172" s="175"/>
      <c r="C172" s="176"/>
      <c r="D172" s="177" t="s">
        <v>76</v>
      </c>
      <c r="E172" s="189" t="s">
        <v>209</v>
      </c>
      <c r="F172" s="189" t="s">
        <v>819</v>
      </c>
      <c r="G172" s="176"/>
      <c r="H172" s="176"/>
      <c r="I172" s="179"/>
      <c r="J172" s="190">
        <f>BK172</f>
        <v>0</v>
      </c>
      <c r="K172" s="176"/>
      <c r="L172" s="181"/>
      <c r="M172" s="182"/>
      <c r="N172" s="183"/>
      <c r="O172" s="183"/>
      <c r="P172" s="184">
        <f>SUM(P173:P181)</f>
        <v>0</v>
      </c>
      <c r="Q172" s="183"/>
      <c r="R172" s="184">
        <f>SUM(R173:R181)</f>
        <v>1.093E-2</v>
      </c>
      <c r="S172" s="183"/>
      <c r="T172" s="185">
        <f>SUM(T173:T181)</f>
        <v>4.7606000000000002</v>
      </c>
      <c r="AR172" s="186" t="s">
        <v>85</v>
      </c>
      <c r="AT172" s="187" t="s">
        <v>76</v>
      </c>
      <c r="AU172" s="187" t="s">
        <v>85</v>
      </c>
      <c r="AY172" s="186" t="s">
        <v>185</v>
      </c>
      <c r="BK172" s="188">
        <f>SUM(BK173:BK181)</f>
        <v>0</v>
      </c>
    </row>
    <row r="173" spans="1:65" s="2" customFormat="1" ht="16.5" customHeight="1">
      <c r="A173" s="33"/>
      <c r="B173" s="34"/>
      <c r="C173" s="191" t="s">
        <v>253</v>
      </c>
      <c r="D173" s="191" t="s">
        <v>188</v>
      </c>
      <c r="E173" s="192" t="s">
        <v>820</v>
      </c>
      <c r="F173" s="193" t="s">
        <v>821</v>
      </c>
      <c r="G173" s="194" t="s">
        <v>301</v>
      </c>
      <c r="H173" s="195">
        <v>2</v>
      </c>
      <c r="I173" s="196"/>
      <c r="J173" s="197">
        <f>ROUND(I173*H173,2)</f>
        <v>0</v>
      </c>
      <c r="K173" s="198"/>
      <c r="L173" s="38"/>
      <c r="M173" s="199" t="s">
        <v>1</v>
      </c>
      <c r="N173" s="200" t="s">
        <v>42</v>
      </c>
      <c r="O173" s="70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3" t="s">
        <v>500</v>
      </c>
      <c r="AT173" s="203" t="s">
        <v>188</v>
      </c>
      <c r="AU173" s="203" t="s">
        <v>87</v>
      </c>
      <c r="AY173" s="16" t="s">
        <v>185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6" t="s">
        <v>85</v>
      </c>
      <c r="BK173" s="204">
        <f>ROUND(I173*H173,2)</f>
        <v>0</v>
      </c>
      <c r="BL173" s="16" t="s">
        <v>500</v>
      </c>
      <c r="BM173" s="203" t="s">
        <v>822</v>
      </c>
    </row>
    <row r="174" spans="1:65" s="2" customFormat="1" ht="33" customHeight="1">
      <c r="A174" s="33"/>
      <c r="B174" s="34"/>
      <c r="C174" s="191" t="s">
        <v>8</v>
      </c>
      <c r="D174" s="191" t="s">
        <v>188</v>
      </c>
      <c r="E174" s="192" t="s">
        <v>823</v>
      </c>
      <c r="F174" s="193" t="s">
        <v>824</v>
      </c>
      <c r="G174" s="194" t="s">
        <v>198</v>
      </c>
      <c r="H174" s="195">
        <v>43.56</v>
      </c>
      <c r="I174" s="196"/>
      <c r="J174" s="197">
        <f>ROUND(I174*H174,2)</f>
        <v>0</v>
      </c>
      <c r="K174" s="198"/>
      <c r="L174" s="38"/>
      <c r="M174" s="199" t="s">
        <v>1</v>
      </c>
      <c r="N174" s="200" t="s">
        <v>42</v>
      </c>
      <c r="O174" s="70"/>
      <c r="P174" s="201">
        <f>O174*H174</f>
        <v>0</v>
      </c>
      <c r="Q174" s="201">
        <v>2.1000000000000001E-4</v>
      </c>
      <c r="R174" s="201">
        <f>Q174*H174</f>
        <v>9.1476000000000005E-3</v>
      </c>
      <c r="S174" s="201">
        <v>0</v>
      </c>
      <c r="T174" s="20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192</v>
      </c>
      <c r="AT174" s="203" t="s">
        <v>188</v>
      </c>
      <c r="AU174" s="203" t="s">
        <v>87</v>
      </c>
      <c r="AY174" s="16" t="s">
        <v>185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85</v>
      </c>
      <c r="BK174" s="204">
        <f>ROUND(I174*H174,2)</f>
        <v>0</v>
      </c>
      <c r="BL174" s="16" t="s">
        <v>192</v>
      </c>
      <c r="BM174" s="203" t="s">
        <v>825</v>
      </c>
    </row>
    <row r="175" spans="1:65" s="13" customFormat="1">
      <c r="B175" s="205"/>
      <c r="C175" s="206"/>
      <c r="D175" s="207" t="s">
        <v>194</v>
      </c>
      <c r="E175" s="208" t="s">
        <v>1</v>
      </c>
      <c r="F175" s="209" t="s">
        <v>826</v>
      </c>
      <c r="G175" s="206"/>
      <c r="H175" s="210">
        <v>43.56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194</v>
      </c>
      <c r="AU175" s="216" t="s">
        <v>87</v>
      </c>
      <c r="AV175" s="13" t="s">
        <v>87</v>
      </c>
      <c r="AW175" s="13" t="s">
        <v>34</v>
      </c>
      <c r="AX175" s="13" t="s">
        <v>85</v>
      </c>
      <c r="AY175" s="216" t="s">
        <v>185</v>
      </c>
    </row>
    <row r="176" spans="1:65" s="2" customFormat="1" ht="21.75" customHeight="1">
      <c r="A176" s="33"/>
      <c r="B176" s="34"/>
      <c r="C176" s="191" t="s">
        <v>261</v>
      </c>
      <c r="D176" s="191" t="s">
        <v>188</v>
      </c>
      <c r="E176" s="192" t="s">
        <v>827</v>
      </c>
      <c r="F176" s="193" t="s">
        <v>828</v>
      </c>
      <c r="G176" s="194" t="s">
        <v>198</v>
      </c>
      <c r="H176" s="195">
        <v>43.56</v>
      </c>
      <c r="I176" s="196"/>
      <c r="J176" s="197">
        <f>ROUND(I176*H176,2)</f>
        <v>0</v>
      </c>
      <c r="K176" s="198"/>
      <c r="L176" s="38"/>
      <c r="M176" s="199" t="s">
        <v>1</v>
      </c>
      <c r="N176" s="200" t="s">
        <v>42</v>
      </c>
      <c r="O176" s="70"/>
      <c r="P176" s="201">
        <f>O176*H176</f>
        <v>0</v>
      </c>
      <c r="Q176" s="201">
        <v>4.0000000000000003E-5</v>
      </c>
      <c r="R176" s="201">
        <f>Q176*H176</f>
        <v>1.7424000000000003E-3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192</v>
      </c>
      <c r="AT176" s="203" t="s">
        <v>188</v>
      </c>
      <c r="AU176" s="203" t="s">
        <v>87</v>
      </c>
      <c r="AY176" s="16" t="s">
        <v>185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85</v>
      </c>
      <c r="BK176" s="204">
        <f>ROUND(I176*H176,2)</f>
        <v>0</v>
      </c>
      <c r="BL176" s="16" t="s">
        <v>192</v>
      </c>
      <c r="BM176" s="203" t="s">
        <v>829</v>
      </c>
    </row>
    <row r="177" spans="1:65" s="2" customFormat="1" ht="21.75" customHeight="1">
      <c r="A177" s="33"/>
      <c r="B177" s="34"/>
      <c r="C177" s="191" t="s">
        <v>265</v>
      </c>
      <c r="D177" s="191" t="s">
        <v>188</v>
      </c>
      <c r="E177" s="192" t="s">
        <v>830</v>
      </c>
      <c r="F177" s="193" t="s">
        <v>831</v>
      </c>
      <c r="G177" s="194" t="s">
        <v>214</v>
      </c>
      <c r="H177" s="195">
        <v>1</v>
      </c>
      <c r="I177" s="196"/>
      <c r="J177" s="197">
        <f>ROUND(I177*H177,2)</f>
        <v>0</v>
      </c>
      <c r="K177" s="198"/>
      <c r="L177" s="38"/>
      <c r="M177" s="199" t="s">
        <v>1</v>
      </c>
      <c r="N177" s="200" t="s">
        <v>42</v>
      </c>
      <c r="O177" s="70"/>
      <c r="P177" s="201">
        <f>O177*H177</f>
        <v>0</v>
      </c>
      <c r="Q177" s="201">
        <v>4.0000000000000003E-5</v>
      </c>
      <c r="R177" s="201">
        <f>Q177*H177</f>
        <v>4.0000000000000003E-5</v>
      </c>
      <c r="S177" s="201">
        <v>0</v>
      </c>
      <c r="T177" s="202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192</v>
      </c>
      <c r="AT177" s="203" t="s">
        <v>188</v>
      </c>
      <c r="AU177" s="203" t="s">
        <v>87</v>
      </c>
      <c r="AY177" s="16" t="s">
        <v>185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6" t="s">
        <v>85</v>
      </c>
      <c r="BK177" s="204">
        <f>ROUND(I177*H177,2)</f>
        <v>0</v>
      </c>
      <c r="BL177" s="16" t="s">
        <v>192</v>
      </c>
      <c r="BM177" s="203" t="s">
        <v>832</v>
      </c>
    </row>
    <row r="178" spans="1:65" s="2" customFormat="1" ht="39">
      <c r="A178" s="33"/>
      <c r="B178" s="34"/>
      <c r="C178" s="35"/>
      <c r="D178" s="207" t="s">
        <v>269</v>
      </c>
      <c r="E178" s="35"/>
      <c r="F178" s="217" t="s">
        <v>833</v>
      </c>
      <c r="G178" s="35"/>
      <c r="H178" s="35"/>
      <c r="I178" s="218"/>
      <c r="J178" s="35"/>
      <c r="K178" s="35"/>
      <c r="L178" s="38"/>
      <c r="M178" s="219"/>
      <c r="N178" s="220"/>
      <c r="O178" s="70"/>
      <c r="P178" s="70"/>
      <c r="Q178" s="70"/>
      <c r="R178" s="70"/>
      <c r="S178" s="70"/>
      <c r="T178" s="71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269</v>
      </c>
      <c r="AU178" s="16" t="s">
        <v>87</v>
      </c>
    </row>
    <row r="179" spans="1:65" s="2" customFormat="1" ht="21.75" customHeight="1">
      <c r="A179" s="33"/>
      <c r="B179" s="34"/>
      <c r="C179" s="191" t="s">
        <v>273</v>
      </c>
      <c r="D179" s="191" t="s">
        <v>188</v>
      </c>
      <c r="E179" s="192" t="s">
        <v>834</v>
      </c>
      <c r="F179" s="193" t="s">
        <v>835</v>
      </c>
      <c r="G179" s="194" t="s">
        <v>198</v>
      </c>
      <c r="H179" s="195">
        <v>43.56</v>
      </c>
      <c r="I179" s="196"/>
      <c r="J179" s="197">
        <f>ROUND(I179*H179,2)</f>
        <v>0</v>
      </c>
      <c r="K179" s="198"/>
      <c r="L179" s="38"/>
      <c r="M179" s="199" t="s">
        <v>1</v>
      </c>
      <c r="N179" s="200" t="s">
        <v>42</v>
      </c>
      <c r="O179" s="70"/>
      <c r="P179" s="201">
        <f>O179*H179</f>
        <v>0</v>
      </c>
      <c r="Q179" s="201">
        <v>0</v>
      </c>
      <c r="R179" s="201">
        <f>Q179*H179</f>
        <v>0</v>
      </c>
      <c r="S179" s="201">
        <v>3.5000000000000003E-2</v>
      </c>
      <c r="T179" s="202">
        <f>S179*H179</f>
        <v>1.5246000000000002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192</v>
      </c>
      <c r="AT179" s="203" t="s">
        <v>188</v>
      </c>
      <c r="AU179" s="203" t="s">
        <v>87</v>
      </c>
      <c r="AY179" s="16" t="s">
        <v>185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6" t="s">
        <v>85</v>
      </c>
      <c r="BK179" s="204">
        <f>ROUND(I179*H179,2)</f>
        <v>0</v>
      </c>
      <c r="BL179" s="16" t="s">
        <v>192</v>
      </c>
      <c r="BM179" s="203" t="s">
        <v>836</v>
      </c>
    </row>
    <row r="180" spans="1:65" s="2" customFormat="1" ht="21.75" customHeight="1">
      <c r="A180" s="33"/>
      <c r="B180" s="34"/>
      <c r="C180" s="191" t="s">
        <v>277</v>
      </c>
      <c r="D180" s="191" t="s">
        <v>188</v>
      </c>
      <c r="E180" s="192" t="s">
        <v>837</v>
      </c>
      <c r="F180" s="193" t="s">
        <v>838</v>
      </c>
      <c r="G180" s="194" t="s">
        <v>198</v>
      </c>
      <c r="H180" s="195">
        <v>158.4</v>
      </c>
      <c r="I180" s="196"/>
      <c r="J180" s="197">
        <f>ROUND(I180*H180,2)</f>
        <v>0</v>
      </c>
      <c r="K180" s="198"/>
      <c r="L180" s="38"/>
      <c r="M180" s="199" t="s">
        <v>1</v>
      </c>
      <c r="N180" s="200" t="s">
        <v>42</v>
      </c>
      <c r="O180" s="70"/>
      <c r="P180" s="201">
        <f>O180*H180</f>
        <v>0</v>
      </c>
      <c r="Q180" s="201">
        <v>0</v>
      </c>
      <c r="R180" s="201">
        <f>Q180*H180</f>
        <v>0</v>
      </c>
      <c r="S180" s="201">
        <v>0.02</v>
      </c>
      <c r="T180" s="202">
        <f>S180*H180</f>
        <v>3.1680000000000001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192</v>
      </c>
      <c r="AT180" s="203" t="s">
        <v>188</v>
      </c>
      <c r="AU180" s="203" t="s">
        <v>87</v>
      </c>
      <c r="AY180" s="16" t="s">
        <v>185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85</v>
      </c>
      <c r="BK180" s="204">
        <f>ROUND(I180*H180,2)</f>
        <v>0</v>
      </c>
      <c r="BL180" s="16" t="s">
        <v>192</v>
      </c>
      <c r="BM180" s="203" t="s">
        <v>839</v>
      </c>
    </row>
    <row r="181" spans="1:65" s="2" customFormat="1" ht="33" customHeight="1">
      <c r="A181" s="33"/>
      <c r="B181" s="34"/>
      <c r="C181" s="191" t="s">
        <v>285</v>
      </c>
      <c r="D181" s="191" t="s">
        <v>188</v>
      </c>
      <c r="E181" s="192" t="s">
        <v>840</v>
      </c>
      <c r="F181" s="193" t="s">
        <v>841</v>
      </c>
      <c r="G181" s="194" t="s">
        <v>214</v>
      </c>
      <c r="H181" s="195">
        <v>1</v>
      </c>
      <c r="I181" s="196"/>
      <c r="J181" s="197">
        <f>ROUND(I181*H181,2)</f>
        <v>0</v>
      </c>
      <c r="K181" s="198"/>
      <c r="L181" s="38"/>
      <c r="M181" s="199" t="s">
        <v>1</v>
      </c>
      <c r="N181" s="200" t="s">
        <v>42</v>
      </c>
      <c r="O181" s="70"/>
      <c r="P181" s="201">
        <f>O181*H181</f>
        <v>0</v>
      </c>
      <c r="Q181" s="201">
        <v>0</v>
      </c>
      <c r="R181" s="201">
        <f>Q181*H181</f>
        <v>0</v>
      </c>
      <c r="S181" s="201">
        <v>6.8000000000000005E-2</v>
      </c>
      <c r="T181" s="202">
        <f>S181*H181</f>
        <v>6.8000000000000005E-2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192</v>
      </c>
      <c r="AT181" s="203" t="s">
        <v>188</v>
      </c>
      <c r="AU181" s="203" t="s">
        <v>87</v>
      </c>
      <c r="AY181" s="16" t="s">
        <v>185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6" t="s">
        <v>85</v>
      </c>
      <c r="BK181" s="204">
        <f>ROUND(I181*H181,2)</f>
        <v>0</v>
      </c>
      <c r="BL181" s="16" t="s">
        <v>192</v>
      </c>
      <c r="BM181" s="203" t="s">
        <v>842</v>
      </c>
    </row>
    <row r="182" spans="1:65" s="12" customFormat="1" ht="22.9" customHeight="1">
      <c r="B182" s="175"/>
      <c r="C182" s="176"/>
      <c r="D182" s="177" t="s">
        <v>76</v>
      </c>
      <c r="E182" s="189" t="s">
        <v>232</v>
      </c>
      <c r="F182" s="189" t="s">
        <v>843</v>
      </c>
      <c r="G182" s="176"/>
      <c r="H182" s="176"/>
      <c r="I182" s="179"/>
      <c r="J182" s="190">
        <f>BK182</f>
        <v>0</v>
      </c>
      <c r="K182" s="176"/>
      <c r="L182" s="181"/>
      <c r="M182" s="182"/>
      <c r="N182" s="183"/>
      <c r="O182" s="183"/>
      <c r="P182" s="184">
        <f>SUM(P183:P189)</f>
        <v>0</v>
      </c>
      <c r="Q182" s="183"/>
      <c r="R182" s="184">
        <f>SUM(R183:R189)</f>
        <v>0</v>
      </c>
      <c r="S182" s="183"/>
      <c r="T182" s="185">
        <f>SUM(T183:T189)</f>
        <v>0</v>
      </c>
      <c r="AR182" s="186" t="s">
        <v>85</v>
      </c>
      <c r="AT182" s="187" t="s">
        <v>76</v>
      </c>
      <c r="AU182" s="187" t="s">
        <v>85</v>
      </c>
      <c r="AY182" s="186" t="s">
        <v>185</v>
      </c>
      <c r="BK182" s="188">
        <f>SUM(BK183:BK189)</f>
        <v>0</v>
      </c>
    </row>
    <row r="183" spans="1:65" s="2" customFormat="1" ht="21.75" customHeight="1">
      <c r="A183" s="33"/>
      <c r="B183" s="34"/>
      <c r="C183" s="191" t="s">
        <v>7</v>
      </c>
      <c r="D183" s="191" t="s">
        <v>188</v>
      </c>
      <c r="E183" s="192" t="s">
        <v>844</v>
      </c>
      <c r="F183" s="193" t="s">
        <v>845</v>
      </c>
      <c r="G183" s="194" t="s">
        <v>237</v>
      </c>
      <c r="H183" s="195">
        <v>6.0140000000000002</v>
      </c>
      <c r="I183" s="196"/>
      <c r="J183" s="197">
        <f>ROUND(I183*H183,2)</f>
        <v>0</v>
      </c>
      <c r="K183" s="198"/>
      <c r="L183" s="38"/>
      <c r="M183" s="199" t="s">
        <v>1</v>
      </c>
      <c r="N183" s="200" t="s">
        <v>42</v>
      </c>
      <c r="O183" s="70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192</v>
      </c>
      <c r="AT183" s="203" t="s">
        <v>188</v>
      </c>
      <c r="AU183" s="203" t="s">
        <v>87</v>
      </c>
      <c r="AY183" s="16" t="s">
        <v>185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85</v>
      </c>
      <c r="BK183" s="204">
        <f>ROUND(I183*H183,2)</f>
        <v>0</v>
      </c>
      <c r="BL183" s="16" t="s">
        <v>192</v>
      </c>
      <c r="BM183" s="203" t="s">
        <v>846</v>
      </c>
    </row>
    <row r="184" spans="1:65" s="2" customFormat="1" ht="33" customHeight="1">
      <c r="A184" s="33"/>
      <c r="B184" s="34"/>
      <c r="C184" s="191" t="s">
        <v>293</v>
      </c>
      <c r="D184" s="191" t="s">
        <v>188</v>
      </c>
      <c r="E184" s="192" t="s">
        <v>240</v>
      </c>
      <c r="F184" s="193" t="s">
        <v>241</v>
      </c>
      <c r="G184" s="194" t="s">
        <v>237</v>
      </c>
      <c r="H184" s="195">
        <v>60.14</v>
      </c>
      <c r="I184" s="196"/>
      <c r="J184" s="197">
        <f>ROUND(I184*H184,2)</f>
        <v>0</v>
      </c>
      <c r="K184" s="198"/>
      <c r="L184" s="38"/>
      <c r="M184" s="199" t="s">
        <v>1</v>
      </c>
      <c r="N184" s="200" t="s">
        <v>42</v>
      </c>
      <c r="O184" s="70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192</v>
      </c>
      <c r="AT184" s="203" t="s">
        <v>188</v>
      </c>
      <c r="AU184" s="203" t="s">
        <v>87</v>
      </c>
      <c r="AY184" s="16" t="s">
        <v>185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85</v>
      </c>
      <c r="BK184" s="204">
        <f>ROUND(I184*H184,2)</f>
        <v>0</v>
      </c>
      <c r="BL184" s="16" t="s">
        <v>192</v>
      </c>
      <c r="BM184" s="203" t="s">
        <v>847</v>
      </c>
    </row>
    <row r="185" spans="1:65" s="13" customFormat="1">
      <c r="B185" s="205"/>
      <c r="C185" s="206"/>
      <c r="D185" s="207" t="s">
        <v>194</v>
      </c>
      <c r="E185" s="206"/>
      <c r="F185" s="209" t="s">
        <v>848</v>
      </c>
      <c r="G185" s="206"/>
      <c r="H185" s="210">
        <v>60.14</v>
      </c>
      <c r="I185" s="211"/>
      <c r="J185" s="206"/>
      <c r="K185" s="206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194</v>
      </c>
      <c r="AU185" s="216" t="s">
        <v>87</v>
      </c>
      <c r="AV185" s="13" t="s">
        <v>87</v>
      </c>
      <c r="AW185" s="13" t="s">
        <v>4</v>
      </c>
      <c r="AX185" s="13" t="s">
        <v>85</v>
      </c>
      <c r="AY185" s="216" t="s">
        <v>185</v>
      </c>
    </row>
    <row r="186" spans="1:65" s="2" customFormat="1" ht="21.75" customHeight="1">
      <c r="A186" s="33"/>
      <c r="B186" s="34"/>
      <c r="C186" s="191" t="s">
        <v>298</v>
      </c>
      <c r="D186" s="191" t="s">
        <v>188</v>
      </c>
      <c r="E186" s="192" t="s">
        <v>245</v>
      </c>
      <c r="F186" s="193" t="s">
        <v>849</v>
      </c>
      <c r="G186" s="194" t="s">
        <v>237</v>
      </c>
      <c r="H186" s="195">
        <v>6.0140000000000002</v>
      </c>
      <c r="I186" s="196"/>
      <c r="J186" s="197">
        <f>ROUND(I186*H186,2)</f>
        <v>0</v>
      </c>
      <c r="K186" s="198"/>
      <c r="L186" s="38"/>
      <c r="M186" s="199" t="s">
        <v>1</v>
      </c>
      <c r="N186" s="200" t="s">
        <v>42</v>
      </c>
      <c r="O186" s="70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192</v>
      </c>
      <c r="AT186" s="203" t="s">
        <v>188</v>
      </c>
      <c r="AU186" s="203" t="s">
        <v>87</v>
      </c>
      <c r="AY186" s="16" t="s">
        <v>185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6" t="s">
        <v>85</v>
      </c>
      <c r="BK186" s="204">
        <f>ROUND(I186*H186,2)</f>
        <v>0</v>
      </c>
      <c r="BL186" s="16" t="s">
        <v>192</v>
      </c>
      <c r="BM186" s="203" t="s">
        <v>850</v>
      </c>
    </row>
    <row r="187" spans="1:65" s="2" customFormat="1" ht="21.75" customHeight="1">
      <c r="A187" s="33"/>
      <c r="B187" s="34"/>
      <c r="C187" s="191" t="s">
        <v>304</v>
      </c>
      <c r="D187" s="191" t="s">
        <v>188</v>
      </c>
      <c r="E187" s="192" t="s">
        <v>249</v>
      </c>
      <c r="F187" s="193" t="s">
        <v>250</v>
      </c>
      <c r="G187" s="194" t="s">
        <v>237</v>
      </c>
      <c r="H187" s="195">
        <v>114.26600000000001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42</v>
      </c>
      <c r="O187" s="70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192</v>
      </c>
      <c r="AT187" s="203" t="s">
        <v>188</v>
      </c>
      <c r="AU187" s="203" t="s">
        <v>87</v>
      </c>
      <c r="AY187" s="16" t="s">
        <v>185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85</v>
      </c>
      <c r="BK187" s="204">
        <f>ROUND(I187*H187,2)</f>
        <v>0</v>
      </c>
      <c r="BL187" s="16" t="s">
        <v>192</v>
      </c>
      <c r="BM187" s="203" t="s">
        <v>851</v>
      </c>
    </row>
    <row r="188" spans="1:65" s="13" customFormat="1">
      <c r="B188" s="205"/>
      <c r="C188" s="206"/>
      <c r="D188" s="207" t="s">
        <v>194</v>
      </c>
      <c r="E188" s="206"/>
      <c r="F188" s="209" t="s">
        <v>852</v>
      </c>
      <c r="G188" s="206"/>
      <c r="H188" s="210">
        <v>114.26600000000001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194</v>
      </c>
      <c r="AU188" s="216" t="s">
        <v>87</v>
      </c>
      <c r="AV188" s="13" t="s">
        <v>87</v>
      </c>
      <c r="AW188" s="13" t="s">
        <v>4</v>
      </c>
      <c r="AX188" s="13" t="s">
        <v>85</v>
      </c>
      <c r="AY188" s="216" t="s">
        <v>185</v>
      </c>
    </row>
    <row r="189" spans="1:65" s="2" customFormat="1" ht="33" customHeight="1">
      <c r="A189" s="33"/>
      <c r="B189" s="34"/>
      <c r="C189" s="191" t="s">
        <v>310</v>
      </c>
      <c r="D189" s="191" t="s">
        <v>188</v>
      </c>
      <c r="E189" s="192" t="s">
        <v>254</v>
      </c>
      <c r="F189" s="193" t="s">
        <v>255</v>
      </c>
      <c r="G189" s="194" t="s">
        <v>237</v>
      </c>
      <c r="H189" s="195">
        <v>6.0140000000000002</v>
      </c>
      <c r="I189" s="196"/>
      <c r="J189" s="197">
        <f>ROUND(I189*H189,2)</f>
        <v>0</v>
      </c>
      <c r="K189" s="198"/>
      <c r="L189" s="38"/>
      <c r="M189" s="199" t="s">
        <v>1</v>
      </c>
      <c r="N189" s="200" t="s">
        <v>42</v>
      </c>
      <c r="O189" s="70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192</v>
      </c>
      <c r="AT189" s="203" t="s">
        <v>188</v>
      </c>
      <c r="AU189" s="203" t="s">
        <v>87</v>
      </c>
      <c r="AY189" s="16" t="s">
        <v>185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85</v>
      </c>
      <c r="BK189" s="204">
        <f>ROUND(I189*H189,2)</f>
        <v>0</v>
      </c>
      <c r="BL189" s="16" t="s">
        <v>192</v>
      </c>
      <c r="BM189" s="203" t="s">
        <v>853</v>
      </c>
    </row>
    <row r="190" spans="1:65" s="12" customFormat="1" ht="22.9" customHeight="1">
      <c r="B190" s="175"/>
      <c r="C190" s="176"/>
      <c r="D190" s="177" t="s">
        <v>76</v>
      </c>
      <c r="E190" s="189" t="s">
        <v>271</v>
      </c>
      <c r="F190" s="189" t="s">
        <v>272</v>
      </c>
      <c r="G190" s="176"/>
      <c r="H190" s="176"/>
      <c r="I190" s="179"/>
      <c r="J190" s="190">
        <f>BK190</f>
        <v>0</v>
      </c>
      <c r="K190" s="176"/>
      <c r="L190" s="181"/>
      <c r="M190" s="182"/>
      <c r="N190" s="183"/>
      <c r="O190" s="183"/>
      <c r="P190" s="184">
        <f>SUM(P191:P193)</f>
        <v>0</v>
      </c>
      <c r="Q190" s="183"/>
      <c r="R190" s="184">
        <f>SUM(R191:R193)</f>
        <v>0</v>
      </c>
      <c r="S190" s="183"/>
      <c r="T190" s="185">
        <f>SUM(T191:T193)</f>
        <v>0</v>
      </c>
      <c r="AR190" s="186" t="s">
        <v>85</v>
      </c>
      <c r="AT190" s="187" t="s">
        <v>76</v>
      </c>
      <c r="AU190" s="187" t="s">
        <v>85</v>
      </c>
      <c r="AY190" s="186" t="s">
        <v>185</v>
      </c>
      <c r="BK190" s="188">
        <f>SUM(BK191:BK193)</f>
        <v>0</v>
      </c>
    </row>
    <row r="191" spans="1:65" s="2" customFormat="1" ht="16.5" customHeight="1">
      <c r="A191" s="33"/>
      <c r="B191" s="34"/>
      <c r="C191" s="191" t="s">
        <v>318</v>
      </c>
      <c r="D191" s="191" t="s">
        <v>188</v>
      </c>
      <c r="E191" s="192" t="s">
        <v>274</v>
      </c>
      <c r="F191" s="193" t="s">
        <v>275</v>
      </c>
      <c r="G191" s="194" t="s">
        <v>237</v>
      </c>
      <c r="H191" s="195">
        <v>8.5180000000000007</v>
      </c>
      <c r="I191" s="196"/>
      <c r="J191" s="197">
        <f>ROUND(I191*H191,2)</f>
        <v>0</v>
      </c>
      <c r="K191" s="198"/>
      <c r="L191" s="38"/>
      <c r="M191" s="199" t="s">
        <v>1</v>
      </c>
      <c r="N191" s="200" t="s">
        <v>42</v>
      </c>
      <c r="O191" s="70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192</v>
      </c>
      <c r="AT191" s="203" t="s">
        <v>188</v>
      </c>
      <c r="AU191" s="203" t="s">
        <v>87</v>
      </c>
      <c r="AY191" s="16" t="s">
        <v>185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6" t="s">
        <v>85</v>
      </c>
      <c r="BK191" s="204">
        <f>ROUND(I191*H191,2)</f>
        <v>0</v>
      </c>
      <c r="BL191" s="16" t="s">
        <v>192</v>
      </c>
      <c r="BM191" s="203" t="s">
        <v>854</v>
      </c>
    </row>
    <row r="192" spans="1:65" s="2" customFormat="1" ht="21.75" customHeight="1">
      <c r="A192" s="33"/>
      <c r="B192" s="34"/>
      <c r="C192" s="191" t="s">
        <v>325</v>
      </c>
      <c r="D192" s="191" t="s">
        <v>188</v>
      </c>
      <c r="E192" s="192" t="s">
        <v>278</v>
      </c>
      <c r="F192" s="193" t="s">
        <v>279</v>
      </c>
      <c r="G192" s="194" t="s">
        <v>237</v>
      </c>
      <c r="H192" s="195">
        <v>42.59</v>
      </c>
      <c r="I192" s="196"/>
      <c r="J192" s="197">
        <f>ROUND(I192*H192,2)</f>
        <v>0</v>
      </c>
      <c r="K192" s="198"/>
      <c r="L192" s="38"/>
      <c r="M192" s="199" t="s">
        <v>1</v>
      </c>
      <c r="N192" s="200" t="s">
        <v>42</v>
      </c>
      <c r="O192" s="70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192</v>
      </c>
      <c r="AT192" s="203" t="s">
        <v>188</v>
      </c>
      <c r="AU192" s="203" t="s">
        <v>87</v>
      </c>
      <c r="AY192" s="16" t="s">
        <v>185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6" t="s">
        <v>85</v>
      </c>
      <c r="BK192" s="204">
        <f>ROUND(I192*H192,2)</f>
        <v>0</v>
      </c>
      <c r="BL192" s="16" t="s">
        <v>192</v>
      </c>
      <c r="BM192" s="203" t="s">
        <v>855</v>
      </c>
    </row>
    <row r="193" spans="1:65" s="13" customFormat="1">
      <c r="B193" s="205"/>
      <c r="C193" s="206"/>
      <c r="D193" s="207" t="s">
        <v>194</v>
      </c>
      <c r="E193" s="206"/>
      <c r="F193" s="209" t="s">
        <v>856</v>
      </c>
      <c r="G193" s="206"/>
      <c r="H193" s="210">
        <v>42.59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194</v>
      </c>
      <c r="AU193" s="216" t="s">
        <v>87</v>
      </c>
      <c r="AV193" s="13" t="s">
        <v>87</v>
      </c>
      <c r="AW193" s="13" t="s">
        <v>4</v>
      </c>
      <c r="AX193" s="13" t="s">
        <v>85</v>
      </c>
      <c r="AY193" s="216" t="s">
        <v>185</v>
      </c>
    </row>
    <row r="194" spans="1:65" s="12" customFormat="1" ht="25.9" customHeight="1">
      <c r="B194" s="175"/>
      <c r="C194" s="176"/>
      <c r="D194" s="177" t="s">
        <v>76</v>
      </c>
      <c r="E194" s="178" t="s">
        <v>281</v>
      </c>
      <c r="F194" s="178" t="s">
        <v>282</v>
      </c>
      <c r="G194" s="176"/>
      <c r="H194" s="176"/>
      <c r="I194" s="179"/>
      <c r="J194" s="180">
        <f>BK194</f>
        <v>0</v>
      </c>
      <c r="K194" s="176"/>
      <c r="L194" s="181"/>
      <c r="M194" s="182"/>
      <c r="N194" s="183"/>
      <c r="O194" s="183"/>
      <c r="P194" s="184">
        <f>P195+P200+P245+P271+P284+P302+P311+P329+P333+P342</f>
        <v>0</v>
      </c>
      <c r="Q194" s="183"/>
      <c r="R194" s="184">
        <f>R195+R200+R245+R271+R284+R302+R311+R329+R333+R342</f>
        <v>2.5123832800000003</v>
      </c>
      <c r="S194" s="183"/>
      <c r="T194" s="185">
        <f>T195+T200+T245+T271+T284+T302+T311+T329+T333+T342</f>
        <v>0.76303659999999995</v>
      </c>
      <c r="AR194" s="186" t="s">
        <v>85</v>
      </c>
      <c r="AT194" s="187" t="s">
        <v>76</v>
      </c>
      <c r="AU194" s="187" t="s">
        <v>77</v>
      </c>
      <c r="AY194" s="186" t="s">
        <v>185</v>
      </c>
      <c r="BK194" s="188">
        <f>BK195+BK200+BK245+BK271+BK284+BK302+BK311+BK329+BK333+BK342</f>
        <v>0</v>
      </c>
    </row>
    <row r="195" spans="1:65" s="12" customFormat="1" ht="22.9" customHeight="1">
      <c r="B195" s="175"/>
      <c r="C195" s="176"/>
      <c r="D195" s="177" t="s">
        <v>76</v>
      </c>
      <c r="E195" s="189" t="s">
        <v>857</v>
      </c>
      <c r="F195" s="189" t="s">
        <v>858</v>
      </c>
      <c r="G195" s="176"/>
      <c r="H195" s="176"/>
      <c r="I195" s="179"/>
      <c r="J195" s="190">
        <f>BK195</f>
        <v>0</v>
      </c>
      <c r="K195" s="176"/>
      <c r="L195" s="181"/>
      <c r="M195" s="182"/>
      <c r="N195" s="183"/>
      <c r="O195" s="183"/>
      <c r="P195" s="184">
        <f>SUM(P196:P199)</f>
        <v>0</v>
      </c>
      <c r="Q195" s="183"/>
      <c r="R195" s="184">
        <f>SUM(R196:R199)</f>
        <v>8.1999999999999998E-4</v>
      </c>
      <c r="S195" s="183"/>
      <c r="T195" s="185">
        <f>SUM(T196:T199)</f>
        <v>8.9999999999999998E-4</v>
      </c>
      <c r="AR195" s="186" t="s">
        <v>85</v>
      </c>
      <c r="AT195" s="187" t="s">
        <v>76</v>
      </c>
      <c r="AU195" s="187" t="s">
        <v>85</v>
      </c>
      <c r="AY195" s="186" t="s">
        <v>185</v>
      </c>
      <c r="BK195" s="188">
        <f>SUM(BK196:BK199)</f>
        <v>0</v>
      </c>
    </row>
    <row r="196" spans="1:65" s="2" customFormat="1" ht="21.75" customHeight="1">
      <c r="A196" s="33"/>
      <c r="B196" s="34"/>
      <c r="C196" s="191" t="s">
        <v>331</v>
      </c>
      <c r="D196" s="191" t="s">
        <v>188</v>
      </c>
      <c r="E196" s="192" t="s">
        <v>859</v>
      </c>
      <c r="F196" s="193" t="s">
        <v>860</v>
      </c>
      <c r="G196" s="194" t="s">
        <v>301</v>
      </c>
      <c r="H196" s="195">
        <v>2</v>
      </c>
      <c r="I196" s="196"/>
      <c r="J196" s="197">
        <f>ROUND(I196*H196,2)</f>
        <v>0</v>
      </c>
      <c r="K196" s="198"/>
      <c r="L196" s="38"/>
      <c r="M196" s="199" t="s">
        <v>1</v>
      </c>
      <c r="N196" s="200" t="s">
        <v>42</v>
      </c>
      <c r="O196" s="70"/>
      <c r="P196" s="201">
        <f>O196*H196</f>
        <v>0</v>
      </c>
      <c r="Q196" s="201">
        <v>4.0000000000000003E-5</v>
      </c>
      <c r="R196" s="201">
        <f>Q196*H196</f>
        <v>8.0000000000000007E-5</v>
      </c>
      <c r="S196" s="201">
        <v>4.4999999999999999E-4</v>
      </c>
      <c r="T196" s="202">
        <f>S196*H196</f>
        <v>8.9999999999999998E-4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192</v>
      </c>
      <c r="AT196" s="203" t="s">
        <v>188</v>
      </c>
      <c r="AU196" s="203" t="s">
        <v>87</v>
      </c>
      <c r="AY196" s="16" t="s">
        <v>185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6" t="s">
        <v>85</v>
      </c>
      <c r="BK196" s="204">
        <f>ROUND(I196*H196,2)</f>
        <v>0</v>
      </c>
      <c r="BL196" s="16" t="s">
        <v>192</v>
      </c>
      <c r="BM196" s="203" t="s">
        <v>861</v>
      </c>
    </row>
    <row r="197" spans="1:65" s="2" customFormat="1" ht="21.75" customHeight="1">
      <c r="A197" s="33"/>
      <c r="B197" s="34"/>
      <c r="C197" s="191" t="s">
        <v>336</v>
      </c>
      <c r="D197" s="191" t="s">
        <v>188</v>
      </c>
      <c r="E197" s="192" t="s">
        <v>862</v>
      </c>
      <c r="F197" s="193" t="s">
        <v>863</v>
      </c>
      <c r="G197" s="194" t="s">
        <v>301</v>
      </c>
      <c r="H197" s="195">
        <v>2</v>
      </c>
      <c r="I197" s="196"/>
      <c r="J197" s="197">
        <f>ROUND(I197*H197,2)</f>
        <v>0</v>
      </c>
      <c r="K197" s="198"/>
      <c r="L197" s="38"/>
      <c r="M197" s="199" t="s">
        <v>1</v>
      </c>
      <c r="N197" s="200" t="s">
        <v>42</v>
      </c>
      <c r="O197" s="70"/>
      <c r="P197" s="201">
        <f>O197*H197</f>
        <v>0</v>
      </c>
      <c r="Q197" s="201">
        <v>3.6999999999999999E-4</v>
      </c>
      <c r="R197" s="201">
        <f>Q197*H197</f>
        <v>7.3999999999999999E-4</v>
      </c>
      <c r="S197" s="201">
        <v>0</v>
      </c>
      <c r="T197" s="20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192</v>
      </c>
      <c r="AT197" s="203" t="s">
        <v>188</v>
      </c>
      <c r="AU197" s="203" t="s">
        <v>87</v>
      </c>
      <c r="AY197" s="16" t="s">
        <v>185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6" t="s">
        <v>85</v>
      </c>
      <c r="BK197" s="204">
        <f>ROUND(I197*H197,2)</f>
        <v>0</v>
      </c>
      <c r="BL197" s="16" t="s">
        <v>192</v>
      </c>
      <c r="BM197" s="203" t="s">
        <v>864</v>
      </c>
    </row>
    <row r="198" spans="1:65" s="2" customFormat="1" ht="21.75" customHeight="1">
      <c r="A198" s="33"/>
      <c r="B198" s="34"/>
      <c r="C198" s="191" t="s">
        <v>340</v>
      </c>
      <c r="D198" s="191" t="s">
        <v>188</v>
      </c>
      <c r="E198" s="192" t="s">
        <v>865</v>
      </c>
      <c r="F198" s="193" t="s">
        <v>866</v>
      </c>
      <c r="G198" s="194" t="s">
        <v>434</v>
      </c>
      <c r="H198" s="243"/>
      <c r="I198" s="196"/>
      <c r="J198" s="197">
        <f>ROUND(I198*H198,2)</f>
        <v>0</v>
      </c>
      <c r="K198" s="198"/>
      <c r="L198" s="38"/>
      <c r="M198" s="199" t="s">
        <v>1</v>
      </c>
      <c r="N198" s="200" t="s">
        <v>42</v>
      </c>
      <c r="O198" s="70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3" t="s">
        <v>261</v>
      </c>
      <c r="AT198" s="203" t="s">
        <v>188</v>
      </c>
      <c r="AU198" s="203" t="s">
        <v>87</v>
      </c>
      <c r="AY198" s="16" t="s">
        <v>185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6" t="s">
        <v>85</v>
      </c>
      <c r="BK198" s="204">
        <f>ROUND(I198*H198,2)</f>
        <v>0</v>
      </c>
      <c r="BL198" s="16" t="s">
        <v>261</v>
      </c>
      <c r="BM198" s="203" t="s">
        <v>867</v>
      </c>
    </row>
    <row r="199" spans="1:65" s="2" customFormat="1" ht="21.75" customHeight="1">
      <c r="A199" s="33"/>
      <c r="B199" s="34"/>
      <c r="C199" s="191" t="s">
        <v>345</v>
      </c>
      <c r="D199" s="191" t="s">
        <v>188</v>
      </c>
      <c r="E199" s="192" t="s">
        <v>868</v>
      </c>
      <c r="F199" s="193" t="s">
        <v>869</v>
      </c>
      <c r="G199" s="194" t="s">
        <v>434</v>
      </c>
      <c r="H199" s="243"/>
      <c r="I199" s="196"/>
      <c r="J199" s="197">
        <f>ROUND(I199*H199,2)</f>
        <v>0</v>
      </c>
      <c r="K199" s="198"/>
      <c r="L199" s="38"/>
      <c r="M199" s="199" t="s">
        <v>1</v>
      </c>
      <c r="N199" s="200" t="s">
        <v>42</v>
      </c>
      <c r="O199" s="70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261</v>
      </c>
      <c r="AT199" s="203" t="s">
        <v>188</v>
      </c>
      <c r="AU199" s="203" t="s">
        <v>87</v>
      </c>
      <c r="AY199" s="16" t="s">
        <v>185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6" t="s">
        <v>85</v>
      </c>
      <c r="BK199" s="204">
        <f>ROUND(I199*H199,2)</f>
        <v>0</v>
      </c>
      <c r="BL199" s="16" t="s">
        <v>261</v>
      </c>
      <c r="BM199" s="203" t="s">
        <v>870</v>
      </c>
    </row>
    <row r="200" spans="1:65" s="12" customFormat="1" ht="22.9" customHeight="1">
      <c r="B200" s="175"/>
      <c r="C200" s="176"/>
      <c r="D200" s="177" t="s">
        <v>76</v>
      </c>
      <c r="E200" s="189" t="s">
        <v>498</v>
      </c>
      <c r="F200" s="189" t="s">
        <v>499</v>
      </c>
      <c r="G200" s="176"/>
      <c r="H200" s="176"/>
      <c r="I200" s="179"/>
      <c r="J200" s="190">
        <f>BK200</f>
        <v>0</v>
      </c>
      <c r="K200" s="176"/>
      <c r="L200" s="181"/>
      <c r="M200" s="182"/>
      <c r="N200" s="183"/>
      <c r="O200" s="183"/>
      <c r="P200" s="184">
        <f>SUM(P201:P244)</f>
        <v>0</v>
      </c>
      <c r="Q200" s="183"/>
      <c r="R200" s="184">
        <f>SUM(R201:R244)</f>
        <v>0.17038</v>
      </c>
      <c r="S200" s="183"/>
      <c r="T200" s="185">
        <f>SUM(T201:T244)</f>
        <v>2E-3</v>
      </c>
      <c r="AR200" s="186" t="s">
        <v>87</v>
      </c>
      <c r="AT200" s="187" t="s">
        <v>76</v>
      </c>
      <c r="AU200" s="187" t="s">
        <v>85</v>
      </c>
      <c r="AY200" s="186" t="s">
        <v>185</v>
      </c>
      <c r="BK200" s="188">
        <f>SUM(BK201:BK244)</f>
        <v>0</v>
      </c>
    </row>
    <row r="201" spans="1:65" s="2" customFormat="1" ht="44.25" customHeight="1">
      <c r="A201" s="33"/>
      <c r="B201" s="34"/>
      <c r="C201" s="191" t="s">
        <v>322</v>
      </c>
      <c r="D201" s="191" t="s">
        <v>188</v>
      </c>
      <c r="E201" s="192" t="s">
        <v>871</v>
      </c>
      <c r="F201" s="193" t="s">
        <v>872</v>
      </c>
      <c r="G201" s="194" t="s">
        <v>704</v>
      </c>
      <c r="H201" s="195">
        <v>1</v>
      </c>
      <c r="I201" s="196"/>
      <c r="J201" s="197">
        <f>ROUND(I201*H201,2)</f>
        <v>0</v>
      </c>
      <c r="K201" s="198"/>
      <c r="L201" s="38"/>
      <c r="M201" s="199" t="s">
        <v>1</v>
      </c>
      <c r="N201" s="200" t="s">
        <v>42</v>
      </c>
      <c r="O201" s="70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261</v>
      </c>
      <c r="AT201" s="203" t="s">
        <v>188</v>
      </c>
      <c r="AU201" s="203" t="s">
        <v>87</v>
      </c>
      <c r="AY201" s="16" t="s">
        <v>185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6" t="s">
        <v>85</v>
      </c>
      <c r="BK201" s="204">
        <f>ROUND(I201*H201,2)</f>
        <v>0</v>
      </c>
      <c r="BL201" s="16" t="s">
        <v>261</v>
      </c>
      <c r="BM201" s="203" t="s">
        <v>873</v>
      </c>
    </row>
    <row r="202" spans="1:65" s="2" customFormat="1" ht="44.25" customHeight="1">
      <c r="A202" s="33"/>
      <c r="B202" s="34"/>
      <c r="C202" s="191" t="s">
        <v>353</v>
      </c>
      <c r="D202" s="191" t="s">
        <v>188</v>
      </c>
      <c r="E202" s="192" t="s">
        <v>874</v>
      </c>
      <c r="F202" s="193" t="s">
        <v>875</v>
      </c>
      <c r="G202" s="194" t="s">
        <v>704</v>
      </c>
      <c r="H202" s="195">
        <v>1</v>
      </c>
      <c r="I202" s="196"/>
      <c r="J202" s="197">
        <f>ROUND(I202*H202,2)</f>
        <v>0</v>
      </c>
      <c r="K202" s="198"/>
      <c r="L202" s="38"/>
      <c r="M202" s="199" t="s">
        <v>1</v>
      </c>
      <c r="N202" s="200" t="s">
        <v>42</v>
      </c>
      <c r="O202" s="70"/>
      <c r="P202" s="201">
        <f>O202*H202</f>
        <v>0</v>
      </c>
      <c r="Q202" s="201">
        <v>0</v>
      </c>
      <c r="R202" s="201">
        <f>Q202*H202</f>
        <v>0</v>
      </c>
      <c r="S202" s="201">
        <v>1E-3</v>
      </c>
      <c r="T202" s="202">
        <f>S202*H202</f>
        <v>1E-3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261</v>
      </c>
      <c r="AT202" s="203" t="s">
        <v>188</v>
      </c>
      <c r="AU202" s="203" t="s">
        <v>87</v>
      </c>
      <c r="AY202" s="16" t="s">
        <v>185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6" t="s">
        <v>85</v>
      </c>
      <c r="BK202" s="204">
        <f>ROUND(I202*H202,2)</f>
        <v>0</v>
      </c>
      <c r="BL202" s="16" t="s">
        <v>261</v>
      </c>
      <c r="BM202" s="203" t="s">
        <v>876</v>
      </c>
    </row>
    <row r="203" spans="1:65" s="2" customFormat="1" ht="97.5">
      <c r="A203" s="33"/>
      <c r="B203" s="34"/>
      <c r="C203" s="35"/>
      <c r="D203" s="207" t="s">
        <v>269</v>
      </c>
      <c r="E203" s="35"/>
      <c r="F203" s="217" t="s">
        <v>877</v>
      </c>
      <c r="G203" s="35"/>
      <c r="H203" s="35"/>
      <c r="I203" s="218"/>
      <c r="J203" s="35"/>
      <c r="K203" s="35"/>
      <c r="L203" s="38"/>
      <c r="M203" s="219"/>
      <c r="N203" s="220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269</v>
      </c>
      <c r="AU203" s="16" t="s">
        <v>87</v>
      </c>
    </row>
    <row r="204" spans="1:65" s="2" customFormat="1" ht="21.75" customHeight="1">
      <c r="A204" s="33"/>
      <c r="B204" s="34"/>
      <c r="C204" s="191" t="s">
        <v>361</v>
      </c>
      <c r="D204" s="191" t="s">
        <v>188</v>
      </c>
      <c r="E204" s="192" t="s">
        <v>878</v>
      </c>
      <c r="F204" s="193" t="s">
        <v>879</v>
      </c>
      <c r="G204" s="194" t="s">
        <v>704</v>
      </c>
      <c r="H204" s="195">
        <v>1</v>
      </c>
      <c r="I204" s="196"/>
      <c r="J204" s="197">
        <f>ROUND(I204*H204,2)</f>
        <v>0</v>
      </c>
      <c r="K204" s="198"/>
      <c r="L204" s="38"/>
      <c r="M204" s="199" t="s">
        <v>1</v>
      </c>
      <c r="N204" s="200" t="s">
        <v>42</v>
      </c>
      <c r="O204" s="70"/>
      <c r="P204" s="201">
        <f>O204*H204</f>
        <v>0</v>
      </c>
      <c r="Q204" s="201">
        <v>0</v>
      </c>
      <c r="R204" s="201">
        <f>Q204*H204</f>
        <v>0</v>
      </c>
      <c r="S204" s="201">
        <v>1E-3</v>
      </c>
      <c r="T204" s="202">
        <f>S204*H204</f>
        <v>1E-3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261</v>
      </c>
      <c r="AT204" s="203" t="s">
        <v>188</v>
      </c>
      <c r="AU204" s="203" t="s">
        <v>87</v>
      </c>
      <c r="AY204" s="16" t="s">
        <v>185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6" t="s">
        <v>85</v>
      </c>
      <c r="BK204" s="204">
        <f>ROUND(I204*H204,2)</f>
        <v>0</v>
      </c>
      <c r="BL204" s="16" t="s">
        <v>261</v>
      </c>
      <c r="BM204" s="203" t="s">
        <v>880</v>
      </c>
    </row>
    <row r="205" spans="1:65" s="2" customFormat="1" ht="97.5">
      <c r="A205" s="33"/>
      <c r="B205" s="34"/>
      <c r="C205" s="35"/>
      <c r="D205" s="207" t="s">
        <v>269</v>
      </c>
      <c r="E205" s="35"/>
      <c r="F205" s="217" t="s">
        <v>881</v>
      </c>
      <c r="G205" s="35"/>
      <c r="H205" s="35"/>
      <c r="I205" s="218"/>
      <c r="J205" s="35"/>
      <c r="K205" s="35"/>
      <c r="L205" s="38"/>
      <c r="M205" s="219"/>
      <c r="N205" s="220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269</v>
      </c>
      <c r="AU205" s="16" t="s">
        <v>87</v>
      </c>
    </row>
    <row r="206" spans="1:65" s="2" customFormat="1" ht="21.75" customHeight="1">
      <c r="A206" s="33"/>
      <c r="B206" s="34"/>
      <c r="C206" s="191" t="s">
        <v>367</v>
      </c>
      <c r="D206" s="191" t="s">
        <v>188</v>
      </c>
      <c r="E206" s="192" t="s">
        <v>882</v>
      </c>
      <c r="F206" s="193" t="s">
        <v>883</v>
      </c>
      <c r="G206" s="194" t="s">
        <v>191</v>
      </c>
      <c r="H206" s="195">
        <v>4</v>
      </c>
      <c r="I206" s="196"/>
      <c r="J206" s="197">
        <f>ROUND(I206*H206,2)</f>
        <v>0</v>
      </c>
      <c r="K206" s="198"/>
      <c r="L206" s="38"/>
      <c r="M206" s="199" t="s">
        <v>1</v>
      </c>
      <c r="N206" s="200" t="s">
        <v>42</v>
      </c>
      <c r="O206" s="70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3" t="s">
        <v>261</v>
      </c>
      <c r="AT206" s="203" t="s">
        <v>188</v>
      </c>
      <c r="AU206" s="203" t="s">
        <v>87</v>
      </c>
      <c r="AY206" s="16" t="s">
        <v>185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6" t="s">
        <v>85</v>
      </c>
      <c r="BK206" s="204">
        <f>ROUND(I206*H206,2)</f>
        <v>0</v>
      </c>
      <c r="BL206" s="16" t="s">
        <v>261</v>
      </c>
      <c r="BM206" s="203" t="s">
        <v>884</v>
      </c>
    </row>
    <row r="207" spans="1:65" s="2" customFormat="1" ht="16.5" customHeight="1">
      <c r="A207" s="33"/>
      <c r="B207" s="34"/>
      <c r="C207" s="232" t="s">
        <v>371</v>
      </c>
      <c r="D207" s="232" t="s">
        <v>319</v>
      </c>
      <c r="E207" s="233" t="s">
        <v>885</v>
      </c>
      <c r="F207" s="234" t="s">
        <v>886</v>
      </c>
      <c r="G207" s="235" t="s">
        <v>191</v>
      </c>
      <c r="H207" s="236">
        <v>4</v>
      </c>
      <c r="I207" s="237"/>
      <c r="J207" s="238">
        <f>ROUND(I207*H207,2)</f>
        <v>0</v>
      </c>
      <c r="K207" s="239"/>
      <c r="L207" s="240"/>
      <c r="M207" s="241" t="s">
        <v>1</v>
      </c>
      <c r="N207" s="242" t="s">
        <v>42</v>
      </c>
      <c r="O207" s="70"/>
      <c r="P207" s="201">
        <f>O207*H207</f>
        <v>0</v>
      </c>
      <c r="Q207" s="201">
        <v>3.8999999999999999E-4</v>
      </c>
      <c r="R207" s="201">
        <f>Q207*H207</f>
        <v>1.56E-3</v>
      </c>
      <c r="S207" s="201">
        <v>0</v>
      </c>
      <c r="T207" s="20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3" t="s">
        <v>322</v>
      </c>
      <c r="AT207" s="203" t="s">
        <v>319</v>
      </c>
      <c r="AU207" s="203" t="s">
        <v>87</v>
      </c>
      <c r="AY207" s="16" t="s">
        <v>185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6" t="s">
        <v>85</v>
      </c>
      <c r="BK207" s="204">
        <f>ROUND(I207*H207,2)</f>
        <v>0</v>
      </c>
      <c r="BL207" s="16" t="s">
        <v>261</v>
      </c>
      <c r="BM207" s="203" t="s">
        <v>887</v>
      </c>
    </row>
    <row r="208" spans="1:65" s="13" customFormat="1">
      <c r="B208" s="205"/>
      <c r="C208" s="206"/>
      <c r="D208" s="207" t="s">
        <v>194</v>
      </c>
      <c r="E208" s="206"/>
      <c r="F208" s="209" t="s">
        <v>888</v>
      </c>
      <c r="G208" s="206"/>
      <c r="H208" s="210">
        <v>4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194</v>
      </c>
      <c r="AU208" s="216" t="s">
        <v>87</v>
      </c>
      <c r="AV208" s="13" t="s">
        <v>87</v>
      </c>
      <c r="AW208" s="13" t="s">
        <v>4</v>
      </c>
      <c r="AX208" s="13" t="s">
        <v>85</v>
      </c>
      <c r="AY208" s="216" t="s">
        <v>185</v>
      </c>
    </row>
    <row r="209" spans="1:65" s="2" customFormat="1" ht="21.75" customHeight="1">
      <c r="A209" s="33"/>
      <c r="B209" s="34"/>
      <c r="C209" s="191" t="s">
        <v>375</v>
      </c>
      <c r="D209" s="191" t="s">
        <v>188</v>
      </c>
      <c r="E209" s="192" t="s">
        <v>889</v>
      </c>
      <c r="F209" s="193" t="s">
        <v>890</v>
      </c>
      <c r="G209" s="194" t="s">
        <v>191</v>
      </c>
      <c r="H209" s="195">
        <v>4</v>
      </c>
      <c r="I209" s="196"/>
      <c r="J209" s="197">
        <f>ROUND(I209*H209,2)</f>
        <v>0</v>
      </c>
      <c r="K209" s="198"/>
      <c r="L209" s="38"/>
      <c r="M209" s="199" t="s">
        <v>1</v>
      </c>
      <c r="N209" s="200" t="s">
        <v>42</v>
      </c>
      <c r="O209" s="70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3" t="s">
        <v>261</v>
      </c>
      <c r="AT209" s="203" t="s">
        <v>188</v>
      </c>
      <c r="AU209" s="203" t="s">
        <v>87</v>
      </c>
      <c r="AY209" s="16" t="s">
        <v>185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6" t="s">
        <v>85</v>
      </c>
      <c r="BK209" s="204">
        <f>ROUND(I209*H209,2)</f>
        <v>0</v>
      </c>
      <c r="BL209" s="16" t="s">
        <v>261</v>
      </c>
      <c r="BM209" s="203" t="s">
        <v>891</v>
      </c>
    </row>
    <row r="210" spans="1:65" s="2" customFormat="1" ht="16.5" customHeight="1">
      <c r="A210" s="33"/>
      <c r="B210" s="34"/>
      <c r="C210" s="232" t="s">
        <v>379</v>
      </c>
      <c r="D210" s="232" t="s">
        <v>319</v>
      </c>
      <c r="E210" s="233" t="s">
        <v>892</v>
      </c>
      <c r="F210" s="234" t="s">
        <v>893</v>
      </c>
      <c r="G210" s="235" t="s">
        <v>191</v>
      </c>
      <c r="H210" s="236">
        <v>4</v>
      </c>
      <c r="I210" s="237"/>
      <c r="J210" s="238">
        <f>ROUND(I210*H210,2)</f>
        <v>0</v>
      </c>
      <c r="K210" s="239"/>
      <c r="L210" s="240"/>
      <c r="M210" s="241" t="s">
        <v>1</v>
      </c>
      <c r="N210" s="242" t="s">
        <v>42</v>
      </c>
      <c r="O210" s="70"/>
      <c r="P210" s="201">
        <f>O210*H210</f>
        <v>0</v>
      </c>
      <c r="Q210" s="201">
        <v>1.0000000000000001E-5</v>
      </c>
      <c r="R210" s="201">
        <f>Q210*H210</f>
        <v>4.0000000000000003E-5</v>
      </c>
      <c r="S210" s="201">
        <v>0</v>
      </c>
      <c r="T210" s="20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3" t="s">
        <v>322</v>
      </c>
      <c r="AT210" s="203" t="s">
        <v>319</v>
      </c>
      <c r="AU210" s="203" t="s">
        <v>87</v>
      </c>
      <c r="AY210" s="16" t="s">
        <v>185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6" t="s">
        <v>85</v>
      </c>
      <c r="BK210" s="204">
        <f>ROUND(I210*H210,2)</f>
        <v>0</v>
      </c>
      <c r="BL210" s="16" t="s">
        <v>261</v>
      </c>
      <c r="BM210" s="203" t="s">
        <v>894</v>
      </c>
    </row>
    <row r="211" spans="1:65" s="13" customFormat="1">
      <c r="B211" s="205"/>
      <c r="C211" s="206"/>
      <c r="D211" s="207" t="s">
        <v>194</v>
      </c>
      <c r="E211" s="206"/>
      <c r="F211" s="209" t="s">
        <v>895</v>
      </c>
      <c r="G211" s="206"/>
      <c r="H211" s="210">
        <v>4</v>
      </c>
      <c r="I211" s="211"/>
      <c r="J211" s="206"/>
      <c r="K211" s="206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194</v>
      </c>
      <c r="AU211" s="216" t="s">
        <v>87</v>
      </c>
      <c r="AV211" s="13" t="s">
        <v>87</v>
      </c>
      <c r="AW211" s="13" t="s">
        <v>4</v>
      </c>
      <c r="AX211" s="13" t="s">
        <v>85</v>
      </c>
      <c r="AY211" s="216" t="s">
        <v>185</v>
      </c>
    </row>
    <row r="212" spans="1:65" s="2" customFormat="1" ht="21.75" customHeight="1">
      <c r="A212" s="33"/>
      <c r="B212" s="34"/>
      <c r="C212" s="191" t="s">
        <v>382</v>
      </c>
      <c r="D212" s="191" t="s">
        <v>188</v>
      </c>
      <c r="E212" s="192" t="s">
        <v>896</v>
      </c>
      <c r="F212" s="193" t="s">
        <v>897</v>
      </c>
      <c r="G212" s="194" t="s">
        <v>301</v>
      </c>
      <c r="H212" s="195">
        <v>24</v>
      </c>
      <c r="I212" s="196"/>
      <c r="J212" s="197">
        <f>ROUND(I212*H212,2)</f>
        <v>0</v>
      </c>
      <c r="K212" s="198"/>
      <c r="L212" s="38"/>
      <c r="M212" s="199" t="s">
        <v>1</v>
      </c>
      <c r="N212" s="200" t="s">
        <v>42</v>
      </c>
      <c r="O212" s="70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3" t="s">
        <v>261</v>
      </c>
      <c r="AT212" s="203" t="s">
        <v>188</v>
      </c>
      <c r="AU212" s="203" t="s">
        <v>87</v>
      </c>
      <c r="AY212" s="16" t="s">
        <v>185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6" t="s">
        <v>85</v>
      </c>
      <c r="BK212" s="204">
        <f>ROUND(I212*H212,2)</f>
        <v>0</v>
      </c>
      <c r="BL212" s="16" t="s">
        <v>261</v>
      </c>
      <c r="BM212" s="203" t="s">
        <v>898</v>
      </c>
    </row>
    <row r="213" spans="1:65" s="13" customFormat="1">
      <c r="B213" s="205"/>
      <c r="C213" s="206"/>
      <c r="D213" s="207" t="s">
        <v>194</v>
      </c>
      <c r="E213" s="208" t="s">
        <v>1</v>
      </c>
      <c r="F213" s="209" t="s">
        <v>899</v>
      </c>
      <c r="G213" s="206"/>
      <c r="H213" s="210">
        <v>18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194</v>
      </c>
      <c r="AU213" s="216" t="s">
        <v>87</v>
      </c>
      <c r="AV213" s="13" t="s">
        <v>87</v>
      </c>
      <c r="AW213" s="13" t="s">
        <v>34</v>
      </c>
      <c r="AX213" s="13" t="s">
        <v>77</v>
      </c>
      <c r="AY213" s="216" t="s">
        <v>185</v>
      </c>
    </row>
    <row r="214" spans="1:65" s="13" customFormat="1">
      <c r="B214" s="205"/>
      <c r="C214" s="206"/>
      <c r="D214" s="207" t="s">
        <v>194</v>
      </c>
      <c r="E214" s="208" t="s">
        <v>1</v>
      </c>
      <c r="F214" s="209" t="s">
        <v>900</v>
      </c>
      <c r="G214" s="206"/>
      <c r="H214" s="210">
        <v>4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194</v>
      </c>
      <c r="AU214" s="216" t="s">
        <v>87</v>
      </c>
      <c r="AV214" s="13" t="s">
        <v>87</v>
      </c>
      <c r="AW214" s="13" t="s">
        <v>34</v>
      </c>
      <c r="AX214" s="13" t="s">
        <v>77</v>
      </c>
      <c r="AY214" s="216" t="s">
        <v>185</v>
      </c>
    </row>
    <row r="215" spans="1:65" s="13" customFormat="1">
      <c r="B215" s="205"/>
      <c r="C215" s="206"/>
      <c r="D215" s="207" t="s">
        <v>194</v>
      </c>
      <c r="E215" s="208" t="s">
        <v>1</v>
      </c>
      <c r="F215" s="209" t="s">
        <v>901</v>
      </c>
      <c r="G215" s="206"/>
      <c r="H215" s="210">
        <v>2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194</v>
      </c>
      <c r="AU215" s="216" t="s">
        <v>87</v>
      </c>
      <c r="AV215" s="13" t="s">
        <v>87</v>
      </c>
      <c r="AW215" s="13" t="s">
        <v>34</v>
      </c>
      <c r="AX215" s="13" t="s">
        <v>77</v>
      </c>
      <c r="AY215" s="216" t="s">
        <v>185</v>
      </c>
    </row>
    <row r="216" spans="1:65" s="14" customFormat="1">
      <c r="B216" s="221"/>
      <c r="C216" s="222"/>
      <c r="D216" s="207" t="s">
        <v>194</v>
      </c>
      <c r="E216" s="223" t="s">
        <v>1</v>
      </c>
      <c r="F216" s="224" t="s">
        <v>317</v>
      </c>
      <c r="G216" s="222"/>
      <c r="H216" s="225">
        <v>24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194</v>
      </c>
      <c r="AU216" s="231" t="s">
        <v>87</v>
      </c>
      <c r="AV216" s="14" t="s">
        <v>192</v>
      </c>
      <c r="AW216" s="14" t="s">
        <v>34</v>
      </c>
      <c r="AX216" s="14" t="s">
        <v>85</v>
      </c>
      <c r="AY216" s="231" t="s">
        <v>185</v>
      </c>
    </row>
    <row r="217" spans="1:65" s="2" customFormat="1" ht="21.75" customHeight="1">
      <c r="A217" s="33"/>
      <c r="B217" s="34"/>
      <c r="C217" s="232" t="s">
        <v>389</v>
      </c>
      <c r="D217" s="232" t="s">
        <v>319</v>
      </c>
      <c r="E217" s="233" t="s">
        <v>902</v>
      </c>
      <c r="F217" s="234" t="s">
        <v>903</v>
      </c>
      <c r="G217" s="235" t="s">
        <v>301</v>
      </c>
      <c r="H217" s="236">
        <v>24</v>
      </c>
      <c r="I217" s="237"/>
      <c r="J217" s="238">
        <f>ROUND(I217*H217,2)</f>
        <v>0</v>
      </c>
      <c r="K217" s="239"/>
      <c r="L217" s="240"/>
      <c r="M217" s="241" t="s">
        <v>1</v>
      </c>
      <c r="N217" s="242" t="s">
        <v>42</v>
      </c>
      <c r="O217" s="70"/>
      <c r="P217" s="201">
        <f>O217*H217</f>
        <v>0</v>
      </c>
      <c r="Q217" s="201">
        <v>5.0000000000000002E-5</v>
      </c>
      <c r="R217" s="201">
        <f>Q217*H217</f>
        <v>1.2000000000000001E-3</v>
      </c>
      <c r="S217" s="201">
        <v>0</v>
      </c>
      <c r="T217" s="20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3" t="s">
        <v>322</v>
      </c>
      <c r="AT217" s="203" t="s">
        <v>319</v>
      </c>
      <c r="AU217" s="203" t="s">
        <v>87</v>
      </c>
      <c r="AY217" s="16" t="s">
        <v>185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6" t="s">
        <v>85</v>
      </c>
      <c r="BK217" s="204">
        <f>ROUND(I217*H217,2)</f>
        <v>0</v>
      </c>
      <c r="BL217" s="16" t="s">
        <v>261</v>
      </c>
      <c r="BM217" s="203" t="s">
        <v>904</v>
      </c>
    </row>
    <row r="218" spans="1:65" s="2" customFormat="1" ht="21.75" customHeight="1">
      <c r="A218" s="33"/>
      <c r="B218" s="34"/>
      <c r="C218" s="191" t="s">
        <v>394</v>
      </c>
      <c r="D218" s="191" t="s">
        <v>188</v>
      </c>
      <c r="E218" s="192" t="s">
        <v>905</v>
      </c>
      <c r="F218" s="193" t="s">
        <v>906</v>
      </c>
      <c r="G218" s="194" t="s">
        <v>191</v>
      </c>
      <c r="H218" s="195">
        <v>80</v>
      </c>
      <c r="I218" s="196"/>
      <c r="J218" s="197">
        <f>ROUND(I218*H218,2)</f>
        <v>0</v>
      </c>
      <c r="K218" s="198"/>
      <c r="L218" s="38"/>
      <c r="M218" s="199" t="s">
        <v>1</v>
      </c>
      <c r="N218" s="200" t="s">
        <v>42</v>
      </c>
      <c r="O218" s="70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3" t="s">
        <v>261</v>
      </c>
      <c r="AT218" s="203" t="s">
        <v>188</v>
      </c>
      <c r="AU218" s="203" t="s">
        <v>87</v>
      </c>
      <c r="AY218" s="16" t="s">
        <v>185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6" t="s">
        <v>85</v>
      </c>
      <c r="BK218" s="204">
        <f>ROUND(I218*H218,2)</f>
        <v>0</v>
      </c>
      <c r="BL218" s="16" t="s">
        <v>261</v>
      </c>
      <c r="BM218" s="203" t="s">
        <v>907</v>
      </c>
    </row>
    <row r="219" spans="1:65" s="13" customFormat="1">
      <c r="B219" s="205"/>
      <c r="C219" s="206"/>
      <c r="D219" s="207" t="s">
        <v>194</v>
      </c>
      <c r="E219" s="208" t="s">
        <v>1</v>
      </c>
      <c r="F219" s="209" t="s">
        <v>908</v>
      </c>
      <c r="G219" s="206"/>
      <c r="H219" s="210">
        <v>80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194</v>
      </c>
      <c r="AU219" s="216" t="s">
        <v>87</v>
      </c>
      <c r="AV219" s="13" t="s">
        <v>87</v>
      </c>
      <c r="AW219" s="13" t="s">
        <v>34</v>
      </c>
      <c r="AX219" s="13" t="s">
        <v>85</v>
      </c>
      <c r="AY219" s="216" t="s">
        <v>185</v>
      </c>
    </row>
    <row r="220" spans="1:65" s="2" customFormat="1" ht="21.75" customHeight="1">
      <c r="A220" s="33"/>
      <c r="B220" s="34"/>
      <c r="C220" s="232" t="s">
        <v>398</v>
      </c>
      <c r="D220" s="232" t="s">
        <v>319</v>
      </c>
      <c r="E220" s="233" t="s">
        <v>909</v>
      </c>
      <c r="F220" s="234" t="s">
        <v>910</v>
      </c>
      <c r="G220" s="235" t="s">
        <v>191</v>
      </c>
      <c r="H220" s="236">
        <v>80</v>
      </c>
      <c r="I220" s="237"/>
      <c r="J220" s="238">
        <f>ROUND(I220*H220,2)</f>
        <v>0</v>
      </c>
      <c r="K220" s="239"/>
      <c r="L220" s="240"/>
      <c r="M220" s="241" t="s">
        <v>1</v>
      </c>
      <c r="N220" s="242" t="s">
        <v>42</v>
      </c>
      <c r="O220" s="70"/>
      <c r="P220" s="201">
        <f>O220*H220</f>
        <v>0</v>
      </c>
      <c r="Q220" s="201">
        <v>1.2E-4</v>
      </c>
      <c r="R220" s="201">
        <f>Q220*H220</f>
        <v>9.6000000000000009E-3</v>
      </c>
      <c r="S220" s="201">
        <v>0</v>
      </c>
      <c r="T220" s="20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3" t="s">
        <v>322</v>
      </c>
      <c r="AT220" s="203" t="s">
        <v>319</v>
      </c>
      <c r="AU220" s="203" t="s">
        <v>87</v>
      </c>
      <c r="AY220" s="16" t="s">
        <v>185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6" t="s">
        <v>85</v>
      </c>
      <c r="BK220" s="204">
        <f>ROUND(I220*H220,2)</f>
        <v>0</v>
      </c>
      <c r="BL220" s="16" t="s">
        <v>261</v>
      </c>
      <c r="BM220" s="203" t="s">
        <v>911</v>
      </c>
    </row>
    <row r="221" spans="1:65" s="13" customFormat="1">
      <c r="B221" s="205"/>
      <c r="C221" s="206"/>
      <c r="D221" s="207" t="s">
        <v>194</v>
      </c>
      <c r="E221" s="206"/>
      <c r="F221" s="209" t="s">
        <v>912</v>
      </c>
      <c r="G221" s="206"/>
      <c r="H221" s="210">
        <v>80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194</v>
      </c>
      <c r="AU221" s="216" t="s">
        <v>87</v>
      </c>
      <c r="AV221" s="13" t="s">
        <v>87</v>
      </c>
      <c r="AW221" s="13" t="s">
        <v>4</v>
      </c>
      <c r="AX221" s="13" t="s">
        <v>85</v>
      </c>
      <c r="AY221" s="216" t="s">
        <v>185</v>
      </c>
    </row>
    <row r="222" spans="1:65" s="2" customFormat="1" ht="33" customHeight="1">
      <c r="A222" s="33"/>
      <c r="B222" s="34"/>
      <c r="C222" s="191" t="s">
        <v>402</v>
      </c>
      <c r="D222" s="191" t="s">
        <v>188</v>
      </c>
      <c r="E222" s="192" t="s">
        <v>913</v>
      </c>
      <c r="F222" s="193" t="s">
        <v>914</v>
      </c>
      <c r="G222" s="194" t="s">
        <v>191</v>
      </c>
      <c r="H222" s="195">
        <v>320</v>
      </c>
      <c r="I222" s="196"/>
      <c r="J222" s="197">
        <f>ROUND(I222*H222,2)</f>
        <v>0</v>
      </c>
      <c r="K222" s="198"/>
      <c r="L222" s="38"/>
      <c r="M222" s="199" t="s">
        <v>1</v>
      </c>
      <c r="N222" s="200" t="s">
        <v>42</v>
      </c>
      <c r="O222" s="70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3" t="s">
        <v>261</v>
      </c>
      <c r="AT222" s="203" t="s">
        <v>188</v>
      </c>
      <c r="AU222" s="203" t="s">
        <v>87</v>
      </c>
      <c r="AY222" s="16" t="s">
        <v>185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6" t="s">
        <v>85</v>
      </c>
      <c r="BK222" s="204">
        <f>ROUND(I222*H222,2)</f>
        <v>0</v>
      </c>
      <c r="BL222" s="16" t="s">
        <v>261</v>
      </c>
      <c r="BM222" s="203" t="s">
        <v>915</v>
      </c>
    </row>
    <row r="223" spans="1:65" s="13" customFormat="1">
      <c r="B223" s="205"/>
      <c r="C223" s="206"/>
      <c r="D223" s="207" t="s">
        <v>194</v>
      </c>
      <c r="E223" s="208" t="s">
        <v>1</v>
      </c>
      <c r="F223" s="209" t="s">
        <v>916</v>
      </c>
      <c r="G223" s="206"/>
      <c r="H223" s="210">
        <v>320</v>
      </c>
      <c r="I223" s="211"/>
      <c r="J223" s="206"/>
      <c r="K223" s="206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194</v>
      </c>
      <c r="AU223" s="216" t="s">
        <v>87</v>
      </c>
      <c r="AV223" s="13" t="s">
        <v>87</v>
      </c>
      <c r="AW223" s="13" t="s">
        <v>34</v>
      </c>
      <c r="AX223" s="13" t="s">
        <v>85</v>
      </c>
      <c r="AY223" s="216" t="s">
        <v>185</v>
      </c>
    </row>
    <row r="224" spans="1:65" s="2" customFormat="1" ht="21.75" customHeight="1">
      <c r="A224" s="33"/>
      <c r="B224" s="34"/>
      <c r="C224" s="232" t="s">
        <v>408</v>
      </c>
      <c r="D224" s="232" t="s">
        <v>319</v>
      </c>
      <c r="E224" s="233" t="s">
        <v>917</v>
      </c>
      <c r="F224" s="234" t="s">
        <v>918</v>
      </c>
      <c r="G224" s="235" t="s">
        <v>191</v>
      </c>
      <c r="H224" s="236">
        <v>320</v>
      </c>
      <c r="I224" s="237"/>
      <c r="J224" s="238">
        <f>ROUND(I224*H224,2)</f>
        <v>0</v>
      </c>
      <c r="K224" s="239"/>
      <c r="L224" s="240"/>
      <c r="M224" s="241" t="s">
        <v>1</v>
      </c>
      <c r="N224" s="242" t="s">
        <v>42</v>
      </c>
      <c r="O224" s="70"/>
      <c r="P224" s="201">
        <f>O224*H224</f>
        <v>0</v>
      </c>
      <c r="Q224" s="201">
        <v>1.7000000000000001E-4</v>
      </c>
      <c r="R224" s="201">
        <f>Q224*H224</f>
        <v>5.4400000000000004E-2</v>
      </c>
      <c r="S224" s="201">
        <v>0</v>
      </c>
      <c r="T224" s="20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3" t="s">
        <v>322</v>
      </c>
      <c r="AT224" s="203" t="s">
        <v>319</v>
      </c>
      <c r="AU224" s="203" t="s">
        <v>87</v>
      </c>
      <c r="AY224" s="16" t="s">
        <v>185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6" t="s">
        <v>85</v>
      </c>
      <c r="BK224" s="204">
        <f>ROUND(I224*H224,2)</f>
        <v>0</v>
      </c>
      <c r="BL224" s="16" t="s">
        <v>261</v>
      </c>
      <c r="BM224" s="203" t="s">
        <v>919</v>
      </c>
    </row>
    <row r="225" spans="1:65" s="13" customFormat="1">
      <c r="B225" s="205"/>
      <c r="C225" s="206"/>
      <c r="D225" s="207" t="s">
        <v>194</v>
      </c>
      <c r="E225" s="206"/>
      <c r="F225" s="209" t="s">
        <v>920</v>
      </c>
      <c r="G225" s="206"/>
      <c r="H225" s="210">
        <v>320</v>
      </c>
      <c r="I225" s="211"/>
      <c r="J225" s="206"/>
      <c r="K225" s="206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194</v>
      </c>
      <c r="AU225" s="216" t="s">
        <v>87</v>
      </c>
      <c r="AV225" s="13" t="s">
        <v>87</v>
      </c>
      <c r="AW225" s="13" t="s">
        <v>4</v>
      </c>
      <c r="AX225" s="13" t="s">
        <v>85</v>
      </c>
      <c r="AY225" s="216" t="s">
        <v>185</v>
      </c>
    </row>
    <row r="226" spans="1:65" s="2" customFormat="1" ht="21.75" customHeight="1">
      <c r="A226" s="33"/>
      <c r="B226" s="34"/>
      <c r="C226" s="191" t="s">
        <v>412</v>
      </c>
      <c r="D226" s="191" t="s">
        <v>188</v>
      </c>
      <c r="E226" s="192" t="s">
        <v>921</v>
      </c>
      <c r="F226" s="193" t="s">
        <v>922</v>
      </c>
      <c r="G226" s="194" t="s">
        <v>191</v>
      </c>
      <c r="H226" s="195">
        <v>5</v>
      </c>
      <c r="I226" s="196"/>
      <c r="J226" s="197">
        <f>ROUND(I226*H226,2)</f>
        <v>0</v>
      </c>
      <c r="K226" s="198"/>
      <c r="L226" s="38"/>
      <c r="M226" s="199" t="s">
        <v>1</v>
      </c>
      <c r="N226" s="200" t="s">
        <v>42</v>
      </c>
      <c r="O226" s="70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261</v>
      </c>
      <c r="AT226" s="203" t="s">
        <v>188</v>
      </c>
      <c r="AU226" s="203" t="s">
        <v>87</v>
      </c>
      <c r="AY226" s="16" t="s">
        <v>185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6" t="s">
        <v>85</v>
      </c>
      <c r="BK226" s="204">
        <f>ROUND(I226*H226,2)</f>
        <v>0</v>
      </c>
      <c r="BL226" s="16" t="s">
        <v>261</v>
      </c>
      <c r="BM226" s="203" t="s">
        <v>923</v>
      </c>
    </row>
    <row r="227" spans="1:65" s="13" customFormat="1">
      <c r="B227" s="205"/>
      <c r="C227" s="206"/>
      <c r="D227" s="207" t="s">
        <v>194</v>
      </c>
      <c r="E227" s="208" t="s">
        <v>1</v>
      </c>
      <c r="F227" s="209" t="s">
        <v>924</v>
      </c>
      <c r="G227" s="206"/>
      <c r="H227" s="210">
        <v>5</v>
      </c>
      <c r="I227" s="211"/>
      <c r="J227" s="206"/>
      <c r="K227" s="206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194</v>
      </c>
      <c r="AU227" s="216" t="s">
        <v>87</v>
      </c>
      <c r="AV227" s="13" t="s">
        <v>87</v>
      </c>
      <c r="AW227" s="13" t="s">
        <v>34</v>
      </c>
      <c r="AX227" s="13" t="s">
        <v>85</v>
      </c>
      <c r="AY227" s="216" t="s">
        <v>185</v>
      </c>
    </row>
    <row r="228" spans="1:65" s="2" customFormat="1" ht="21.75" customHeight="1">
      <c r="A228" s="33"/>
      <c r="B228" s="34"/>
      <c r="C228" s="232" t="s">
        <v>416</v>
      </c>
      <c r="D228" s="232" t="s">
        <v>319</v>
      </c>
      <c r="E228" s="233" t="s">
        <v>925</v>
      </c>
      <c r="F228" s="234" t="s">
        <v>926</v>
      </c>
      <c r="G228" s="235" t="s">
        <v>191</v>
      </c>
      <c r="H228" s="236">
        <v>5</v>
      </c>
      <c r="I228" s="237"/>
      <c r="J228" s="238">
        <f>ROUND(I228*H228,2)</f>
        <v>0</v>
      </c>
      <c r="K228" s="239"/>
      <c r="L228" s="240"/>
      <c r="M228" s="241" t="s">
        <v>1</v>
      </c>
      <c r="N228" s="242" t="s">
        <v>42</v>
      </c>
      <c r="O228" s="70"/>
      <c r="P228" s="201">
        <f>O228*H228</f>
        <v>0</v>
      </c>
      <c r="Q228" s="201">
        <v>6.4000000000000005E-4</v>
      </c>
      <c r="R228" s="201">
        <f>Q228*H228</f>
        <v>3.2000000000000002E-3</v>
      </c>
      <c r="S228" s="201">
        <v>0</v>
      </c>
      <c r="T228" s="20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3" t="s">
        <v>322</v>
      </c>
      <c r="AT228" s="203" t="s">
        <v>319</v>
      </c>
      <c r="AU228" s="203" t="s">
        <v>87</v>
      </c>
      <c r="AY228" s="16" t="s">
        <v>185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6" t="s">
        <v>85</v>
      </c>
      <c r="BK228" s="204">
        <f>ROUND(I228*H228,2)</f>
        <v>0</v>
      </c>
      <c r="BL228" s="16" t="s">
        <v>261</v>
      </c>
      <c r="BM228" s="203" t="s">
        <v>927</v>
      </c>
    </row>
    <row r="229" spans="1:65" s="13" customFormat="1">
      <c r="B229" s="205"/>
      <c r="C229" s="206"/>
      <c r="D229" s="207" t="s">
        <v>194</v>
      </c>
      <c r="E229" s="206"/>
      <c r="F229" s="209" t="s">
        <v>928</v>
      </c>
      <c r="G229" s="206"/>
      <c r="H229" s="210">
        <v>5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194</v>
      </c>
      <c r="AU229" s="216" t="s">
        <v>87</v>
      </c>
      <c r="AV229" s="13" t="s">
        <v>87</v>
      </c>
      <c r="AW229" s="13" t="s">
        <v>4</v>
      </c>
      <c r="AX229" s="13" t="s">
        <v>85</v>
      </c>
      <c r="AY229" s="216" t="s">
        <v>185</v>
      </c>
    </row>
    <row r="230" spans="1:65" s="2" customFormat="1" ht="21.75" customHeight="1">
      <c r="A230" s="33"/>
      <c r="B230" s="34"/>
      <c r="C230" s="191" t="s">
        <v>421</v>
      </c>
      <c r="D230" s="191" t="s">
        <v>188</v>
      </c>
      <c r="E230" s="192" t="s">
        <v>929</v>
      </c>
      <c r="F230" s="193" t="s">
        <v>930</v>
      </c>
      <c r="G230" s="194" t="s">
        <v>301</v>
      </c>
      <c r="H230" s="195">
        <v>10</v>
      </c>
      <c r="I230" s="196"/>
      <c r="J230" s="197">
        <f>ROUND(I230*H230,2)</f>
        <v>0</v>
      </c>
      <c r="K230" s="198"/>
      <c r="L230" s="38"/>
      <c r="M230" s="199" t="s">
        <v>1</v>
      </c>
      <c r="N230" s="200" t="s">
        <v>42</v>
      </c>
      <c r="O230" s="70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3" t="s">
        <v>261</v>
      </c>
      <c r="AT230" s="203" t="s">
        <v>188</v>
      </c>
      <c r="AU230" s="203" t="s">
        <v>87</v>
      </c>
      <c r="AY230" s="16" t="s">
        <v>185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6" t="s">
        <v>85</v>
      </c>
      <c r="BK230" s="204">
        <f>ROUND(I230*H230,2)</f>
        <v>0</v>
      </c>
      <c r="BL230" s="16" t="s">
        <v>261</v>
      </c>
      <c r="BM230" s="203" t="s">
        <v>931</v>
      </c>
    </row>
    <row r="231" spans="1:65" s="2" customFormat="1" ht="21.75" customHeight="1">
      <c r="A231" s="33"/>
      <c r="B231" s="34"/>
      <c r="C231" s="191" t="s">
        <v>426</v>
      </c>
      <c r="D231" s="191" t="s">
        <v>188</v>
      </c>
      <c r="E231" s="192" t="s">
        <v>932</v>
      </c>
      <c r="F231" s="193" t="s">
        <v>933</v>
      </c>
      <c r="G231" s="194" t="s">
        <v>301</v>
      </c>
      <c r="H231" s="195">
        <v>2</v>
      </c>
      <c r="I231" s="196"/>
      <c r="J231" s="197">
        <f>ROUND(I231*H231,2)</f>
        <v>0</v>
      </c>
      <c r="K231" s="198"/>
      <c r="L231" s="38"/>
      <c r="M231" s="199" t="s">
        <v>1</v>
      </c>
      <c r="N231" s="200" t="s">
        <v>42</v>
      </c>
      <c r="O231" s="70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3" t="s">
        <v>261</v>
      </c>
      <c r="AT231" s="203" t="s">
        <v>188</v>
      </c>
      <c r="AU231" s="203" t="s">
        <v>87</v>
      </c>
      <c r="AY231" s="16" t="s">
        <v>185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6" t="s">
        <v>85</v>
      </c>
      <c r="BK231" s="204">
        <f>ROUND(I231*H231,2)</f>
        <v>0</v>
      </c>
      <c r="BL231" s="16" t="s">
        <v>261</v>
      </c>
      <c r="BM231" s="203" t="s">
        <v>934</v>
      </c>
    </row>
    <row r="232" spans="1:65" s="2" customFormat="1" ht="21.75" customHeight="1">
      <c r="A232" s="33"/>
      <c r="B232" s="34"/>
      <c r="C232" s="191" t="s">
        <v>431</v>
      </c>
      <c r="D232" s="191" t="s">
        <v>188</v>
      </c>
      <c r="E232" s="192" t="s">
        <v>935</v>
      </c>
      <c r="F232" s="193" t="s">
        <v>936</v>
      </c>
      <c r="G232" s="194" t="s">
        <v>301</v>
      </c>
      <c r="H232" s="195">
        <v>2</v>
      </c>
      <c r="I232" s="196"/>
      <c r="J232" s="197">
        <f>ROUND(I232*H232,2)</f>
        <v>0</v>
      </c>
      <c r="K232" s="198"/>
      <c r="L232" s="38"/>
      <c r="M232" s="199" t="s">
        <v>1</v>
      </c>
      <c r="N232" s="200" t="s">
        <v>42</v>
      </c>
      <c r="O232" s="70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261</v>
      </c>
      <c r="AT232" s="203" t="s">
        <v>188</v>
      </c>
      <c r="AU232" s="203" t="s">
        <v>87</v>
      </c>
      <c r="AY232" s="16" t="s">
        <v>185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6" t="s">
        <v>85</v>
      </c>
      <c r="BK232" s="204">
        <f>ROUND(I232*H232,2)</f>
        <v>0</v>
      </c>
      <c r="BL232" s="16" t="s">
        <v>261</v>
      </c>
      <c r="BM232" s="203" t="s">
        <v>937</v>
      </c>
    </row>
    <row r="233" spans="1:65" s="2" customFormat="1" ht="33" customHeight="1">
      <c r="A233" s="33"/>
      <c r="B233" s="34"/>
      <c r="C233" s="232" t="s">
        <v>436</v>
      </c>
      <c r="D233" s="232" t="s">
        <v>319</v>
      </c>
      <c r="E233" s="233" t="s">
        <v>938</v>
      </c>
      <c r="F233" s="234" t="s">
        <v>939</v>
      </c>
      <c r="G233" s="235" t="s">
        <v>301</v>
      </c>
      <c r="H233" s="236">
        <v>2</v>
      </c>
      <c r="I233" s="237"/>
      <c r="J233" s="238">
        <f>ROUND(I233*H233,2)</f>
        <v>0</v>
      </c>
      <c r="K233" s="239"/>
      <c r="L233" s="240"/>
      <c r="M233" s="241" t="s">
        <v>1</v>
      </c>
      <c r="N233" s="242" t="s">
        <v>42</v>
      </c>
      <c r="O233" s="70"/>
      <c r="P233" s="201">
        <f>O233*H233</f>
        <v>0</v>
      </c>
      <c r="Q233" s="201">
        <v>4.0000000000000003E-5</v>
      </c>
      <c r="R233" s="201">
        <f>Q233*H233</f>
        <v>8.0000000000000007E-5</v>
      </c>
      <c r="S233" s="201">
        <v>0</v>
      </c>
      <c r="T233" s="20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3" t="s">
        <v>322</v>
      </c>
      <c r="AT233" s="203" t="s">
        <v>319</v>
      </c>
      <c r="AU233" s="203" t="s">
        <v>87</v>
      </c>
      <c r="AY233" s="16" t="s">
        <v>185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6" t="s">
        <v>85</v>
      </c>
      <c r="BK233" s="204">
        <f>ROUND(I233*H233,2)</f>
        <v>0</v>
      </c>
      <c r="BL233" s="16" t="s">
        <v>261</v>
      </c>
      <c r="BM233" s="203" t="s">
        <v>940</v>
      </c>
    </row>
    <row r="234" spans="1:65" s="2" customFormat="1" ht="21.75" customHeight="1">
      <c r="A234" s="33"/>
      <c r="B234" s="34"/>
      <c r="C234" s="191" t="s">
        <v>442</v>
      </c>
      <c r="D234" s="191" t="s">
        <v>188</v>
      </c>
      <c r="E234" s="192" t="s">
        <v>941</v>
      </c>
      <c r="F234" s="193" t="s">
        <v>942</v>
      </c>
      <c r="G234" s="194" t="s">
        <v>301</v>
      </c>
      <c r="H234" s="195">
        <v>18</v>
      </c>
      <c r="I234" s="196"/>
      <c r="J234" s="197">
        <f>ROUND(I234*H234,2)</f>
        <v>0</v>
      </c>
      <c r="K234" s="198"/>
      <c r="L234" s="38"/>
      <c r="M234" s="199" t="s">
        <v>1</v>
      </c>
      <c r="N234" s="200" t="s">
        <v>42</v>
      </c>
      <c r="O234" s="70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3" t="s">
        <v>261</v>
      </c>
      <c r="AT234" s="203" t="s">
        <v>188</v>
      </c>
      <c r="AU234" s="203" t="s">
        <v>87</v>
      </c>
      <c r="AY234" s="16" t="s">
        <v>185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6" t="s">
        <v>85</v>
      </c>
      <c r="BK234" s="204">
        <f>ROUND(I234*H234,2)</f>
        <v>0</v>
      </c>
      <c r="BL234" s="16" t="s">
        <v>261</v>
      </c>
      <c r="BM234" s="203" t="s">
        <v>943</v>
      </c>
    </row>
    <row r="235" spans="1:65" s="13" customFormat="1">
      <c r="B235" s="205"/>
      <c r="C235" s="206"/>
      <c r="D235" s="207" t="s">
        <v>194</v>
      </c>
      <c r="E235" s="208" t="s">
        <v>1</v>
      </c>
      <c r="F235" s="209" t="s">
        <v>944</v>
      </c>
      <c r="G235" s="206"/>
      <c r="H235" s="210">
        <v>18</v>
      </c>
      <c r="I235" s="211"/>
      <c r="J235" s="206"/>
      <c r="K235" s="206"/>
      <c r="L235" s="212"/>
      <c r="M235" s="213"/>
      <c r="N235" s="214"/>
      <c r="O235" s="214"/>
      <c r="P235" s="214"/>
      <c r="Q235" s="214"/>
      <c r="R235" s="214"/>
      <c r="S235" s="214"/>
      <c r="T235" s="215"/>
      <c r="AT235" s="216" t="s">
        <v>194</v>
      </c>
      <c r="AU235" s="216" t="s">
        <v>87</v>
      </c>
      <c r="AV235" s="13" t="s">
        <v>87</v>
      </c>
      <c r="AW235" s="13" t="s">
        <v>34</v>
      </c>
      <c r="AX235" s="13" t="s">
        <v>85</v>
      </c>
      <c r="AY235" s="216" t="s">
        <v>185</v>
      </c>
    </row>
    <row r="236" spans="1:65" s="2" customFormat="1" ht="33" customHeight="1">
      <c r="A236" s="33"/>
      <c r="B236" s="34"/>
      <c r="C236" s="232" t="s">
        <v>446</v>
      </c>
      <c r="D236" s="232" t="s">
        <v>319</v>
      </c>
      <c r="E236" s="233" t="s">
        <v>945</v>
      </c>
      <c r="F236" s="234" t="s">
        <v>946</v>
      </c>
      <c r="G236" s="235" t="s">
        <v>301</v>
      </c>
      <c r="H236" s="236">
        <v>18</v>
      </c>
      <c r="I236" s="237"/>
      <c r="J236" s="238">
        <f t="shared" ref="J236:J244" si="0">ROUND(I236*H236,2)</f>
        <v>0</v>
      </c>
      <c r="K236" s="239"/>
      <c r="L236" s="240"/>
      <c r="M236" s="241" t="s">
        <v>1</v>
      </c>
      <c r="N236" s="242" t="s">
        <v>42</v>
      </c>
      <c r="O236" s="70"/>
      <c r="P236" s="201">
        <f t="shared" ref="P236:P244" si="1">O236*H236</f>
        <v>0</v>
      </c>
      <c r="Q236" s="201">
        <v>6.9999999999999994E-5</v>
      </c>
      <c r="R236" s="201">
        <f t="shared" ref="R236:R244" si="2">Q236*H236</f>
        <v>1.2599999999999998E-3</v>
      </c>
      <c r="S236" s="201">
        <v>0</v>
      </c>
      <c r="T236" s="202">
        <f t="shared" ref="T236:T244" si="3"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3" t="s">
        <v>322</v>
      </c>
      <c r="AT236" s="203" t="s">
        <v>319</v>
      </c>
      <c r="AU236" s="203" t="s">
        <v>87</v>
      </c>
      <c r="AY236" s="16" t="s">
        <v>185</v>
      </c>
      <c r="BE236" s="204">
        <f t="shared" ref="BE236:BE244" si="4">IF(N236="základní",J236,0)</f>
        <v>0</v>
      </c>
      <c r="BF236" s="204">
        <f t="shared" ref="BF236:BF244" si="5">IF(N236="snížená",J236,0)</f>
        <v>0</v>
      </c>
      <c r="BG236" s="204">
        <f t="shared" ref="BG236:BG244" si="6">IF(N236="zákl. přenesená",J236,0)</f>
        <v>0</v>
      </c>
      <c r="BH236" s="204">
        <f t="shared" ref="BH236:BH244" si="7">IF(N236="sníž. přenesená",J236,0)</f>
        <v>0</v>
      </c>
      <c r="BI236" s="204">
        <f t="shared" ref="BI236:BI244" si="8">IF(N236="nulová",J236,0)</f>
        <v>0</v>
      </c>
      <c r="BJ236" s="16" t="s">
        <v>85</v>
      </c>
      <c r="BK236" s="204">
        <f t="shared" ref="BK236:BK244" si="9">ROUND(I236*H236,2)</f>
        <v>0</v>
      </c>
      <c r="BL236" s="16" t="s">
        <v>261</v>
      </c>
      <c r="BM236" s="203" t="s">
        <v>947</v>
      </c>
    </row>
    <row r="237" spans="1:65" s="2" customFormat="1" ht="21.75" customHeight="1">
      <c r="A237" s="33"/>
      <c r="B237" s="34"/>
      <c r="C237" s="191" t="s">
        <v>451</v>
      </c>
      <c r="D237" s="191" t="s">
        <v>188</v>
      </c>
      <c r="E237" s="192" t="s">
        <v>948</v>
      </c>
      <c r="F237" s="193" t="s">
        <v>949</v>
      </c>
      <c r="G237" s="194" t="s">
        <v>301</v>
      </c>
      <c r="H237" s="195">
        <v>2</v>
      </c>
      <c r="I237" s="196"/>
      <c r="J237" s="197">
        <f t="shared" si="0"/>
        <v>0</v>
      </c>
      <c r="K237" s="198"/>
      <c r="L237" s="38"/>
      <c r="M237" s="199" t="s">
        <v>1</v>
      </c>
      <c r="N237" s="200" t="s">
        <v>42</v>
      </c>
      <c r="O237" s="70"/>
      <c r="P237" s="201">
        <f t="shared" si="1"/>
        <v>0</v>
      </c>
      <c r="Q237" s="201">
        <v>0</v>
      </c>
      <c r="R237" s="201">
        <f t="shared" si="2"/>
        <v>0</v>
      </c>
      <c r="S237" s="201">
        <v>0</v>
      </c>
      <c r="T237" s="202">
        <f t="shared" si="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3" t="s">
        <v>261</v>
      </c>
      <c r="AT237" s="203" t="s">
        <v>188</v>
      </c>
      <c r="AU237" s="203" t="s">
        <v>87</v>
      </c>
      <c r="AY237" s="16" t="s">
        <v>185</v>
      </c>
      <c r="BE237" s="204">
        <f t="shared" si="4"/>
        <v>0</v>
      </c>
      <c r="BF237" s="204">
        <f t="shared" si="5"/>
        <v>0</v>
      </c>
      <c r="BG237" s="204">
        <f t="shared" si="6"/>
        <v>0</v>
      </c>
      <c r="BH237" s="204">
        <f t="shared" si="7"/>
        <v>0</v>
      </c>
      <c r="BI237" s="204">
        <f t="shared" si="8"/>
        <v>0</v>
      </c>
      <c r="BJ237" s="16" t="s">
        <v>85</v>
      </c>
      <c r="BK237" s="204">
        <f t="shared" si="9"/>
        <v>0</v>
      </c>
      <c r="BL237" s="16" t="s">
        <v>261</v>
      </c>
      <c r="BM237" s="203" t="s">
        <v>950</v>
      </c>
    </row>
    <row r="238" spans="1:65" s="2" customFormat="1" ht="44.25" customHeight="1">
      <c r="A238" s="33"/>
      <c r="B238" s="34"/>
      <c r="C238" s="232" t="s">
        <v>456</v>
      </c>
      <c r="D238" s="232" t="s">
        <v>319</v>
      </c>
      <c r="E238" s="233" t="s">
        <v>951</v>
      </c>
      <c r="F238" s="234" t="s">
        <v>952</v>
      </c>
      <c r="G238" s="235" t="s">
        <v>301</v>
      </c>
      <c r="H238" s="236">
        <v>2</v>
      </c>
      <c r="I238" s="237"/>
      <c r="J238" s="238">
        <f t="shared" si="0"/>
        <v>0</v>
      </c>
      <c r="K238" s="239"/>
      <c r="L238" s="240"/>
      <c r="M238" s="241" t="s">
        <v>1</v>
      </c>
      <c r="N238" s="242" t="s">
        <v>42</v>
      </c>
      <c r="O238" s="70"/>
      <c r="P238" s="201">
        <f t="shared" si="1"/>
        <v>0</v>
      </c>
      <c r="Q238" s="201">
        <v>1E-4</v>
      </c>
      <c r="R238" s="201">
        <f t="shared" si="2"/>
        <v>2.0000000000000001E-4</v>
      </c>
      <c r="S238" s="201">
        <v>0</v>
      </c>
      <c r="T238" s="202">
        <f t="shared" si="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3" t="s">
        <v>322</v>
      </c>
      <c r="AT238" s="203" t="s">
        <v>319</v>
      </c>
      <c r="AU238" s="203" t="s">
        <v>87</v>
      </c>
      <c r="AY238" s="16" t="s">
        <v>185</v>
      </c>
      <c r="BE238" s="204">
        <f t="shared" si="4"/>
        <v>0</v>
      </c>
      <c r="BF238" s="204">
        <f t="shared" si="5"/>
        <v>0</v>
      </c>
      <c r="BG238" s="204">
        <f t="shared" si="6"/>
        <v>0</v>
      </c>
      <c r="BH238" s="204">
        <f t="shared" si="7"/>
        <v>0</v>
      </c>
      <c r="BI238" s="204">
        <f t="shared" si="8"/>
        <v>0</v>
      </c>
      <c r="BJ238" s="16" t="s">
        <v>85</v>
      </c>
      <c r="BK238" s="204">
        <f t="shared" si="9"/>
        <v>0</v>
      </c>
      <c r="BL238" s="16" t="s">
        <v>261</v>
      </c>
      <c r="BM238" s="203" t="s">
        <v>953</v>
      </c>
    </row>
    <row r="239" spans="1:65" s="2" customFormat="1" ht="16.5" customHeight="1">
      <c r="A239" s="33"/>
      <c r="B239" s="34"/>
      <c r="C239" s="191" t="s">
        <v>461</v>
      </c>
      <c r="D239" s="191" t="s">
        <v>188</v>
      </c>
      <c r="E239" s="192" t="s">
        <v>954</v>
      </c>
      <c r="F239" s="193" t="s">
        <v>955</v>
      </c>
      <c r="G239" s="194" t="s">
        <v>301</v>
      </c>
      <c r="H239" s="195">
        <v>12</v>
      </c>
      <c r="I239" s="196"/>
      <c r="J239" s="197">
        <f t="shared" si="0"/>
        <v>0</v>
      </c>
      <c r="K239" s="198"/>
      <c r="L239" s="38"/>
      <c r="M239" s="199" t="s">
        <v>1</v>
      </c>
      <c r="N239" s="200" t="s">
        <v>42</v>
      </c>
      <c r="O239" s="70"/>
      <c r="P239" s="201">
        <f t="shared" si="1"/>
        <v>0</v>
      </c>
      <c r="Q239" s="201">
        <v>0</v>
      </c>
      <c r="R239" s="201">
        <f t="shared" si="2"/>
        <v>0</v>
      </c>
      <c r="S239" s="201">
        <v>0</v>
      </c>
      <c r="T239" s="202">
        <f t="shared" si="3"/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3" t="s">
        <v>261</v>
      </c>
      <c r="AT239" s="203" t="s">
        <v>188</v>
      </c>
      <c r="AU239" s="203" t="s">
        <v>87</v>
      </c>
      <c r="AY239" s="16" t="s">
        <v>185</v>
      </c>
      <c r="BE239" s="204">
        <f t="shared" si="4"/>
        <v>0</v>
      </c>
      <c r="BF239" s="204">
        <f t="shared" si="5"/>
        <v>0</v>
      </c>
      <c r="BG239" s="204">
        <f t="shared" si="6"/>
        <v>0</v>
      </c>
      <c r="BH239" s="204">
        <f t="shared" si="7"/>
        <v>0</v>
      </c>
      <c r="BI239" s="204">
        <f t="shared" si="8"/>
        <v>0</v>
      </c>
      <c r="BJ239" s="16" t="s">
        <v>85</v>
      </c>
      <c r="BK239" s="204">
        <f t="shared" si="9"/>
        <v>0</v>
      </c>
      <c r="BL239" s="16" t="s">
        <v>261</v>
      </c>
      <c r="BM239" s="203" t="s">
        <v>956</v>
      </c>
    </row>
    <row r="240" spans="1:65" s="2" customFormat="1" ht="21.75" customHeight="1">
      <c r="A240" s="33"/>
      <c r="B240" s="34"/>
      <c r="C240" s="232" t="s">
        <v>465</v>
      </c>
      <c r="D240" s="232" t="s">
        <v>319</v>
      </c>
      <c r="E240" s="233" t="s">
        <v>957</v>
      </c>
      <c r="F240" s="234" t="s">
        <v>958</v>
      </c>
      <c r="G240" s="235" t="s">
        <v>301</v>
      </c>
      <c r="H240" s="236">
        <v>12</v>
      </c>
      <c r="I240" s="237"/>
      <c r="J240" s="238">
        <f t="shared" si="0"/>
        <v>0</v>
      </c>
      <c r="K240" s="239"/>
      <c r="L240" s="240"/>
      <c r="M240" s="241" t="s">
        <v>1</v>
      </c>
      <c r="N240" s="242" t="s">
        <v>42</v>
      </c>
      <c r="O240" s="70"/>
      <c r="P240" s="201">
        <f t="shared" si="1"/>
        <v>0</v>
      </c>
      <c r="Q240" s="201">
        <v>8.0999999999999996E-3</v>
      </c>
      <c r="R240" s="201">
        <f t="shared" si="2"/>
        <v>9.7199999999999995E-2</v>
      </c>
      <c r="S240" s="201">
        <v>0</v>
      </c>
      <c r="T240" s="202">
        <f t="shared" si="3"/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3" t="s">
        <v>322</v>
      </c>
      <c r="AT240" s="203" t="s">
        <v>319</v>
      </c>
      <c r="AU240" s="203" t="s">
        <v>87</v>
      </c>
      <c r="AY240" s="16" t="s">
        <v>185</v>
      </c>
      <c r="BE240" s="204">
        <f t="shared" si="4"/>
        <v>0</v>
      </c>
      <c r="BF240" s="204">
        <f t="shared" si="5"/>
        <v>0</v>
      </c>
      <c r="BG240" s="204">
        <f t="shared" si="6"/>
        <v>0</v>
      </c>
      <c r="BH240" s="204">
        <f t="shared" si="7"/>
        <v>0</v>
      </c>
      <c r="BI240" s="204">
        <f t="shared" si="8"/>
        <v>0</v>
      </c>
      <c r="BJ240" s="16" t="s">
        <v>85</v>
      </c>
      <c r="BK240" s="204">
        <f t="shared" si="9"/>
        <v>0</v>
      </c>
      <c r="BL240" s="16" t="s">
        <v>261</v>
      </c>
      <c r="BM240" s="203" t="s">
        <v>959</v>
      </c>
    </row>
    <row r="241" spans="1:65" s="2" customFormat="1" ht="44.25" customHeight="1">
      <c r="A241" s="33"/>
      <c r="B241" s="34"/>
      <c r="C241" s="191" t="s">
        <v>469</v>
      </c>
      <c r="D241" s="191" t="s">
        <v>188</v>
      </c>
      <c r="E241" s="192" t="s">
        <v>719</v>
      </c>
      <c r="F241" s="193" t="s">
        <v>960</v>
      </c>
      <c r="G241" s="194" t="s">
        <v>721</v>
      </c>
      <c r="H241" s="195">
        <v>1</v>
      </c>
      <c r="I241" s="196"/>
      <c r="J241" s="197">
        <f t="shared" si="0"/>
        <v>0</v>
      </c>
      <c r="K241" s="198"/>
      <c r="L241" s="38"/>
      <c r="M241" s="199" t="s">
        <v>1</v>
      </c>
      <c r="N241" s="200" t="s">
        <v>42</v>
      </c>
      <c r="O241" s="70"/>
      <c r="P241" s="201">
        <f t="shared" si="1"/>
        <v>0</v>
      </c>
      <c r="Q241" s="201">
        <v>0</v>
      </c>
      <c r="R241" s="201">
        <f t="shared" si="2"/>
        <v>0</v>
      </c>
      <c r="S241" s="201">
        <v>0</v>
      </c>
      <c r="T241" s="202">
        <f t="shared" si="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3" t="s">
        <v>192</v>
      </c>
      <c r="AT241" s="203" t="s">
        <v>188</v>
      </c>
      <c r="AU241" s="203" t="s">
        <v>87</v>
      </c>
      <c r="AY241" s="16" t="s">
        <v>185</v>
      </c>
      <c r="BE241" s="204">
        <f t="shared" si="4"/>
        <v>0</v>
      </c>
      <c r="BF241" s="204">
        <f t="shared" si="5"/>
        <v>0</v>
      </c>
      <c r="BG241" s="204">
        <f t="shared" si="6"/>
        <v>0</v>
      </c>
      <c r="BH241" s="204">
        <f t="shared" si="7"/>
        <v>0</v>
      </c>
      <c r="BI241" s="204">
        <f t="shared" si="8"/>
        <v>0</v>
      </c>
      <c r="BJ241" s="16" t="s">
        <v>85</v>
      </c>
      <c r="BK241" s="204">
        <f t="shared" si="9"/>
        <v>0</v>
      </c>
      <c r="BL241" s="16" t="s">
        <v>192</v>
      </c>
      <c r="BM241" s="203" t="s">
        <v>961</v>
      </c>
    </row>
    <row r="242" spans="1:65" s="2" customFormat="1" ht="16.5" customHeight="1">
      <c r="A242" s="33"/>
      <c r="B242" s="34"/>
      <c r="C242" s="191" t="s">
        <v>474</v>
      </c>
      <c r="D242" s="191" t="s">
        <v>188</v>
      </c>
      <c r="E242" s="192" t="s">
        <v>962</v>
      </c>
      <c r="F242" s="193" t="s">
        <v>963</v>
      </c>
      <c r="G242" s="194" t="s">
        <v>721</v>
      </c>
      <c r="H242" s="195">
        <v>1</v>
      </c>
      <c r="I242" s="196"/>
      <c r="J242" s="197">
        <f t="shared" si="0"/>
        <v>0</v>
      </c>
      <c r="K242" s="198"/>
      <c r="L242" s="38"/>
      <c r="M242" s="199" t="s">
        <v>1</v>
      </c>
      <c r="N242" s="200" t="s">
        <v>42</v>
      </c>
      <c r="O242" s="70"/>
      <c r="P242" s="201">
        <f t="shared" si="1"/>
        <v>0</v>
      </c>
      <c r="Q242" s="201">
        <v>0</v>
      </c>
      <c r="R242" s="201">
        <f t="shared" si="2"/>
        <v>0</v>
      </c>
      <c r="S242" s="201">
        <v>0</v>
      </c>
      <c r="T242" s="202">
        <f t="shared" si="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3" t="s">
        <v>192</v>
      </c>
      <c r="AT242" s="203" t="s">
        <v>188</v>
      </c>
      <c r="AU242" s="203" t="s">
        <v>87</v>
      </c>
      <c r="AY242" s="16" t="s">
        <v>185</v>
      </c>
      <c r="BE242" s="204">
        <f t="shared" si="4"/>
        <v>0</v>
      </c>
      <c r="BF242" s="204">
        <f t="shared" si="5"/>
        <v>0</v>
      </c>
      <c r="BG242" s="204">
        <f t="shared" si="6"/>
        <v>0</v>
      </c>
      <c r="BH242" s="204">
        <f t="shared" si="7"/>
        <v>0</v>
      </c>
      <c r="BI242" s="204">
        <f t="shared" si="8"/>
        <v>0</v>
      </c>
      <c r="BJ242" s="16" t="s">
        <v>85</v>
      </c>
      <c r="BK242" s="204">
        <f t="shared" si="9"/>
        <v>0</v>
      </c>
      <c r="BL242" s="16" t="s">
        <v>192</v>
      </c>
      <c r="BM242" s="203" t="s">
        <v>964</v>
      </c>
    </row>
    <row r="243" spans="1:65" s="2" customFormat="1" ht="21.75" customHeight="1">
      <c r="A243" s="33"/>
      <c r="B243" s="34"/>
      <c r="C243" s="191" t="s">
        <v>478</v>
      </c>
      <c r="D243" s="191" t="s">
        <v>188</v>
      </c>
      <c r="E243" s="192" t="s">
        <v>965</v>
      </c>
      <c r="F243" s="193" t="s">
        <v>966</v>
      </c>
      <c r="G243" s="194" t="s">
        <v>301</v>
      </c>
      <c r="H243" s="195">
        <v>2</v>
      </c>
      <c r="I243" s="196"/>
      <c r="J243" s="197">
        <f t="shared" si="0"/>
        <v>0</v>
      </c>
      <c r="K243" s="198"/>
      <c r="L243" s="38"/>
      <c r="M243" s="199" t="s">
        <v>1</v>
      </c>
      <c r="N243" s="200" t="s">
        <v>42</v>
      </c>
      <c r="O243" s="70"/>
      <c r="P243" s="201">
        <f t="shared" si="1"/>
        <v>0</v>
      </c>
      <c r="Q243" s="201">
        <v>8.1999999999999998E-4</v>
      </c>
      <c r="R243" s="201">
        <f t="shared" si="2"/>
        <v>1.64E-3</v>
      </c>
      <c r="S243" s="201">
        <v>0</v>
      </c>
      <c r="T243" s="202">
        <f t="shared" si="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3" t="s">
        <v>261</v>
      </c>
      <c r="AT243" s="203" t="s">
        <v>188</v>
      </c>
      <c r="AU243" s="203" t="s">
        <v>87</v>
      </c>
      <c r="AY243" s="16" t="s">
        <v>185</v>
      </c>
      <c r="BE243" s="204">
        <f t="shared" si="4"/>
        <v>0</v>
      </c>
      <c r="BF243" s="204">
        <f t="shared" si="5"/>
        <v>0</v>
      </c>
      <c r="BG243" s="204">
        <f t="shared" si="6"/>
        <v>0</v>
      </c>
      <c r="BH243" s="204">
        <f t="shared" si="7"/>
        <v>0</v>
      </c>
      <c r="BI243" s="204">
        <f t="shared" si="8"/>
        <v>0</v>
      </c>
      <c r="BJ243" s="16" t="s">
        <v>85</v>
      </c>
      <c r="BK243" s="204">
        <f t="shared" si="9"/>
        <v>0</v>
      </c>
      <c r="BL243" s="16" t="s">
        <v>261</v>
      </c>
      <c r="BM243" s="203" t="s">
        <v>967</v>
      </c>
    </row>
    <row r="244" spans="1:65" s="2" customFormat="1" ht="16.5" customHeight="1">
      <c r="A244" s="33"/>
      <c r="B244" s="34"/>
      <c r="C244" s="191" t="s">
        <v>482</v>
      </c>
      <c r="D244" s="191" t="s">
        <v>188</v>
      </c>
      <c r="E244" s="192" t="s">
        <v>968</v>
      </c>
      <c r="F244" s="193" t="s">
        <v>969</v>
      </c>
      <c r="G244" s="194" t="s">
        <v>301</v>
      </c>
      <c r="H244" s="195">
        <v>2</v>
      </c>
      <c r="I244" s="196"/>
      <c r="J244" s="197">
        <f t="shared" si="0"/>
        <v>0</v>
      </c>
      <c r="K244" s="198"/>
      <c r="L244" s="38"/>
      <c r="M244" s="199" t="s">
        <v>1</v>
      </c>
      <c r="N244" s="200" t="s">
        <v>42</v>
      </c>
      <c r="O244" s="70"/>
      <c r="P244" s="201">
        <f t="shared" si="1"/>
        <v>0</v>
      </c>
      <c r="Q244" s="201">
        <v>0</v>
      </c>
      <c r="R244" s="201">
        <f t="shared" si="2"/>
        <v>0</v>
      </c>
      <c r="S244" s="201">
        <v>0</v>
      </c>
      <c r="T244" s="202">
        <f t="shared" si="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3" t="s">
        <v>192</v>
      </c>
      <c r="AT244" s="203" t="s">
        <v>188</v>
      </c>
      <c r="AU244" s="203" t="s">
        <v>87</v>
      </c>
      <c r="AY244" s="16" t="s">
        <v>185</v>
      </c>
      <c r="BE244" s="204">
        <f t="shared" si="4"/>
        <v>0</v>
      </c>
      <c r="BF244" s="204">
        <f t="shared" si="5"/>
        <v>0</v>
      </c>
      <c r="BG244" s="204">
        <f t="shared" si="6"/>
        <v>0</v>
      </c>
      <c r="BH244" s="204">
        <f t="shared" si="7"/>
        <v>0</v>
      </c>
      <c r="BI244" s="204">
        <f t="shared" si="8"/>
        <v>0</v>
      </c>
      <c r="BJ244" s="16" t="s">
        <v>85</v>
      </c>
      <c r="BK244" s="204">
        <f t="shared" si="9"/>
        <v>0</v>
      </c>
      <c r="BL244" s="16" t="s">
        <v>192</v>
      </c>
      <c r="BM244" s="203" t="s">
        <v>970</v>
      </c>
    </row>
    <row r="245" spans="1:65" s="12" customFormat="1" ht="22.9" customHeight="1">
      <c r="B245" s="175"/>
      <c r="C245" s="176"/>
      <c r="D245" s="177" t="s">
        <v>76</v>
      </c>
      <c r="E245" s="189" t="s">
        <v>971</v>
      </c>
      <c r="F245" s="189" t="s">
        <v>972</v>
      </c>
      <c r="G245" s="176"/>
      <c r="H245" s="176"/>
      <c r="I245" s="179"/>
      <c r="J245" s="190">
        <f>BK245</f>
        <v>0</v>
      </c>
      <c r="K245" s="176"/>
      <c r="L245" s="181"/>
      <c r="M245" s="182"/>
      <c r="N245" s="183"/>
      <c r="O245" s="183"/>
      <c r="P245" s="184">
        <f>SUM(P246:P270)</f>
        <v>0</v>
      </c>
      <c r="Q245" s="183"/>
      <c r="R245" s="184">
        <f>SUM(R246:R270)</f>
        <v>3.2799999999999999E-3</v>
      </c>
      <c r="S245" s="183"/>
      <c r="T245" s="185">
        <f>SUM(T246:T270)</f>
        <v>0</v>
      </c>
      <c r="AR245" s="186" t="s">
        <v>87</v>
      </c>
      <c r="AT245" s="187" t="s">
        <v>76</v>
      </c>
      <c r="AU245" s="187" t="s">
        <v>85</v>
      </c>
      <c r="AY245" s="186" t="s">
        <v>185</v>
      </c>
      <c r="BK245" s="188">
        <f>SUM(BK246:BK270)</f>
        <v>0</v>
      </c>
    </row>
    <row r="246" spans="1:65" s="2" customFormat="1" ht="33" customHeight="1">
      <c r="A246" s="33"/>
      <c r="B246" s="34"/>
      <c r="C246" s="191" t="s">
        <v>486</v>
      </c>
      <c r="D246" s="191" t="s">
        <v>188</v>
      </c>
      <c r="E246" s="192" t="s">
        <v>973</v>
      </c>
      <c r="F246" s="193" t="s">
        <v>974</v>
      </c>
      <c r="G246" s="194" t="s">
        <v>721</v>
      </c>
      <c r="H246" s="195">
        <v>6</v>
      </c>
      <c r="I246" s="196"/>
      <c r="J246" s="197">
        <f>ROUND(I246*H246,2)</f>
        <v>0</v>
      </c>
      <c r="K246" s="198"/>
      <c r="L246" s="38"/>
      <c r="M246" s="199" t="s">
        <v>1</v>
      </c>
      <c r="N246" s="200" t="s">
        <v>42</v>
      </c>
      <c r="O246" s="70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3" t="s">
        <v>192</v>
      </c>
      <c r="AT246" s="203" t="s">
        <v>188</v>
      </c>
      <c r="AU246" s="203" t="s">
        <v>87</v>
      </c>
      <c r="AY246" s="16" t="s">
        <v>185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6" t="s">
        <v>85</v>
      </c>
      <c r="BK246" s="204">
        <f>ROUND(I246*H246,2)</f>
        <v>0</v>
      </c>
      <c r="BL246" s="16" t="s">
        <v>192</v>
      </c>
      <c r="BM246" s="203" t="s">
        <v>975</v>
      </c>
    </row>
    <row r="247" spans="1:65" s="2" customFormat="1" ht="29.25">
      <c r="A247" s="33"/>
      <c r="B247" s="34"/>
      <c r="C247" s="35"/>
      <c r="D247" s="207" t="s">
        <v>269</v>
      </c>
      <c r="E247" s="35"/>
      <c r="F247" s="217" t="s">
        <v>976</v>
      </c>
      <c r="G247" s="35"/>
      <c r="H247" s="35"/>
      <c r="I247" s="218"/>
      <c r="J247" s="35"/>
      <c r="K247" s="35"/>
      <c r="L247" s="38"/>
      <c r="M247" s="219"/>
      <c r="N247" s="220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269</v>
      </c>
      <c r="AU247" s="16" t="s">
        <v>87</v>
      </c>
    </row>
    <row r="248" spans="1:65" s="13" customFormat="1">
      <c r="B248" s="205"/>
      <c r="C248" s="206"/>
      <c r="D248" s="207" t="s">
        <v>194</v>
      </c>
      <c r="E248" s="208" t="s">
        <v>1</v>
      </c>
      <c r="F248" s="209" t="s">
        <v>977</v>
      </c>
      <c r="G248" s="206"/>
      <c r="H248" s="210">
        <v>6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194</v>
      </c>
      <c r="AU248" s="216" t="s">
        <v>87</v>
      </c>
      <c r="AV248" s="13" t="s">
        <v>87</v>
      </c>
      <c r="AW248" s="13" t="s">
        <v>34</v>
      </c>
      <c r="AX248" s="13" t="s">
        <v>85</v>
      </c>
      <c r="AY248" s="216" t="s">
        <v>185</v>
      </c>
    </row>
    <row r="249" spans="1:65" s="2" customFormat="1" ht="16.5" customHeight="1">
      <c r="A249" s="33"/>
      <c r="B249" s="34"/>
      <c r="C249" s="191" t="s">
        <v>490</v>
      </c>
      <c r="D249" s="191" t="s">
        <v>188</v>
      </c>
      <c r="E249" s="192" t="s">
        <v>978</v>
      </c>
      <c r="F249" s="193" t="s">
        <v>979</v>
      </c>
      <c r="G249" s="194" t="s">
        <v>721</v>
      </c>
      <c r="H249" s="195">
        <v>18</v>
      </c>
      <c r="I249" s="196"/>
      <c r="J249" s="197">
        <f>ROUND(I249*H249,2)</f>
        <v>0</v>
      </c>
      <c r="K249" s="198"/>
      <c r="L249" s="38"/>
      <c r="M249" s="199" t="s">
        <v>1</v>
      </c>
      <c r="N249" s="200" t="s">
        <v>42</v>
      </c>
      <c r="O249" s="70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3" t="s">
        <v>192</v>
      </c>
      <c r="AT249" s="203" t="s">
        <v>188</v>
      </c>
      <c r="AU249" s="203" t="s">
        <v>87</v>
      </c>
      <c r="AY249" s="16" t="s">
        <v>185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6" t="s">
        <v>85</v>
      </c>
      <c r="BK249" s="204">
        <f>ROUND(I249*H249,2)</f>
        <v>0</v>
      </c>
      <c r="BL249" s="16" t="s">
        <v>192</v>
      </c>
      <c r="BM249" s="203" t="s">
        <v>980</v>
      </c>
    </row>
    <row r="250" spans="1:65" s="2" customFormat="1" ht="19.5">
      <c r="A250" s="33"/>
      <c r="B250" s="34"/>
      <c r="C250" s="35"/>
      <c r="D250" s="207" t="s">
        <v>269</v>
      </c>
      <c r="E250" s="35"/>
      <c r="F250" s="217" t="s">
        <v>981</v>
      </c>
      <c r="G250" s="35"/>
      <c r="H250" s="35"/>
      <c r="I250" s="218"/>
      <c r="J250" s="35"/>
      <c r="K250" s="35"/>
      <c r="L250" s="38"/>
      <c r="M250" s="219"/>
      <c r="N250" s="220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269</v>
      </c>
      <c r="AU250" s="16" t="s">
        <v>87</v>
      </c>
    </row>
    <row r="251" spans="1:65" s="13" customFormat="1">
      <c r="B251" s="205"/>
      <c r="C251" s="206"/>
      <c r="D251" s="207" t="s">
        <v>194</v>
      </c>
      <c r="E251" s="208" t="s">
        <v>1</v>
      </c>
      <c r="F251" s="209" t="s">
        <v>982</v>
      </c>
      <c r="G251" s="206"/>
      <c r="H251" s="210">
        <v>18</v>
      </c>
      <c r="I251" s="211"/>
      <c r="J251" s="206"/>
      <c r="K251" s="206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194</v>
      </c>
      <c r="AU251" s="216" t="s">
        <v>87</v>
      </c>
      <c r="AV251" s="13" t="s">
        <v>87</v>
      </c>
      <c r="AW251" s="13" t="s">
        <v>34</v>
      </c>
      <c r="AX251" s="13" t="s">
        <v>85</v>
      </c>
      <c r="AY251" s="216" t="s">
        <v>185</v>
      </c>
    </row>
    <row r="252" spans="1:65" s="2" customFormat="1" ht="16.5" customHeight="1">
      <c r="A252" s="33"/>
      <c r="B252" s="34"/>
      <c r="C252" s="191" t="s">
        <v>494</v>
      </c>
      <c r="D252" s="191" t="s">
        <v>188</v>
      </c>
      <c r="E252" s="192" t="s">
        <v>983</v>
      </c>
      <c r="F252" s="193" t="s">
        <v>984</v>
      </c>
      <c r="G252" s="194" t="s">
        <v>721</v>
      </c>
      <c r="H252" s="195">
        <v>6</v>
      </c>
      <c r="I252" s="196"/>
      <c r="J252" s="197">
        <f>ROUND(I252*H252,2)</f>
        <v>0</v>
      </c>
      <c r="K252" s="198"/>
      <c r="L252" s="38"/>
      <c r="M252" s="199" t="s">
        <v>1</v>
      </c>
      <c r="N252" s="200" t="s">
        <v>42</v>
      </c>
      <c r="O252" s="70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3" t="s">
        <v>192</v>
      </c>
      <c r="AT252" s="203" t="s">
        <v>188</v>
      </c>
      <c r="AU252" s="203" t="s">
        <v>87</v>
      </c>
      <c r="AY252" s="16" t="s">
        <v>185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6" t="s">
        <v>85</v>
      </c>
      <c r="BK252" s="204">
        <f>ROUND(I252*H252,2)</f>
        <v>0</v>
      </c>
      <c r="BL252" s="16" t="s">
        <v>192</v>
      </c>
      <c r="BM252" s="203" t="s">
        <v>985</v>
      </c>
    </row>
    <row r="253" spans="1:65" s="2" customFormat="1" ht="21.75" customHeight="1">
      <c r="A253" s="33"/>
      <c r="B253" s="34"/>
      <c r="C253" s="191" t="s">
        <v>500</v>
      </c>
      <c r="D253" s="191" t="s">
        <v>188</v>
      </c>
      <c r="E253" s="192" t="s">
        <v>986</v>
      </c>
      <c r="F253" s="193" t="s">
        <v>987</v>
      </c>
      <c r="G253" s="194" t="s">
        <v>191</v>
      </c>
      <c r="H253" s="195">
        <v>1039.5</v>
      </c>
      <c r="I253" s="196"/>
      <c r="J253" s="197">
        <f>ROUND(I253*H253,2)</f>
        <v>0</v>
      </c>
      <c r="K253" s="198"/>
      <c r="L253" s="38"/>
      <c r="M253" s="199" t="s">
        <v>1</v>
      </c>
      <c r="N253" s="200" t="s">
        <v>42</v>
      </c>
      <c r="O253" s="70"/>
      <c r="P253" s="201">
        <f>O253*H253</f>
        <v>0</v>
      </c>
      <c r="Q253" s="201">
        <v>0</v>
      </c>
      <c r="R253" s="201">
        <f>Q253*H253</f>
        <v>0</v>
      </c>
      <c r="S253" s="201">
        <v>0</v>
      </c>
      <c r="T253" s="202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03" t="s">
        <v>192</v>
      </c>
      <c r="AT253" s="203" t="s">
        <v>188</v>
      </c>
      <c r="AU253" s="203" t="s">
        <v>87</v>
      </c>
      <c r="AY253" s="16" t="s">
        <v>185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6" t="s">
        <v>85</v>
      </c>
      <c r="BK253" s="204">
        <f>ROUND(I253*H253,2)</f>
        <v>0</v>
      </c>
      <c r="BL253" s="16" t="s">
        <v>192</v>
      </c>
      <c r="BM253" s="203" t="s">
        <v>988</v>
      </c>
    </row>
    <row r="254" spans="1:65" s="2" customFormat="1" ht="48.75">
      <c r="A254" s="33"/>
      <c r="B254" s="34"/>
      <c r="C254" s="35"/>
      <c r="D254" s="207" t="s">
        <v>269</v>
      </c>
      <c r="E254" s="35"/>
      <c r="F254" s="217" t="s">
        <v>989</v>
      </c>
      <c r="G254" s="35"/>
      <c r="H254" s="35"/>
      <c r="I254" s="218"/>
      <c r="J254" s="35"/>
      <c r="K254" s="35"/>
      <c r="L254" s="38"/>
      <c r="M254" s="219"/>
      <c r="N254" s="220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269</v>
      </c>
      <c r="AU254" s="16" t="s">
        <v>87</v>
      </c>
    </row>
    <row r="255" spans="1:65" s="13" customFormat="1">
      <c r="B255" s="205"/>
      <c r="C255" s="206"/>
      <c r="D255" s="207" t="s">
        <v>194</v>
      </c>
      <c r="E255" s="208" t="s">
        <v>1</v>
      </c>
      <c r="F255" s="209" t="s">
        <v>990</v>
      </c>
      <c r="G255" s="206"/>
      <c r="H255" s="210">
        <v>270</v>
      </c>
      <c r="I255" s="211"/>
      <c r="J255" s="206"/>
      <c r="K255" s="206"/>
      <c r="L255" s="212"/>
      <c r="M255" s="213"/>
      <c r="N255" s="214"/>
      <c r="O255" s="214"/>
      <c r="P255" s="214"/>
      <c r="Q255" s="214"/>
      <c r="R255" s="214"/>
      <c r="S255" s="214"/>
      <c r="T255" s="215"/>
      <c r="AT255" s="216" t="s">
        <v>194</v>
      </c>
      <c r="AU255" s="216" t="s">
        <v>87</v>
      </c>
      <c r="AV255" s="13" t="s">
        <v>87</v>
      </c>
      <c r="AW255" s="13" t="s">
        <v>34</v>
      </c>
      <c r="AX255" s="13" t="s">
        <v>77</v>
      </c>
      <c r="AY255" s="216" t="s">
        <v>185</v>
      </c>
    </row>
    <row r="256" spans="1:65" s="13" customFormat="1">
      <c r="B256" s="205"/>
      <c r="C256" s="206"/>
      <c r="D256" s="207" t="s">
        <v>194</v>
      </c>
      <c r="E256" s="208" t="s">
        <v>1</v>
      </c>
      <c r="F256" s="209" t="s">
        <v>991</v>
      </c>
      <c r="G256" s="206"/>
      <c r="H256" s="210">
        <v>540</v>
      </c>
      <c r="I256" s="211"/>
      <c r="J256" s="206"/>
      <c r="K256" s="206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194</v>
      </c>
      <c r="AU256" s="216" t="s">
        <v>87</v>
      </c>
      <c r="AV256" s="13" t="s">
        <v>87</v>
      </c>
      <c r="AW256" s="13" t="s">
        <v>34</v>
      </c>
      <c r="AX256" s="13" t="s">
        <v>77</v>
      </c>
      <c r="AY256" s="216" t="s">
        <v>185</v>
      </c>
    </row>
    <row r="257" spans="1:65" s="13" customFormat="1">
      <c r="B257" s="205"/>
      <c r="C257" s="206"/>
      <c r="D257" s="207" t="s">
        <v>194</v>
      </c>
      <c r="E257" s="208" t="s">
        <v>1</v>
      </c>
      <c r="F257" s="209" t="s">
        <v>992</v>
      </c>
      <c r="G257" s="206"/>
      <c r="H257" s="210">
        <v>180</v>
      </c>
      <c r="I257" s="211"/>
      <c r="J257" s="206"/>
      <c r="K257" s="206"/>
      <c r="L257" s="212"/>
      <c r="M257" s="213"/>
      <c r="N257" s="214"/>
      <c r="O257" s="214"/>
      <c r="P257" s="214"/>
      <c r="Q257" s="214"/>
      <c r="R257" s="214"/>
      <c r="S257" s="214"/>
      <c r="T257" s="215"/>
      <c r="AT257" s="216" t="s">
        <v>194</v>
      </c>
      <c r="AU257" s="216" t="s">
        <v>87</v>
      </c>
      <c r="AV257" s="13" t="s">
        <v>87</v>
      </c>
      <c r="AW257" s="13" t="s">
        <v>34</v>
      </c>
      <c r="AX257" s="13" t="s">
        <v>77</v>
      </c>
      <c r="AY257" s="216" t="s">
        <v>185</v>
      </c>
    </row>
    <row r="258" spans="1:65" s="13" customFormat="1">
      <c r="B258" s="205"/>
      <c r="C258" s="206"/>
      <c r="D258" s="207" t="s">
        <v>194</v>
      </c>
      <c r="E258" s="208" t="s">
        <v>1</v>
      </c>
      <c r="F258" s="209" t="s">
        <v>993</v>
      </c>
      <c r="G258" s="206"/>
      <c r="H258" s="210">
        <v>49.5</v>
      </c>
      <c r="I258" s="211"/>
      <c r="J258" s="206"/>
      <c r="K258" s="206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194</v>
      </c>
      <c r="AU258" s="216" t="s">
        <v>87</v>
      </c>
      <c r="AV258" s="13" t="s">
        <v>87</v>
      </c>
      <c r="AW258" s="13" t="s">
        <v>34</v>
      </c>
      <c r="AX258" s="13" t="s">
        <v>77</v>
      </c>
      <c r="AY258" s="216" t="s">
        <v>185</v>
      </c>
    </row>
    <row r="259" spans="1:65" s="14" customFormat="1">
      <c r="B259" s="221"/>
      <c r="C259" s="222"/>
      <c r="D259" s="207" t="s">
        <v>194</v>
      </c>
      <c r="E259" s="223" t="s">
        <v>1</v>
      </c>
      <c r="F259" s="224" t="s">
        <v>317</v>
      </c>
      <c r="G259" s="222"/>
      <c r="H259" s="225">
        <v>1039.5</v>
      </c>
      <c r="I259" s="226"/>
      <c r="J259" s="222"/>
      <c r="K259" s="222"/>
      <c r="L259" s="227"/>
      <c r="M259" s="228"/>
      <c r="N259" s="229"/>
      <c r="O259" s="229"/>
      <c r="P259" s="229"/>
      <c r="Q259" s="229"/>
      <c r="R259" s="229"/>
      <c r="S259" s="229"/>
      <c r="T259" s="230"/>
      <c r="AT259" s="231" t="s">
        <v>194</v>
      </c>
      <c r="AU259" s="231" t="s">
        <v>87</v>
      </c>
      <c r="AV259" s="14" t="s">
        <v>192</v>
      </c>
      <c r="AW259" s="14" t="s">
        <v>34</v>
      </c>
      <c r="AX259" s="14" t="s">
        <v>85</v>
      </c>
      <c r="AY259" s="231" t="s">
        <v>185</v>
      </c>
    </row>
    <row r="260" spans="1:65" s="2" customFormat="1" ht="16.5" customHeight="1">
      <c r="A260" s="33"/>
      <c r="B260" s="34"/>
      <c r="C260" s="191" t="s">
        <v>505</v>
      </c>
      <c r="D260" s="191" t="s">
        <v>188</v>
      </c>
      <c r="E260" s="192" t="s">
        <v>994</v>
      </c>
      <c r="F260" s="193" t="s">
        <v>995</v>
      </c>
      <c r="G260" s="194" t="s">
        <v>996</v>
      </c>
      <c r="H260" s="195">
        <v>1</v>
      </c>
      <c r="I260" s="196"/>
      <c r="J260" s="197">
        <f>ROUND(I260*H260,2)</f>
        <v>0</v>
      </c>
      <c r="K260" s="198"/>
      <c r="L260" s="38"/>
      <c r="M260" s="199" t="s">
        <v>1</v>
      </c>
      <c r="N260" s="200" t="s">
        <v>42</v>
      </c>
      <c r="O260" s="70"/>
      <c r="P260" s="201">
        <f>O260*H260</f>
        <v>0</v>
      </c>
      <c r="Q260" s="201">
        <v>0</v>
      </c>
      <c r="R260" s="201">
        <f>Q260*H260</f>
        <v>0</v>
      </c>
      <c r="S260" s="201">
        <v>0</v>
      </c>
      <c r="T260" s="20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3" t="s">
        <v>192</v>
      </c>
      <c r="AT260" s="203" t="s">
        <v>188</v>
      </c>
      <c r="AU260" s="203" t="s">
        <v>87</v>
      </c>
      <c r="AY260" s="16" t="s">
        <v>185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16" t="s">
        <v>85</v>
      </c>
      <c r="BK260" s="204">
        <f>ROUND(I260*H260,2)</f>
        <v>0</v>
      </c>
      <c r="BL260" s="16" t="s">
        <v>192</v>
      </c>
      <c r="BM260" s="203" t="s">
        <v>997</v>
      </c>
    </row>
    <row r="261" spans="1:65" s="2" customFormat="1" ht="21.75" customHeight="1">
      <c r="A261" s="33"/>
      <c r="B261" s="34"/>
      <c r="C261" s="191" t="s">
        <v>509</v>
      </c>
      <c r="D261" s="191" t="s">
        <v>188</v>
      </c>
      <c r="E261" s="192" t="s">
        <v>998</v>
      </c>
      <c r="F261" s="193" t="s">
        <v>999</v>
      </c>
      <c r="G261" s="194" t="s">
        <v>191</v>
      </c>
      <c r="H261" s="195">
        <v>346</v>
      </c>
      <c r="I261" s="196"/>
      <c r="J261" s="197">
        <f>ROUND(I261*H261,2)</f>
        <v>0</v>
      </c>
      <c r="K261" s="198"/>
      <c r="L261" s="38"/>
      <c r="M261" s="199" t="s">
        <v>1</v>
      </c>
      <c r="N261" s="200" t="s">
        <v>42</v>
      </c>
      <c r="O261" s="70"/>
      <c r="P261" s="201">
        <f>O261*H261</f>
        <v>0</v>
      </c>
      <c r="Q261" s="201">
        <v>0</v>
      </c>
      <c r="R261" s="201">
        <f>Q261*H261</f>
        <v>0</v>
      </c>
      <c r="S261" s="201">
        <v>0</v>
      </c>
      <c r="T261" s="202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3" t="s">
        <v>192</v>
      </c>
      <c r="AT261" s="203" t="s">
        <v>188</v>
      </c>
      <c r="AU261" s="203" t="s">
        <v>87</v>
      </c>
      <c r="AY261" s="16" t="s">
        <v>185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16" t="s">
        <v>85</v>
      </c>
      <c r="BK261" s="204">
        <f>ROUND(I261*H261,2)</f>
        <v>0</v>
      </c>
      <c r="BL261" s="16" t="s">
        <v>192</v>
      </c>
      <c r="BM261" s="203" t="s">
        <v>1000</v>
      </c>
    </row>
    <row r="262" spans="1:65" s="2" customFormat="1" ht="16.5" customHeight="1">
      <c r="A262" s="33"/>
      <c r="B262" s="34"/>
      <c r="C262" s="191" t="s">
        <v>513</v>
      </c>
      <c r="D262" s="191" t="s">
        <v>188</v>
      </c>
      <c r="E262" s="192" t="s">
        <v>1001</v>
      </c>
      <c r="F262" s="193" t="s">
        <v>1002</v>
      </c>
      <c r="G262" s="194" t="s">
        <v>721</v>
      </c>
      <c r="H262" s="195">
        <v>1</v>
      </c>
      <c r="I262" s="196"/>
      <c r="J262" s="197">
        <f>ROUND(I262*H262,2)</f>
        <v>0</v>
      </c>
      <c r="K262" s="198"/>
      <c r="L262" s="38"/>
      <c r="M262" s="199" t="s">
        <v>1</v>
      </c>
      <c r="N262" s="200" t="s">
        <v>42</v>
      </c>
      <c r="O262" s="70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3" t="s">
        <v>192</v>
      </c>
      <c r="AT262" s="203" t="s">
        <v>188</v>
      </c>
      <c r="AU262" s="203" t="s">
        <v>87</v>
      </c>
      <c r="AY262" s="16" t="s">
        <v>185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6" t="s">
        <v>85</v>
      </c>
      <c r="BK262" s="204">
        <f>ROUND(I262*H262,2)</f>
        <v>0</v>
      </c>
      <c r="BL262" s="16" t="s">
        <v>192</v>
      </c>
      <c r="BM262" s="203" t="s">
        <v>1003</v>
      </c>
    </row>
    <row r="263" spans="1:65" s="2" customFormat="1" ht="21.75" customHeight="1">
      <c r="A263" s="33"/>
      <c r="B263" s="34"/>
      <c r="C263" s="191" t="s">
        <v>517</v>
      </c>
      <c r="D263" s="191" t="s">
        <v>188</v>
      </c>
      <c r="E263" s="192" t="s">
        <v>1004</v>
      </c>
      <c r="F263" s="193" t="s">
        <v>1005</v>
      </c>
      <c r="G263" s="194" t="s">
        <v>214</v>
      </c>
      <c r="H263" s="195">
        <v>1</v>
      </c>
      <c r="I263" s="196"/>
      <c r="J263" s="197">
        <f>ROUND(I263*H263,2)</f>
        <v>0</v>
      </c>
      <c r="K263" s="198"/>
      <c r="L263" s="38"/>
      <c r="M263" s="199" t="s">
        <v>1</v>
      </c>
      <c r="N263" s="200" t="s">
        <v>42</v>
      </c>
      <c r="O263" s="70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3" t="s">
        <v>192</v>
      </c>
      <c r="AT263" s="203" t="s">
        <v>188</v>
      </c>
      <c r="AU263" s="203" t="s">
        <v>87</v>
      </c>
      <c r="AY263" s="16" t="s">
        <v>185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16" t="s">
        <v>85</v>
      </c>
      <c r="BK263" s="204">
        <f>ROUND(I263*H263,2)</f>
        <v>0</v>
      </c>
      <c r="BL263" s="16" t="s">
        <v>192</v>
      </c>
      <c r="BM263" s="203" t="s">
        <v>1006</v>
      </c>
    </row>
    <row r="264" spans="1:65" s="2" customFormat="1" ht="97.5">
      <c r="A264" s="33"/>
      <c r="B264" s="34"/>
      <c r="C264" s="35"/>
      <c r="D264" s="207" t="s">
        <v>269</v>
      </c>
      <c r="E264" s="35"/>
      <c r="F264" s="217" t="s">
        <v>1007</v>
      </c>
      <c r="G264" s="35"/>
      <c r="H264" s="35"/>
      <c r="I264" s="218"/>
      <c r="J264" s="35"/>
      <c r="K264" s="35"/>
      <c r="L264" s="38"/>
      <c r="M264" s="219"/>
      <c r="N264" s="220"/>
      <c r="O264" s="70"/>
      <c r="P264" s="70"/>
      <c r="Q264" s="70"/>
      <c r="R264" s="70"/>
      <c r="S264" s="70"/>
      <c r="T264" s="71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269</v>
      </c>
      <c r="AU264" s="16" t="s">
        <v>87</v>
      </c>
    </row>
    <row r="265" spans="1:65" s="2" customFormat="1" ht="21.75" customHeight="1">
      <c r="A265" s="33"/>
      <c r="B265" s="34"/>
      <c r="C265" s="191" t="s">
        <v>521</v>
      </c>
      <c r="D265" s="191" t="s">
        <v>188</v>
      </c>
      <c r="E265" s="192" t="s">
        <v>1008</v>
      </c>
      <c r="F265" s="193" t="s">
        <v>1009</v>
      </c>
      <c r="G265" s="194" t="s">
        <v>704</v>
      </c>
      <c r="H265" s="195">
        <v>1</v>
      </c>
      <c r="I265" s="196"/>
      <c r="J265" s="197">
        <f t="shared" ref="J265:J270" si="10">ROUND(I265*H265,2)</f>
        <v>0</v>
      </c>
      <c r="K265" s="198"/>
      <c r="L265" s="38"/>
      <c r="M265" s="199" t="s">
        <v>1</v>
      </c>
      <c r="N265" s="200" t="s">
        <v>42</v>
      </c>
      <c r="O265" s="70"/>
      <c r="P265" s="201">
        <f t="shared" ref="P265:P270" si="11">O265*H265</f>
        <v>0</v>
      </c>
      <c r="Q265" s="201">
        <v>0</v>
      </c>
      <c r="R265" s="201">
        <f t="shared" ref="R265:R270" si="12">Q265*H265</f>
        <v>0</v>
      </c>
      <c r="S265" s="201">
        <v>0</v>
      </c>
      <c r="T265" s="202">
        <f t="shared" ref="T265:T270" si="13"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3" t="s">
        <v>192</v>
      </c>
      <c r="AT265" s="203" t="s">
        <v>188</v>
      </c>
      <c r="AU265" s="203" t="s">
        <v>87</v>
      </c>
      <c r="AY265" s="16" t="s">
        <v>185</v>
      </c>
      <c r="BE265" s="204">
        <f t="shared" ref="BE265:BE270" si="14">IF(N265="základní",J265,0)</f>
        <v>0</v>
      </c>
      <c r="BF265" s="204">
        <f t="shared" ref="BF265:BF270" si="15">IF(N265="snížená",J265,0)</f>
        <v>0</v>
      </c>
      <c r="BG265" s="204">
        <f t="shared" ref="BG265:BG270" si="16">IF(N265="zákl. přenesená",J265,0)</f>
        <v>0</v>
      </c>
      <c r="BH265" s="204">
        <f t="shared" ref="BH265:BH270" si="17">IF(N265="sníž. přenesená",J265,0)</f>
        <v>0</v>
      </c>
      <c r="BI265" s="204">
        <f t="shared" ref="BI265:BI270" si="18">IF(N265="nulová",J265,0)</f>
        <v>0</v>
      </c>
      <c r="BJ265" s="16" t="s">
        <v>85</v>
      </c>
      <c r="BK265" s="204">
        <f t="shared" ref="BK265:BK270" si="19">ROUND(I265*H265,2)</f>
        <v>0</v>
      </c>
      <c r="BL265" s="16" t="s">
        <v>192</v>
      </c>
      <c r="BM265" s="203" t="s">
        <v>1010</v>
      </c>
    </row>
    <row r="266" spans="1:65" s="2" customFormat="1" ht="16.5" customHeight="1">
      <c r="A266" s="33"/>
      <c r="B266" s="34"/>
      <c r="C266" s="191" t="s">
        <v>527</v>
      </c>
      <c r="D266" s="191" t="s">
        <v>188</v>
      </c>
      <c r="E266" s="192" t="s">
        <v>962</v>
      </c>
      <c r="F266" s="193" t="s">
        <v>963</v>
      </c>
      <c r="G266" s="194" t="s">
        <v>721</v>
      </c>
      <c r="H266" s="195">
        <v>1</v>
      </c>
      <c r="I266" s="196"/>
      <c r="J266" s="197">
        <f t="shared" si="10"/>
        <v>0</v>
      </c>
      <c r="K266" s="198"/>
      <c r="L266" s="38"/>
      <c r="M266" s="199" t="s">
        <v>1</v>
      </c>
      <c r="N266" s="200" t="s">
        <v>42</v>
      </c>
      <c r="O266" s="70"/>
      <c r="P266" s="201">
        <f t="shared" si="11"/>
        <v>0</v>
      </c>
      <c r="Q266" s="201">
        <v>0</v>
      </c>
      <c r="R266" s="201">
        <f t="shared" si="12"/>
        <v>0</v>
      </c>
      <c r="S266" s="201">
        <v>0</v>
      </c>
      <c r="T266" s="202">
        <f t="shared" si="1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3" t="s">
        <v>192</v>
      </c>
      <c r="AT266" s="203" t="s">
        <v>188</v>
      </c>
      <c r="AU266" s="203" t="s">
        <v>87</v>
      </c>
      <c r="AY266" s="16" t="s">
        <v>185</v>
      </c>
      <c r="BE266" s="204">
        <f t="shared" si="14"/>
        <v>0</v>
      </c>
      <c r="BF266" s="204">
        <f t="shared" si="15"/>
        <v>0</v>
      </c>
      <c r="BG266" s="204">
        <f t="shared" si="16"/>
        <v>0</v>
      </c>
      <c r="BH266" s="204">
        <f t="shared" si="17"/>
        <v>0</v>
      </c>
      <c r="BI266" s="204">
        <f t="shared" si="18"/>
        <v>0</v>
      </c>
      <c r="BJ266" s="16" t="s">
        <v>85</v>
      </c>
      <c r="BK266" s="204">
        <f t="shared" si="19"/>
        <v>0</v>
      </c>
      <c r="BL266" s="16" t="s">
        <v>192</v>
      </c>
      <c r="BM266" s="203" t="s">
        <v>1011</v>
      </c>
    </row>
    <row r="267" spans="1:65" s="2" customFormat="1" ht="21.75" customHeight="1">
      <c r="A267" s="33"/>
      <c r="B267" s="34"/>
      <c r="C267" s="191" t="s">
        <v>532</v>
      </c>
      <c r="D267" s="191" t="s">
        <v>188</v>
      </c>
      <c r="E267" s="192" t="s">
        <v>965</v>
      </c>
      <c r="F267" s="193" t="s">
        <v>966</v>
      </c>
      <c r="G267" s="194" t="s">
        <v>301</v>
      </c>
      <c r="H267" s="195">
        <v>4</v>
      </c>
      <c r="I267" s="196"/>
      <c r="J267" s="197">
        <f t="shared" si="10"/>
        <v>0</v>
      </c>
      <c r="K267" s="198"/>
      <c r="L267" s="38"/>
      <c r="M267" s="199" t="s">
        <v>1</v>
      </c>
      <c r="N267" s="200" t="s">
        <v>42</v>
      </c>
      <c r="O267" s="70"/>
      <c r="P267" s="201">
        <f t="shared" si="11"/>
        <v>0</v>
      </c>
      <c r="Q267" s="201">
        <v>8.1999999999999998E-4</v>
      </c>
      <c r="R267" s="201">
        <f t="shared" si="12"/>
        <v>3.2799999999999999E-3</v>
      </c>
      <c r="S267" s="201">
        <v>0</v>
      </c>
      <c r="T267" s="202">
        <f t="shared" si="1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3" t="s">
        <v>192</v>
      </c>
      <c r="AT267" s="203" t="s">
        <v>188</v>
      </c>
      <c r="AU267" s="203" t="s">
        <v>87</v>
      </c>
      <c r="AY267" s="16" t="s">
        <v>185</v>
      </c>
      <c r="BE267" s="204">
        <f t="shared" si="14"/>
        <v>0</v>
      </c>
      <c r="BF267" s="204">
        <f t="shared" si="15"/>
        <v>0</v>
      </c>
      <c r="BG267" s="204">
        <f t="shared" si="16"/>
        <v>0</v>
      </c>
      <c r="BH267" s="204">
        <f t="shared" si="17"/>
        <v>0</v>
      </c>
      <c r="BI267" s="204">
        <f t="shared" si="18"/>
        <v>0</v>
      </c>
      <c r="BJ267" s="16" t="s">
        <v>85</v>
      </c>
      <c r="BK267" s="204">
        <f t="shared" si="19"/>
        <v>0</v>
      </c>
      <c r="BL267" s="16" t="s">
        <v>192</v>
      </c>
      <c r="BM267" s="203" t="s">
        <v>1012</v>
      </c>
    </row>
    <row r="268" spans="1:65" s="2" customFormat="1" ht="16.5" customHeight="1">
      <c r="A268" s="33"/>
      <c r="B268" s="34"/>
      <c r="C268" s="191" t="s">
        <v>536</v>
      </c>
      <c r="D268" s="191" t="s">
        <v>188</v>
      </c>
      <c r="E268" s="192" t="s">
        <v>968</v>
      </c>
      <c r="F268" s="193" t="s">
        <v>969</v>
      </c>
      <c r="G268" s="194" t="s">
        <v>301</v>
      </c>
      <c r="H268" s="195">
        <v>4</v>
      </c>
      <c r="I268" s="196"/>
      <c r="J268" s="197">
        <f t="shared" si="10"/>
        <v>0</v>
      </c>
      <c r="K268" s="198"/>
      <c r="L268" s="38"/>
      <c r="M268" s="199" t="s">
        <v>1</v>
      </c>
      <c r="N268" s="200" t="s">
        <v>42</v>
      </c>
      <c r="O268" s="70"/>
      <c r="P268" s="201">
        <f t="shared" si="11"/>
        <v>0</v>
      </c>
      <c r="Q268" s="201">
        <v>0</v>
      </c>
      <c r="R268" s="201">
        <f t="shared" si="12"/>
        <v>0</v>
      </c>
      <c r="S268" s="201">
        <v>0</v>
      </c>
      <c r="T268" s="202">
        <f t="shared" si="1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03" t="s">
        <v>192</v>
      </c>
      <c r="AT268" s="203" t="s">
        <v>188</v>
      </c>
      <c r="AU268" s="203" t="s">
        <v>87</v>
      </c>
      <c r="AY268" s="16" t="s">
        <v>185</v>
      </c>
      <c r="BE268" s="204">
        <f t="shared" si="14"/>
        <v>0</v>
      </c>
      <c r="BF268" s="204">
        <f t="shared" si="15"/>
        <v>0</v>
      </c>
      <c r="BG268" s="204">
        <f t="shared" si="16"/>
        <v>0</v>
      </c>
      <c r="BH268" s="204">
        <f t="shared" si="17"/>
        <v>0</v>
      </c>
      <c r="BI268" s="204">
        <f t="shared" si="18"/>
        <v>0</v>
      </c>
      <c r="BJ268" s="16" t="s">
        <v>85</v>
      </c>
      <c r="BK268" s="204">
        <f t="shared" si="19"/>
        <v>0</v>
      </c>
      <c r="BL268" s="16" t="s">
        <v>192</v>
      </c>
      <c r="BM268" s="203" t="s">
        <v>1013</v>
      </c>
    </row>
    <row r="269" spans="1:65" s="2" customFormat="1" ht="21.75" customHeight="1">
      <c r="A269" s="33"/>
      <c r="B269" s="34"/>
      <c r="C269" s="191" t="s">
        <v>540</v>
      </c>
      <c r="D269" s="191" t="s">
        <v>188</v>
      </c>
      <c r="E269" s="192" t="s">
        <v>1014</v>
      </c>
      <c r="F269" s="193" t="s">
        <v>1015</v>
      </c>
      <c r="G269" s="194" t="s">
        <v>434</v>
      </c>
      <c r="H269" s="243"/>
      <c r="I269" s="196"/>
      <c r="J269" s="197">
        <f t="shared" si="10"/>
        <v>0</v>
      </c>
      <c r="K269" s="198"/>
      <c r="L269" s="38"/>
      <c r="M269" s="199" t="s">
        <v>1</v>
      </c>
      <c r="N269" s="200" t="s">
        <v>42</v>
      </c>
      <c r="O269" s="70"/>
      <c r="P269" s="201">
        <f t="shared" si="11"/>
        <v>0</v>
      </c>
      <c r="Q269" s="201">
        <v>0</v>
      </c>
      <c r="R269" s="201">
        <f t="shared" si="12"/>
        <v>0</v>
      </c>
      <c r="S269" s="201">
        <v>0</v>
      </c>
      <c r="T269" s="202">
        <f t="shared" si="1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3" t="s">
        <v>261</v>
      </c>
      <c r="AT269" s="203" t="s">
        <v>188</v>
      </c>
      <c r="AU269" s="203" t="s">
        <v>87</v>
      </c>
      <c r="AY269" s="16" t="s">
        <v>185</v>
      </c>
      <c r="BE269" s="204">
        <f t="shared" si="14"/>
        <v>0</v>
      </c>
      <c r="BF269" s="204">
        <f t="shared" si="15"/>
        <v>0</v>
      </c>
      <c r="BG269" s="204">
        <f t="shared" si="16"/>
        <v>0</v>
      </c>
      <c r="BH269" s="204">
        <f t="shared" si="17"/>
        <v>0</v>
      </c>
      <c r="BI269" s="204">
        <f t="shared" si="18"/>
        <v>0</v>
      </c>
      <c r="BJ269" s="16" t="s">
        <v>85</v>
      </c>
      <c r="BK269" s="204">
        <f t="shared" si="19"/>
        <v>0</v>
      </c>
      <c r="BL269" s="16" t="s">
        <v>261</v>
      </c>
      <c r="BM269" s="203" t="s">
        <v>1016</v>
      </c>
    </row>
    <row r="270" spans="1:65" s="2" customFormat="1" ht="21.75" customHeight="1">
      <c r="A270" s="33"/>
      <c r="B270" s="34"/>
      <c r="C270" s="191" t="s">
        <v>544</v>
      </c>
      <c r="D270" s="191" t="s">
        <v>188</v>
      </c>
      <c r="E270" s="192" t="s">
        <v>1017</v>
      </c>
      <c r="F270" s="193" t="s">
        <v>1018</v>
      </c>
      <c r="G270" s="194" t="s">
        <v>434</v>
      </c>
      <c r="H270" s="243"/>
      <c r="I270" s="196"/>
      <c r="J270" s="197">
        <f t="shared" si="10"/>
        <v>0</v>
      </c>
      <c r="K270" s="198"/>
      <c r="L270" s="38"/>
      <c r="M270" s="199" t="s">
        <v>1</v>
      </c>
      <c r="N270" s="200" t="s">
        <v>42</v>
      </c>
      <c r="O270" s="70"/>
      <c r="P270" s="201">
        <f t="shared" si="11"/>
        <v>0</v>
      </c>
      <c r="Q270" s="201">
        <v>0</v>
      </c>
      <c r="R270" s="201">
        <f t="shared" si="12"/>
        <v>0</v>
      </c>
      <c r="S270" s="201">
        <v>0</v>
      </c>
      <c r="T270" s="202">
        <f t="shared" si="1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3" t="s">
        <v>261</v>
      </c>
      <c r="AT270" s="203" t="s">
        <v>188</v>
      </c>
      <c r="AU270" s="203" t="s">
        <v>87</v>
      </c>
      <c r="AY270" s="16" t="s">
        <v>185</v>
      </c>
      <c r="BE270" s="204">
        <f t="shared" si="14"/>
        <v>0</v>
      </c>
      <c r="BF270" s="204">
        <f t="shared" si="15"/>
        <v>0</v>
      </c>
      <c r="BG270" s="204">
        <f t="shared" si="16"/>
        <v>0</v>
      </c>
      <c r="BH270" s="204">
        <f t="shared" si="17"/>
        <v>0</v>
      </c>
      <c r="BI270" s="204">
        <f t="shared" si="18"/>
        <v>0</v>
      </c>
      <c r="BJ270" s="16" t="s">
        <v>85</v>
      </c>
      <c r="BK270" s="204">
        <f t="shared" si="19"/>
        <v>0</v>
      </c>
      <c r="BL270" s="16" t="s">
        <v>261</v>
      </c>
      <c r="BM270" s="203" t="s">
        <v>1019</v>
      </c>
    </row>
    <row r="271" spans="1:65" s="12" customFormat="1" ht="22.9" customHeight="1">
      <c r="B271" s="175"/>
      <c r="C271" s="176"/>
      <c r="D271" s="177" t="s">
        <v>76</v>
      </c>
      <c r="E271" s="189" t="s">
        <v>525</v>
      </c>
      <c r="F271" s="189" t="s">
        <v>526</v>
      </c>
      <c r="G271" s="176"/>
      <c r="H271" s="176"/>
      <c r="I271" s="179"/>
      <c r="J271" s="190">
        <f>BK271</f>
        <v>0</v>
      </c>
      <c r="K271" s="176"/>
      <c r="L271" s="181"/>
      <c r="M271" s="182"/>
      <c r="N271" s="183"/>
      <c r="O271" s="183"/>
      <c r="P271" s="184">
        <f>SUM(P272:P283)</f>
        <v>0</v>
      </c>
      <c r="Q271" s="183"/>
      <c r="R271" s="184">
        <f>SUM(R272:R283)</f>
        <v>0.86494320000000002</v>
      </c>
      <c r="S271" s="183"/>
      <c r="T271" s="185">
        <f>SUM(T272:T283)</f>
        <v>0.14400000000000002</v>
      </c>
      <c r="AR271" s="186" t="s">
        <v>87</v>
      </c>
      <c r="AT271" s="187" t="s">
        <v>76</v>
      </c>
      <c r="AU271" s="187" t="s">
        <v>85</v>
      </c>
      <c r="AY271" s="186" t="s">
        <v>185</v>
      </c>
      <c r="BK271" s="188">
        <f>SUM(BK272:BK283)</f>
        <v>0</v>
      </c>
    </row>
    <row r="272" spans="1:65" s="2" customFormat="1" ht="21.75" customHeight="1">
      <c r="A272" s="33"/>
      <c r="B272" s="34"/>
      <c r="C272" s="191" t="s">
        <v>548</v>
      </c>
      <c r="D272" s="191" t="s">
        <v>188</v>
      </c>
      <c r="E272" s="192" t="s">
        <v>1020</v>
      </c>
      <c r="F272" s="193" t="s">
        <v>1021</v>
      </c>
      <c r="G272" s="194" t="s">
        <v>198</v>
      </c>
      <c r="H272" s="195">
        <v>63.36</v>
      </c>
      <c r="I272" s="196"/>
      <c r="J272" s="197">
        <f>ROUND(I272*H272,2)</f>
        <v>0</v>
      </c>
      <c r="K272" s="198"/>
      <c r="L272" s="38"/>
      <c r="M272" s="199" t="s">
        <v>1</v>
      </c>
      <c r="N272" s="200" t="s">
        <v>42</v>
      </c>
      <c r="O272" s="70"/>
      <c r="P272" s="201">
        <f>O272*H272</f>
        <v>0</v>
      </c>
      <c r="Q272" s="201">
        <v>1.217E-2</v>
      </c>
      <c r="R272" s="201">
        <f>Q272*H272</f>
        <v>0.77109119999999998</v>
      </c>
      <c r="S272" s="201">
        <v>0</v>
      </c>
      <c r="T272" s="202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3" t="s">
        <v>261</v>
      </c>
      <c r="AT272" s="203" t="s">
        <v>188</v>
      </c>
      <c r="AU272" s="203" t="s">
        <v>87</v>
      </c>
      <c r="AY272" s="16" t="s">
        <v>185</v>
      </c>
      <c r="BE272" s="204">
        <f>IF(N272="základní",J272,0)</f>
        <v>0</v>
      </c>
      <c r="BF272" s="204">
        <f>IF(N272="snížená",J272,0)</f>
        <v>0</v>
      </c>
      <c r="BG272" s="204">
        <f>IF(N272="zákl. přenesená",J272,0)</f>
        <v>0</v>
      </c>
      <c r="BH272" s="204">
        <f>IF(N272="sníž. přenesená",J272,0)</f>
        <v>0</v>
      </c>
      <c r="BI272" s="204">
        <f>IF(N272="nulová",J272,0)</f>
        <v>0</v>
      </c>
      <c r="BJ272" s="16" t="s">
        <v>85</v>
      </c>
      <c r="BK272" s="204">
        <f>ROUND(I272*H272,2)</f>
        <v>0</v>
      </c>
      <c r="BL272" s="16" t="s">
        <v>261</v>
      </c>
      <c r="BM272" s="203" t="s">
        <v>1022</v>
      </c>
    </row>
    <row r="273" spans="1:65" s="13" customFormat="1">
      <c r="B273" s="205"/>
      <c r="C273" s="206"/>
      <c r="D273" s="207" t="s">
        <v>194</v>
      </c>
      <c r="E273" s="208" t="s">
        <v>1</v>
      </c>
      <c r="F273" s="209" t="s">
        <v>1023</v>
      </c>
      <c r="G273" s="206"/>
      <c r="H273" s="210">
        <v>43.56</v>
      </c>
      <c r="I273" s="211"/>
      <c r="J273" s="206"/>
      <c r="K273" s="206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194</v>
      </c>
      <c r="AU273" s="216" t="s">
        <v>87</v>
      </c>
      <c r="AV273" s="13" t="s">
        <v>87</v>
      </c>
      <c r="AW273" s="13" t="s">
        <v>34</v>
      </c>
      <c r="AX273" s="13" t="s">
        <v>77</v>
      </c>
      <c r="AY273" s="216" t="s">
        <v>185</v>
      </c>
    </row>
    <row r="274" spans="1:65" s="13" customFormat="1">
      <c r="B274" s="205"/>
      <c r="C274" s="206"/>
      <c r="D274" s="207" t="s">
        <v>194</v>
      </c>
      <c r="E274" s="208" t="s">
        <v>1</v>
      </c>
      <c r="F274" s="209" t="s">
        <v>1024</v>
      </c>
      <c r="G274" s="206"/>
      <c r="H274" s="210">
        <v>19.8</v>
      </c>
      <c r="I274" s="211"/>
      <c r="J274" s="206"/>
      <c r="K274" s="206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194</v>
      </c>
      <c r="AU274" s="216" t="s">
        <v>87</v>
      </c>
      <c r="AV274" s="13" t="s">
        <v>87</v>
      </c>
      <c r="AW274" s="13" t="s">
        <v>34</v>
      </c>
      <c r="AX274" s="13" t="s">
        <v>77</v>
      </c>
      <c r="AY274" s="216" t="s">
        <v>185</v>
      </c>
    </row>
    <row r="275" spans="1:65" s="14" customFormat="1">
      <c r="B275" s="221"/>
      <c r="C275" s="222"/>
      <c r="D275" s="207" t="s">
        <v>194</v>
      </c>
      <c r="E275" s="223" t="s">
        <v>1</v>
      </c>
      <c r="F275" s="224" t="s">
        <v>317</v>
      </c>
      <c r="G275" s="222"/>
      <c r="H275" s="225">
        <v>63.36</v>
      </c>
      <c r="I275" s="226"/>
      <c r="J275" s="222"/>
      <c r="K275" s="222"/>
      <c r="L275" s="227"/>
      <c r="M275" s="228"/>
      <c r="N275" s="229"/>
      <c r="O275" s="229"/>
      <c r="P275" s="229"/>
      <c r="Q275" s="229"/>
      <c r="R275" s="229"/>
      <c r="S275" s="229"/>
      <c r="T275" s="230"/>
      <c r="AT275" s="231" t="s">
        <v>194</v>
      </c>
      <c r="AU275" s="231" t="s">
        <v>87</v>
      </c>
      <c r="AV275" s="14" t="s">
        <v>192</v>
      </c>
      <c r="AW275" s="14" t="s">
        <v>34</v>
      </c>
      <c r="AX275" s="14" t="s">
        <v>85</v>
      </c>
      <c r="AY275" s="231" t="s">
        <v>185</v>
      </c>
    </row>
    <row r="276" spans="1:65" s="2" customFormat="1" ht="16.5" customHeight="1">
      <c r="A276" s="33"/>
      <c r="B276" s="34"/>
      <c r="C276" s="191" t="s">
        <v>552</v>
      </c>
      <c r="D276" s="191" t="s">
        <v>188</v>
      </c>
      <c r="E276" s="192" t="s">
        <v>1025</v>
      </c>
      <c r="F276" s="193" t="s">
        <v>1026</v>
      </c>
      <c r="G276" s="194" t="s">
        <v>198</v>
      </c>
      <c r="H276" s="195">
        <v>63.36</v>
      </c>
      <c r="I276" s="196"/>
      <c r="J276" s="197">
        <f>ROUND(I276*H276,2)</f>
        <v>0</v>
      </c>
      <c r="K276" s="198"/>
      <c r="L276" s="38"/>
      <c r="M276" s="199" t="s">
        <v>1</v>
      </c>
      <c r="N276" s="200" t="s">
        <v>42</v>
      </c>
      <c r="O276" s="70"/>
      <c r="P276" s="201">
        <f>O276*H276</f>
        <v>0</v>
      </c>
      <c r="Q276" s="201">
        <v>1E-4</v>
      </c>
      <c r="R276" s="201">
        <f>Q276*H276</f>
        <v>6.3360000000000005E-3</v>
      </c>
      <c r="S276" s="201">
        <v>0</v>
      </c>
      <c r="T276" s="20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03" t="s">
        <v>261</v>
      </c>
      <c r="AT276" s="203" t="s">
        <v>188</v>
      </c>
      <c r="AU276" s="203" t="s">
        <v>87</v>
      </c>
      <c r="AY276" s="16" t="s">
        <v>185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6" t="s">
        <v>85</v>
      </c>
      <c r="BK276" s="204">
        <f>ROUND(I276*H276,2)</f>
        <v>0</v>
      </c>
      <c r="BL276" s="16" t="s">
        <v>261</v>
      </c>
      <c r="BM276" s="203" t="s">
        <v>1027</v>
      </c>
    </row>
    <row r="277" spans="1:65" s="2" customFormat="1" ht="16.5" customHeight="1">
      <c r="A277" s="33"/>
      <c r="B277" s="34"/>
      <c r="C277" s="191" t="s">
        <v>556</v>
      </c>
      <c r="D277" s="191" t="s">
        <v>188</v>
      </c>
      <c r="E277" s="192" t="s">
        <v>1028</v>
      </c>
      <c r="F277" s="193" t="s">
        <v>1029</v>
      </c>
      <c r="G277" s="194" t="s">
        <v>191</v>
      </c>
      <c r="H277" s="195">
        <v>13.2</v>
      </c>
      <c r="I277" s="196"/>
      <c r="J277" s="197">
        <f>ROUND(I277*H277,2)</f>
        <v>0</v>
      </c>
      <c r="K277" s="198"/>
      <c r="L277" s="38"/>
      <c r="M277" s="199" t="s">
        <v>1</v>
      </c>
      <c r="N277" s="200" t="s">
        <v>42</v>
      </c>
      <c r="O277" s="70"/>
      <c r="P277" s="201">
        <f>O277*H277</f>
        <v>0</v>
      </c>
      <c r="Q277" s="201">
        <v>6.6299999999999996E-3</v>
      </c>
      <c r="R277" s="201">
        <f>Q277*H277</f>
        <v>8.7515999999999997E-2</v>
      </c>
      <c r="S277" s="201">
        <v>0</v>
      </c>
      <c r="T277" s="20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03" t="s">
        <v>261</v>
      </c>
      <c r="AT277" s="203" t="s">
        <v>188</v>
      </c>
      <c r="AU277" s="203" t="s">
        <v>87</v>
      </c>
      <c r="AY277" s="16" t="s">
        <v>185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6" t="s">
        <v>85</v>
      </c>
      <c r="BK277" s="204">
        <f>ROUND(I277*H277,2)</f>
        <v>0</v>
      </c>
      <c r="BL277" s="16" t="s">
        <v>261</v>
      </c>
      <c r="BM277" s="203" t="s">
        <v>1030</v>
      </c>
    </row>
    <row r="278" spans="1:65" s="13" customFormat="1">
      <c r="B278" s="205"/>
      <c r="C278" s="206"/>
      <c r="D278" s="207" t="s">
        <v>194</v>
      </c>
      <c r="E278" s="208" t="s">
        <v>1</v>
      </c>
      <c r="F278" s="209" t="s">
        <v>1031</v>
      </c>
      <c r="G278" s="206"/>
      <c r="H278" s="210">
        <v>13.2</v>
      </c>
      <c r="I278" s="211"/>
      <c r="J278" s="206"/>
      <c r="K278" s="206"/>
      <c r="L278" s="212"/>
      <c r="M278" s="213"/>
      <c r="N278" s="214"/>
      <c r="O278" s="214"/>
      <c r="P278" s="214"/>
      <c r="Q278" s="214"/>
      <c r="R278" s="214"/>
      <c r="S278" s="214"/>
      <c r="T278" s="215"/>
      <c r="AT278" s="216" t="s">
        <v>194</v>
      </c>
      <c r="AU278" s="216" t="s">
        <v>87</v>
      </c>
      <c r="AV278" s="13" t="s">
        <v>87</v>
      </c>
      <c r="AW278" s="13" t="s">
        <v>34</v>
      </c>
      <c r="AX278" s="13" t="s">
        <v>85</v>
      </c>
      <c r="AY278" s="216" t="s">
        <v>185</v>
      </c>
    </row>
    <row r="279" spans="1:65" s="2" customFormat="1" ht="16.5" customHeight="1">
      <c r="A279" s="33"/>
      <c r="B279" s="34"/>
      <c r="C279" s="191" t="s">
        <v>562</v>
      </c>
      <c r="D279" s="191" t="s">
        <v>188</v>
      </c>
      <c r="E279" s="192" t="s">
        <v>1032</v>
      </c>
      <c r="F279" s="193" t="s">
        <v>1033</v>
      </c>
      <c r="G279" s="194" t="s">
        <v>198</v>
      </c>
      <c r="H279" s="195">
        <v>18</v>
      </c>
      <c r="I279" s="196"/>
      <c r="J279" s="197">
        <f>ROUND(I279*H279,2)</f>
        <v>0</v>
      </c>
      <c r="K279" s="198"/>
      <c r="L279" s="38"/>
      <c r="M279" s="199" t="s">
        <v>1</v>
      </c>
      <c r="N279" s="200" t="s">
        <v>42</v>
      </c>
      <c r="O279" s="70"/>
      <c r="P279" s="201">
        <f>O279*H279</f>
        <v>0</v>
      </c>
      <c r="Q279" s="201">
        <v>0</v>
      </c>
      <c r="R279" s="201">
        <f>Q279*H279</f>
        <v>0</v>
      </c>
      <c r="S279" s="201">
        <v>8.0000000000000002E-3</v>
      </c>
      <c r="T279" s="202">
        <f>S279*H279</f>
        <v>0.14400000000000002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03" t="s">
        <v>261</v>
      </c>
      <c r="AT279" s="203" t="s">
        <v>188</v>
      </c>
      <c r="AU279" s="203" t="s">
        <v>87</v>
      </c>
      <c r="AY279" s="16" t="s">
        <v>185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16" t="s">
        <v>85</v>
      </c>
      <c r="BK279" s="204">
        <f>ROUND(I279*H279,2)</f>
        <v>0</v>
      </c>
      <c r="BL279" s="16" t="s">
        <v>261</v>
      </c>
      <c r="BM279" s="203" t="s">
        <v>1034</v>
      </c>
    </row>
    <row r="280" spans="1:65" s="13" customFormat="1">
      <c r="B280" s="205"/>
      <c r="C280" s="206"/>
      <c r="D280" s="207" t="s">
        <v>194</v>
      </c>
      <c r="E280" s="208" t="s">
        <v>1</v>
      </c>
      <c r="F280" s="209" t="s">
        <v>1035</v>
      </c>
      <c r="G280" s="206"/>
      <c r="H280" s="210">
        <v>18</v>
      </c>
      <c r="I280" s="211"/>
      <c r="J280" s="206"/>
      <c r="K280" s="206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194</v>
      </c>
      <c r="AU280" s="216" t="s">
        <v>87</v>
      </c>
      <c r="AV280" s="13" t="s">
        <v>87</v>
      </c>
      <c r="AW280" s="13" t="s">
        <v>34</v>
      </c>
      <c r="AX280" s="13" t="s">
        <v>85</v>
      </c>
      <c r="AY280" s="216" t="s">
        <v>185</v>
      </c>
    </row>
    <row r="281" spans="1:65" s="2" customFormat="1" ht="16.5" customHeight="1">
      <c r="A281" s="33"/>
      <c r="B281" s="34"/>
      <c r="C281" s="191" t="s">
        <v>566</v>
      </c>
      <c r="D281" s="191" t="s">
        <v>188</v>
      </c>
      <c r="E281" s="192" t="s">
        <v>1036</v>
      </c>
      <c r="F281" s="193" t="s">
        <v>1037</v>
      </c>
      <c r="G281" s="194" t="s">
        <v>198</v>
      </c>
      <c r="H281" s="195">
        <v>18</v>
      </c>
      <c r="I281" s="196"/>
      <c r="J281" s="197">
        <f>ROUND(I281*H281,2)</f>
        <v>0</v>
      </c>
      <c r="K281" s="198"/>
      <c r="L281" s="38"/>
      <c r="M281" s="199" t="s">
        <v>1</v>
      </c>
      <c r="N281" s="200" t="s">
        <v>42</v>
      </c>
      <c r="O281" s="70"/>
      <c r="P281" s="201">
        <f>O281*H281</f>
        <v>0</v>
      </c>
      <c r="Q281" s="201">
        <v>0</v>
      </c>
      <c r="R281" s="201">
        <f>Q281*H281</f>
        <v>0</v>
      </c>
      <c r="S281" s="201">
        <v>0</v>
      </c>
      <c r="T281" s="202">
        <f>S281*H281</f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03" t="s">
        <v>261</v>
      </c>
      <c r="AT281" s="203" t="s">
        <v>188</v>
      </c>
      <c r="AU281" s="203" t="s">
        <v>87</v>
      </c>
      <c r="AY281" s="16" t="s">
        <v>185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6" t="s">
        <v>85</v>
      </c>
      <c r="BK281" s="204">
        <f>ROUND(I281*H281,2)</f>
        <v>0</v>
      </c>
      <c r="BL281" s="16" t="s">
        <v>261</v>
      </c>
      <c r="BM281" s="203" t="s">
        <v>1038</v>
      </c>
    </row>
    <row r="282" spans="1:65" s="2" customFormat="1" ht="21.75" customHeight="1">
      <c r="A282" s="33"/>
      <c r="B282" s="34"/>
      <c r="C282" s="191" t="s">
        <v>570</v>
      </c>
      <c r="D282" s="191" t="s">
        <v>188</v>
      </c>
      <c r="E282" s="192" t="s">
        <v>553</v>
      </c>
      <c r="F282" s="193" t="s">
        <v>554</v>
      </c>
      <c r="G282" s="194" t="s">
        <v>434</v>
      </c>
      <c r="H282" s="243"/>
      <c r="I282" s="196"/>
      <c r="J282" s="197">
        <f>ROUND(I282*H282,2)</f>
        <v>0</v>
      </c>
      <c r="K282" s="198"/>
      <c r="L282" s="38"/>
      <c r="M282" s="199" t="s">
        <v>1</v>
      </c>
      <c r="N282" s="200" t="s">
        <v>42</v>
      </c>
      <c r="O282" s="70"/>
      <c r="P282" s="201">
        <f>O282*H282</f>
        <v>0</v>
      </c>
      <c r="Q282" s="201">
        <v>0</v>
      </c>
      <c r="R282" s="201">
        <f>Q282*H282</f>
        <v>0</v>
      </c>
      <c r="S282" s="201">
        <v>0</v>
      </c>
      <c r="T282" s="202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03" t="s">
        <v>261</v>
      </c>
      <c r="AT282" s="203" t="s">
        <v>188</v>
      </c>
      <c r="AU282" s="203" t="s">
        <v>87</v>
      </c>
      <c r="AY282" s="16" t="s">
        <v>185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16" t="s">
        <v>85</v>
      </c>
      <c r="BK282" s="204">
        <f>ROUND(I282*H282,2)</f>
        <v>0</v>
      </c>
      <c r="BL282" s="16" t="s">
        <v>261</v>
      </c>
      <c r="BM282" s="203" t="s">
        <v>1039</v>
      </c>
    </row>
    <row r="283" spans="1:65" s="2" customFormat="1" ht="33" customHeight="1">
      <c r="A283" s="33"/>
      <c r="B283" s="34"/>
      <c r="C283" s="191" t="s">
        <v>574</v>
      </c>
      <c r="D283" s="191" t="s">
        <v>188</v>
      </c>
      <c r="E283" s="192" t="s">
        <v>557</v>
      </c>
      <c r="F283" s="193" t="s">
        <v>558</v>
      </c>
      <c r="G283" s="194" t="s">
        <v>434</v>
      </c>
      <c r="H283" s="243"/>
      <c r="I283" s="196"/>
      <c r="J283" s="197">
        <f>ROUND(I283*H283,2)</f>
        <v>0</v>
      </c>
      <c r="K283" s="198"/>
      <c r="L283" s="38"/>
      <c r="M283" s="199" t="s">
        <v>1</v>
      </c>
      <c r="N283" s="200" t="s">
        <v>42</v>
      </c>
      <c r="O283" s="70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03" t="s">
        <v>261</v>
      </c>
      <c r="AT283" s="203" t="s">
        <v>188</v>
      </c>
      <c r="AU283" s="203" t="s">
        <v>87</v>
      </c>
      <c r="AY283" s="16" t="s">
        <v>185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6" t="s">
        <v>85</v>
      </c>
      <c r="BK283" s="204">
        <f>ROUND(I283*H283,2)</f>
        <v>0</v>
      </c>
      <c r="BL283" s="16" t="s">
        <v>261</v>
      </c>
      <c r="BM283" s="203" t="s">
        <v>1040</v>
      </c>
    </row>
    <row r="284" spans="1:65" s="12" customFormat="1" ht="22.9" customHeight="1">
      <c r="B284" s="175"/>
      <c r="C284" s="176"/>
      <c r="D284" s="177" t="s">
        <v>76</v>
      </c>
      <c r="E284" s="189" t="s">
        <v>1041</v>
      </c>
      <c r="F284" s="189" t="s">
        <v>1042</v>
      </c>
      <c r="G284" s="176"/>
      <c r="H284" s="176"/>
      <c r="I284" s="179"/>
      <c r="J284" s="190">
        <f>BK284</f>
        <v>0</v>
      </c>
      <c r="K284" s="176"/>
      <c r="L284" s="181"/>
      <c r="M284" s="182"/>
      <c r="N284" s="183"/>
      <c r="O284" s="183"/>
      <c r="P284" s="184">
        <f>SUM(P285:P301)</f>
        <v>0</v>
      </c>
      <c r="Q284" s="183"/>
      <c r="R284" s="184">
        <f>SUM(R285:R301)</f>
        <v>4.5700000000000005E-2</v>
      </c>
      <c r="S284" s="183"/>
      <c r="T284" s="185">
        <f>SUM(T285:T301)</f>
        <v>0.34884899999999996</v>
      </c>
      <c r="AR284" s="186" t="s">
        <v>87</v>
      </c>
      <c r="AT284" s="187" t="s">
        <v>76</v>
      </c>
      <c r="AU284" s="187" t="s">
        <v>85</v>
      </c>
      <c r="AY284" s="186" t="s">
        <v>185</v>
      </c>
      <c r="BK284" s="188">
        <f>SUM(BK285:BK301)</f>
        <v>0</v>
      </c>
    </row>
    <row r="285" spans="1:65" s="2" customFormat="1" ht="16.5" customHeight="1">
      <c r="A285" s="33"/>
      <c r="B285" s="34"/>
      <c r="C285" s="191" t="s">
        <v>580</v>
      </c>
      <c r="D285" s="191" t="s">
        <v>188</v>
      </c>
      <c r="E285" s="192" t="s">
        <v>1043</v>
      </c>
      <c r="F285" s="193" t="s">
        <v>1044</v>
      </c>
      <c r="G285" s="194" t="s">
        <v>198</v>
      </c>
      <c r="H285" s="195">
        <v>13.86</v>
      </c>
      <c r="I285" s="196"/>
      <c r="J285" s="197">
        <f>ROUND(I285*H285,2)</f>
        <v>0</v>
      </c>
      <c r="K285" s="198"/>
      <c r="L285" s="38"/>
      <c r="M285" s="199" t="s">
        <v>1</v>
      </c>
      <c r="N285" s="200" t="s">
        <v>42</v>
      </c>
      <c r="O285" s="70"/>
      <c r="P285" s="201">
        <f>O285*H285</f>
        <v>0</v>
      </c>
      <c r="Q285" s="201">
        <v>0</v>
      </c>
      <c r="R285" s="201">
        <f>Q285*H285</f>
        <v>0</v>
      </c>
      <c r="S285" s="201">
        <v>2.4649999999999998E-2</v>
      </c>
      <c r="T285" s="202">
        <f>S285*H285</f>
        <v>0.34164899999999998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03" t="s">
        <v>261</v>
      </c>
      <c r="AT285" s="203" t="s">
        <v>188</v>
      </c>
      <c r="AU285" s="203" t="s">
        <v>87</v>
      </c>
      <c r="AY285" s="16" t="s">
        <v>185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6" t="s">
        <v>85</v>
      </c>
      <c r="BK285" s="204">
        <f>ROUND(I285*H285,2)</f>
        <v>0</v>
      </c>
      <c r="BL285" s="16" t="s">
        <v>261</v>
      </c>
      <c r="BM285" s="203" t="s">
        <v>1045</v>
      </c>
    </row>
    <row r="286" spans="1:65" s="13" customFormat="1">
      <c r="B286" s="205"/>
      <c r="C286" s="206"/>
      <c r="D286" s="207" t="s">
        <v>194</v>
      </c>
      <c r="E286" s="208" t="s">
        <v>1</v>
      </c>
      <c r="F286" s="209" t="s">
        <v>1046</v>
      </c>
      <c r="G286" s="206"/>
      <c r="H286" s="210">
        <v>3.3</v>
      </c>
      <c r="I286" s="211"/>
      <c r="J286" s="206"/>
      <c r="K286" s="206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194</v>
      </c>
      <c r="AU286" s="216" t="s">
        <v>87</v>
      </c>
      <c r="AV286" s="13" t="s">
        <v>87</v>
      </c>
      <c r="AW286" s="13" t="s">
        <v>34</v>
      </c>
      <c r="AX286" s="13" t="s">
        <v>77</v>
      </c>
      <c r="AY286" s="216" t="s">
        <v>185</v>
      </c>
    </row>
    <row r="287" spans="1:65" s="13" customFormat="1">
      <c r="B287" s="205"/>
      <c r="C287" s="206"/>
      <c r="D287" s="207" t="s">
        <v>194</v>
      </c>
      <c r="E287" s="208" t="s">
        <v>1</v>
      </c>
      <c r="F287" s="209" t="s">
        <v>1047</v>
      </c>
      <c r="G287" s="206"/>
      <c r="H287" s="210">
        <v>10.56</v>
      </c>
      <c r="I287" s="211"/>
      <c r="J287" s="206"/>
      <c r="K287" s="206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194</v>
      </c>
      <c r="AU287" s="216" t="s">
        <v>87</v>
      </c>
      <c r="AV287" s="13" t="s">
        <v>87</v>
      </c>
      <c r="AW287" s="13" t="s">
        <v>34</v>
      </c>
      <c r="AX287" s="13" t="s">
        <v>77</v>
      </c>
      <c r="AY287" s="216" t="s">
        <v>185</v>
      </c>
    </row>
    <row r="288" spans="1:65" s="14" customFormat="1">
      <c r="B288" s="221"/>
      <c r="C288" s="222"/>
      <c r="D288" s="207" t="s">
        <v>194</v>
      </c>
      <c r="E288" s="223" t="s">
        <v>1</v>
      </c>
      <c r="F288" s="224" t="s">
        <v>317</v>
      </c>
      <c r="G288" s="222"/>
      <c r="H288" s="225">
        <v>13.86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194</v>
      </c>
      <c r="AU288" s="231" t="s">
        <v>87</v>
      </c>
      <c r="AV288" s="14" t="s">
        <v>192</v>
      </c>
      <c r="AW288" s="14" t="s">
        <v>34</v>
      </c>
      <c r="AX288" s="14" t="s">
        <v>85</v>
      </c>
      <c r="AY288" s="231" t="s">
        <v>185</v>
      </c>
    </row>
    <row r="289" spans="1:65" s="2" customFormat="1" ht="44.25" customHeight="1">
      <c r="A289" s="33"/>
      <c r="B289" s="34"/>
      <c r="C289" s="191" t="s">
        <v>586</v>
      </c>
      <c r="D289" s="191" t="s">
        <v>188</v>
      </c>
      <c r="E289" s="192" t="s">
        <v>1048</v>
      </c>
      <c r="F289" s="193" t="s">
        <v>1049</v>
      </c>
      <c r="G289" s="194" t="s">
        <v>198</v>
      </c>
      <c r="H289" s="195">
        <v>10.56</v>
      </c>
      <c r="I289" s="196"/>
      <c r="J289" s="197">
        <f t="shared" ref="J289:J301" si="20">ROUND(I289*H289,2)</f>
        <v>0</v>
      </c>
      <c r="K289" s="198"/>
      <c r="L289" s="38"/>
      <c r="M289" s="199" t="s">
        <v>1</v>
      </c>
      <c r="N289" s="200" t="s">
        <v>42</v>
      </c>
      <c r="O289" s="70"/>
      <c r="P289" s="201">
        <f t="shared" ref="P289:P301" si="21">O289*H289</f>
        <v>0</v>
      </c>
      <c r="Q289" s="201">
        <v>0</v>
      </c>
      <c r="R289" s="201">
        <f t="shared" ref="R289:R301" si="22">Q289*H289</f>
        <v>0</v>
      </c>
      <c r="S289" s="201">
        <v>0</v>
      </c>
      <c r="T289" s="202">
        <f t="shared" ref="T289:T301" si="23"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03" t="s">
        <v>261</v>
      </c>
      <c r="AT289" s="203" t="s">
        <v>188</v>
      </c>
      <c r="AU289" s="203" t="s">
        <v>87</v>
      </c>
      <c r="AY289" s="16" t="s">
        <v>185</v>
      </c>
      <c r="BE289" s="204">
        <f t="shared" ref="BE289:BE301" si="24">IF(N289="základní",J289,0)</f>
        <v>0</v>
      </c>
      <c r="BF289" s="204">
        <f t="shared" ref="BF289:BF301" si="25">IF(N289="snížená",J289,0)</f>
        <v>0</v>
      </c>
      <c r="BG289" s="204">
        <f t="shared" ref="BG289:BG301" si="26">IF(N289="zákl. přenesená",J289,0)</f>
        <v>0</v>
      </c>
      <c r="BH289" s="204">
        <f t="shared" ref="BH289:BH301" si="27">IF(N289="sníž. přenesená",J289,0)</f>
        <v>0</v>
      </c>
      <c r="BI289" s="204">
        <f t="shared" ref="BI289:BI301" si="28">IF(N289="nulová",J289,0)</f>
        <v>0</v>
      </c>
      <c r="BJ289" s="16" t="s">
        <v>85</v>
      </c>
      <c r="BK289" s="204">
        <f t="shared" ref="BK289:BK301" si="29">ROUND(I289*H289,2)</f>
        <v>0</v>
      </c>
      <c r="BL289" s="16" t="s">
        <v>261</v>
      </c>
      <c r="BM289" s="203" t="s">
        <v>1050</v>
      </c>
    </row>
    <row r="290" spans="1:65" s="2" customFormat="1" ht="21.75" customHeight="1">
      <c r="A290" s="33"/>
      <c r="B290" s="34"/>
      <c r="C290" s="191" t="s">
        <v>590</v>
      </c>
      <c r="D290" s="191" t="s">
        <v>188</v>
      </c>
      <c r="E290" s="192" t="s">
        <v>1051</v>
      </c>
      <c r="F290" s="193" t="s">
        <v>1052</v>
      </c>
      <c r="G290" s="194" t="s">
        <v>301</v>
      </c>
      <c r="H290" s="195">
        <v>2</v>
      </c>
      <c r="I290" s="196"/>
      <c r="J290" s="197">
        <f t="shared" si="20"/>
        <v>0</v>
      </c>
      <c r="K290" s="198"/>
      <c r="L290" s="38"/>
      <c r="M290" s="199" t="s">
        <v>1</v>
      </c>
      <c r="N290" s="200" t="s">
        <v>42</v>
      </c>
      <c r="O290" s="70"/>
      <c r="P290" s="201">
        <f t="shared" si="21"/>
        <v>0</v>
      </c>
      <c r="Q290" s="201">
        <v>0</v>
      </c>
      <c r="R290" s="201">
        <f t="shared" si="22"/>
        <v>0</v>
      </c>
      <c r="S290" s="201">
        <v>0</v>
      </c>
      <c r="T290" s="202">
        <f t="shared" si="23"/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03" t="s">
        <v>261</v>
      </c>
      <c r="AT290" s="203" t="s">
        <v>188</v>
      </c>
      <c r="AU290" s="203" t="s">
        <v>87</v>
      </c>
      <c r="AY290" s="16" t="s">
        <v>185</v>
      </c>
      <c r="BE290" s="204">
        <f t="shared" si="24"/>
        <v>0</v>
      </c>
      <c r="BF290" s="204">
        <f t="shared" si="25"/>
        <v>0</v>
      </c>
      <c r="BG290" s="204">
        <f t="shared" si="26"/>
        <v>0</v>
      </c>
      <c r="BH290" s="204">
        <f t="shared" si="27"/>
        <v>0</v>
      </c>
      <c r="BI290" s="204">
        <f t="shared" si="28"/>
        <v>0</v>
      </c>
      <c r="BJ290" s="16" t="s">
        <v>85</v>
      </c>
      <c r="BK290" s="204">
        <f t="shared" si="29"/>
        <v>0</v>
      </c>
      <c r="BL290" s="16" t="s">
        <v>261</v>
      </c>
      <c r="BM290" s="203" t="s">
        <v>1053</v>
      </c>
    </row>
    <row r="291" spans="1:65" s="2" customFormat="1" ht="33" customHeight="1">
      <c r="A291" s="33"/>
      <c r="B291" s="34"/>
      <c r="C291" s="232" t="s">
        <v>596</v>
      </c>
      <c r="D291" s="232" t="s">
        <v>319</v>
      </c>
      <c r="E291" s="233" t="s">
        <v>1054</v>
      </c>
      <c r="F291" s="234" t="s">
        <v>1055</v>
      </c>
      <c r="G291" s="235" t="s">
        <v>301</v>
      </c>
      <c r="H291" s="236">
        <v>2</v>
      </c>
      <c r="I291" s="237"/>
      <c r="J291" s="238">
        <f t="shared" si="20"/>
        <v>0</v>
      </c>
      <c r="K291" s="239"/>
      <c r="L291" s="240"/>
      <c r="M291" s="241" t="s">
        <v>1</v>
      </c>
      <c r="N291" s="242" t="s">
        <v>42</v>
      </c>
      <c r="O291" s="70"/>
      <c r="P291" s="201">
        <f t="shared" si="21"/>
        <v>0</v>
      </c>
      <c r="Q291" s="201">
        <v>1.95E-2</v>
      </c>
      <c r="R291" s="201">
        <f t="shared" si="22"/>
        <v>3.9E-2</v>
      </c>
      <c r="S291" s="201">
        <v>0</v>
      </c>
      <c r="T291" s="202">
        <f t="shared" si="23"/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03" t="s">
        <v>322</v>
      </c>
      <c r="AT291" s="203" t="s">
        <v>319</v>
      </c>
      <c r="AU291" s="203" t="s">
        <v>87</v>
      </c>
      <c r="AY291" s="16" t="s">
        <v>185</v>
      </c>
      <c r="BE291" s="204">
        <f t="shared" si="24"/>
        <v>0</v>
      </c>
      <c r="BF291" s="204">
        <f t="shared" si="25"/>
        <v>0</v>
      </c>
      <c r="BG291" s="204">
        <f t="shared" si="26"/>
        <v>0</v>
      </c>
      <c r="BH291" s="204">
        <f t="shared" si="27"/>
        <v>0</v>
      </c>
      <c r="BI291" s="204">
        <f t="shared" si="28"/>
        <v>0</v>
      </c>
      <c r="BJ291" s="16" t="s">
        <v>85</v>
      </c>
      <c r="BK291" s="204">
        <f t="shared" si="29"/>
        <v>0</v>
      </c>
      <c r="BL291" s="16" t="s">
        <v>261</v>
      </c>
      <c r="BM291" s="203" t="s">
        <v>1056</v>
      </c>
    </row>
    <row r="292" spans="1:65" s="2" customFormat="1" ht="16.5" customHeight="1">
      <c r="A292" s="33"/>
      <c r="B292" s="34"/>
      <c r="C292" s="191" t="s">
        <v>602</v>
      </c>
      <c r="D292" s="191" t="s">
        <v>188</v>
      </c>
      <c r="E292" s="192" t="s">
        <v>1057</v>
      </c>
      <c r="F292" s="193" t="s">
        <v>1058</v>
      </c>
      <c r="G292" s="194" t="s">
        <v>301</v>
      </c>
      <c r="H292" s="195">
        <v>2</v>
      </c>
      <c r="I292" s="196"/>
      <c r="J292" s="197">
        <f t="shared" si="20"/>
        <v>0</v>
      </c>
      <c r="K292" s="198"/>
      <c r="L292" s="38"/>
      <c r="M292" s="199" t="s">
        <v>1</v>
      </c>
      <c r="N292" s="200" t="s">
        <v>42</v>
      </c>
      <c r="O292" s="70"/>
      <c r="P292" s="201">
        <f t="shared" si="21"/>
        <v>0</v>
      </c>
      <c r="Q292" s="201">
        <v>0</v>
      </c>
      <c r="R292" s="201">
        <f t="shared" si="22"/>
        <v>0</v>
      </c>
      <c r="S292" s="201">
        <v>0</v>
      </c>
      <c r="T292" s="202">
        <f t="shared" si="23"/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203" t="s">
        <v>261</v>
      </c>
      <c r="AT292" s="203" t="s">
        <v>188</v>
      </c>
      <c r="AU292" s="203" t="s">
        <v>87</v>
      </c>
      <c r="AY292" s="16" t="s">
        <v>185</v>
      </c>
      <c r="BE292" s="204">
        <f t="shared" si="24"/>
        <v>0</v>
      </c>
      <c r="BF292" s="204">
        <f t="shared" si="25"/>
        <v>0</v>
      </c>
      <c r="BG292" s="204">
        <f t="shared" si="26"/>
        <v>0</v>
      </c>
      <c r="BH292" s="204">
        <f t="shared" si="27"/>
        <v>0</v>
      </c>
      <c r="BI292" s="204">
        <f t="shared" si="28"/>
        <v>0</v>
      </c>
      <c r="BJ292" s="16" t="s">
        <v>85</v>
      </c>
      <c r="BK292" s="204">
        <f t="shared" si="29"/>
        <v>0</v>
      </c>
      <c r="BL292" s="16" t="s">
        <v>261</v>
      </c>
      <c r="BM292" s="203" t="s">
        <v>1059</v>
      </c>
    </row>
    <row r="293" spans="1:65" s="2" customFormat="1" ht="16.5" customHeight="1">
      <c r="A293" s="33"/>
      <c r="B293" s="34"/>
      <c r="C293" s="232" t="s">
        <v>608</v>
      </c>
      <c r="D293" s="232" t="s">
        <v>319</v>
      </c>
      <c r="E293" s="233" t="s">
        <v>1060</v>
      </c>
      <c r="F293" s="234" t="s">
        <v>1061</v>
      </c>
      <c r="G293" s="235" t="s">
        <v>301</v>
      </c>
      <c r="H293" s="236">
        <v>2</v>
      </c>
      <c r="I293" s="237"/>
      <c r="J293" s="238">
        <f t="shared" si="20"/>
        <v>0</v>
      </c>
      <c r="K293" s="239"/>
      <c r="L293" s="240"/>
      <c r="M293" s="241" t="s">
        <v>1</v>
      </c>
      <c r="N293" s="242" t="s">
        <v>42</v>
      </c>
      <c r="O293" s="70"/>
      <c r="P293" s="201">
        <f t="shared" si="21"/>
        <v>0</v>
      </c>
      <c r="Q293" s="201">
        <v>1.1999999999999999E-3</v>
      </c>
      <c r="R293" s="201">
        <f t="shared" si="22"/>
        <v>2.3999999999999998E-3</v>
      </c>
      <c r="S293" s="201">
        <v>0</v>
      </c>
      <c r="T293" s="202">
        <f t="shared" si="23"/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03" t="s">
        <v>322</v>
      </c>
      <c r="AT293" s="203" t="s">
        <v>319</v>
      </c>
      <c r="AU293" s="203" t="s">
        <v>87</v>
      </c>
      <c r="AY293" s="16" t="s">
        <v>185</v>
      </c>
      <c r="BE293" s="204">
        <f t="shared" si="24"/>
        <v>0</v>
      </c>
      <c r="BF293" s="204">
        <f t="shared" si="25"/>
        <v>0</v>
      </c>
      <c r="BG293" s="204">
        <f t="shared" si="26"/>
        <v>0</v>
      </c>
      <c r="BH293" s="204">
        <f t="shared" si="27"/>
        <v>0</v>
      </c>
      <c r="BI293" s="204">
        <f t="shared" si="28"/>
        <v>0</v>
      </c>
      <c r="BJ293" s="16" t="s">
        <v>85</v>
      </c>
      <c r="BK293" s="204">
        <f t="shared" si="29"/>
        <v>0</v>
      </c>
      <c r="BL293" s="16" t="s">
        <v>261</v>
      </c>
      <c r="BM293" s="203" t="s">
        <v>1062</v>
      </c>
    </row>
    <row r="294" spans="1:65" s="2" customFormat="1" ht="16.5" customHeight="1">
      <c r="A294" s="33"/>
      <c r="B294" s="34"/>
      <c r="C294" s="232" t="s">
        <v>612</v>
      </c>
      <c r="D294" s="232" t="s">
        <v>319</v>
      </c>
      <c r="E294" s="233" t="s">
        <v>1063</v>
      </c>
      <c r="F294" s="234" t="s">
        <v>1064</v>
      </c>
      <c r="G294" s="235" t="s">
        <v>301</v>
      </c>
      <c r="H294" s="236">
        <v>2</v>
      </c>
      <c r="I294" s="237"/>
      <c r="J294" s="238">
        <f t="shared" si="20"/>
        <v>0</v>
      </c>
      <c r="K294" s="239"/>
      <c r="L294" s="240"/>
      <c r="M294" s="241" t="s">
        <v>1</v>
      </c>
      <c r="N294" s="242" t="s">
        <v>42</v>
      </c>
      <c r="O294" s="70"/>
      <c r="P294" s="201">
        <f t="shared" si="21"/>
        <v>0</v>
      </c>
      <c r="Q294" s="201">
        <v>1.4999999999999999E-4</v>
      </c>
      <c r="R294" s="201">
        <f t="shared" si="22"/>
        <v>2.9999999999999997E-4</v>
      </c>
      <c r="S294" s="201">
        <v>0</v>
      </c>
      <c r="T294" s="202">
        <f t="shared" si="23"/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03" t="s">
        <v>322</v>
      </c>
      <c r="AT294" s="203" t="s">
        <v>319</v>
      </c>
      <c r="AU294" s="203" t="s">
        <v>87</v>
      </c>
      <c r="AY294" s="16" t="s">
        <v>185</v>
      </c>
      <c r="BE294" s="204">
        <f t="shared" si="24"/>
        <v>0</v>
      </c>
      <c r="BF294" s="204">
        <f t="shared" si="25"/>
        <v>0</v>
      </c>
      <c r="BG294" s="204">
        <f t="shared" si="26"/>
        <v>0</v>
      </c>
      <c r="BH294" s="204">
        <f t="shared" si="27"/>
        <v>0</v>
      </c>
      <c r="BI294" s="204">
        <f t="shared" si="28"/>
        <v>0</v>
      </c>
      <c r="BJ294" s="16" t="s">
        <v>85</v>
      </c>
      <c r="BK294" s="204">
        <f t="shared" si="29"/>
        <v>0</v>
      </c>
      <c r="BL294" s="16" t="s">
        <v>261</v>
      </c>
      <c r="BM294" s="203" t="s">
        <v>1065</v>
      </c>
    </row>
    <row r="295" spans="1:65" s="2" customFormat="1" ht="16.5" customHeight="1">
      <c r="A295" s="33"/>
      <c r="B295" s="34"/>
      <c r="C295" s="232" t="s">
        <v>616</v>
      </c>
      <c r="D295" s="232" t="s">
        <v>319</v>
      </c>
      <c r="E295" s="233" t="s">
        <v>1066</v>
      </c>
      <c r="F295" s="234" t="s">
        <v>1067</v>
      </c>
      <c r="G295" s="235" t="s">
        <v>301</v>
      </c>
      <c r="H295" s="236">
        <v>2</v>
      </c>
      <c r="I295" s="237"/>
      <c r="J295" s="238">
        <f t="shared" si="20"/>
        <v>0</v>
      </c>
      <c r="K295" s="239"/>
      <c r="L295" s="240"/>
      <c r="M295" s="241" t="s">
        <v>1</v>
      </c>
      <c r="N295" s="242" t="s">
        <v>42</v>
      </c>
      <c r="O295" s="70"/>
      <c r="P295" s="201">
        <f t="shared" si="21"/>
        <v>0</v>
      </c>
      <c r="Q295" s="201">
        <v>1.4999999999999999E-4</v>
      </c>
      <c r="R295" s="201">
        <f t="shared" si="22"/>
        <v>2.9999999999999997E-4</v>
      </c>
      <c r="S295" s="201">
        <v>0</v>
      </c>
      <c r="T295" s="202">
        <f t="shared" si="23"/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03" t="s">
        <v>322</v>
      </c>
      <c r="AT295" s="203" t="s">
        <v>319</v>
      </c>
      <c r="AU295" s="203" t="s">
        <v>87</v>
      </c>
      <c r="AY295" s="16" t="s">
        <v>185</v>
      </c>
      <c r="BE295" s="204">
        <f t="shared" si="24"/>
        <v>0</v>
      </c>
      <c r="BF295" s="204">
        <f t="shared" si="25"/>
        <v>0</v>
      </c>
      <c r="BG295" s="204">
        <f t="shared" si="26"/>
        <v>0</v>
      </c>
      <c r="BH295" s="204">
        <f t="shared" si="27"/>
        <v>0</v>
      </c>
      <c r="BI295" s="204">
        <f t="shared" si="28"/>
        <v>0</v>
      </c>
      <c r="BJ295" s="16" t="s">
        <v>85</v>
      </c>
      <c r="BK295" s="204">
        <f t="shared" si="29"/>
        <v>0</v>
      </c>
      <c r="BL295" s="16" t="s">
        <v>261</v>
      </c>
      <c r="BM295" s="203" t="s">
        <v>1068</v>
      </c>
    </row>
    <row r="296" spans="1:65" s="2" customFormat="1" ht="16.5" customHeight="1">
      <c r="A296" s="33"/>
      <c r="B296" s="34"/>
      <c r="C296" s="191" t="s">
        <v>620</v>
      </c>
      <c r="D296" s="191" t="s">
        <v>188</v>
      </c>
      <c r="E296" s="192" t="s">
        <v>1069</v>
      </c>
      <c r="F296" s="193" t="s">
        <v>1070</v>
      </c>
      <c r="G296" s="194" t="s">
        <v>301</v>
      </c>
      <c r="H296" s="195">
        <v>4</v>
      </c>
      <c r="I296" s="196"/>
      <c r="J296" s="197">
        <f t="shared" si="20"/>
        <v>0</v>
      </c>
      <c r="K296" s="198"/>
      <c r="L296" s="38"/>
      <c r="M296" s="199" t="s">
        <v>1</v>
      </c>
      <c r="N296" s="200" t="s">
        <v>42</v>
      </c>
      <c r="O296" s="70"/>
      <c r="P296" s="201">
        <f t="shared" si="21"/>
        <v>0</v>
      </c>
      <c r="Q296" s="201">
        <v>0</v>
      </c>
      <c r="R296" s="201">
        <f t="shared" si="22"/>
        <v>0</v>
      </c>
      <c r="S296" s="201">
        <v>1.8E-3</v>
      </c>
      <c r="T296" s="202">
        <f t="shared" si="23"/>
        <v>7.1999999999999998E-3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03" t="s">
        <v>261</v>
      </c>
      <c r="AT296" s="203" t="s">
        <v>188</v>
      </c>
      <c r="AU296" s="203" t="s">
        <v>87</v>
      </c>
      <c r="AY296" s="16" t="s">
        <v>185</v>
      </c>
      <c r="BE296" s="204">
        <f t="shared" si="24"/>
        <v>0</v>
      </c>
      <c r="BF296" s="204">
        <f t="shared" si="25"/>
        <v>0</v>
      </c>
      <c r="BG296" s="204">
        <f t="shared" si="26"/>
        <v>0</v>
      </c>
      <c r="BH296" s="204">
        <f t="shared" si="27"/>
        <v>0</v>
      </c>
      <c r="BI296" s="204">
        <f t="shared" si="28"/>
        <v>0</v>
      </c>
      <c r="BJ296" s="16" t="s">
        <v>85</v>
      </c>
      <c r="BK296" s="204">
        <f t="shared" si="29"/>
        <v>0</v>
      </c>
      <c r="BL296" s="16" t="s">
        <v>261</v>
      </c>
      <c r="BM296" s="203" t="s">
        <v>1071</v>
      </c>
    </row>
    <row r="297" spans="1:65" s="2" customFormat="1" ht="21.75" customHeight="1">
      <c r="A297" s="33"/>
      <c r="B297" s="34"/>
      <c r="C297" s="191" t="s">
        <v>625</v>
      </c>
      <c r="D297" s="191" t="s">
        <v>188</v>
      </c>
      <c r="E297" s="192" t="s">
        <v>1072</v>
      </c>
      <c r="F297" s="193" t="s">
        <v>1073</v>
      </c>
      <c r="G297" s="194" t="s">
        <v>301</v>
      </c>
      <c r="H297" s="195">
        <v>2</v>
      </c>
      <c r="I297" s="196"/>
      <c r="J297" s="197">
        <f t="shared" si="20"/>
        <v>0</v>
      </c>
      <c r="K297" s="198"/>
      <c r="L297" s="38"/>
      <c r="M297" s="199" t="s">
        <v>1</v>
      </c>
      <c r="N297" s="200" t="s">
        <v>42</v>
      </c>
      <c r="O297" s="70"/>
      <c r="P297" s="201">
        <f t="shared" si="21"/>
        <v>0</v>
      </c>
      <c r="Q297" s="201">
        <v>0</v>
      </c>
      <c r="R297" s="201">
        <f t="shared" si="22"/>
        <v>0</v>
      </c>
      <c r="S297" s="201">
        <v>0</v>
      </c>
      <c r="T297" s="202">
        <f t="shared" si="23"/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03" t="s">
        <v>261</v>
      </c>
      <c r="AT297" s="203" t="s">
        <v>188</v>
      </c>
      <c r="AU297" s="203" t="s">
        <v>87</v>
      </c>
      <c r="AY297" s="16" t="s">
        <v>185</v>
      </c>
      <c r="BE297" s="204">
        <f t="shared" si="24"/>
        <v>0</v>
      </c>
      <c r="BF297" s="204">
        <f t="shared" si="25"/>
        <v>0</v>
      </c>
      <c r="BG297" s="204">
        <f t="shared" si="26"/>
        <v>0</v>
      </c>
      <c r="BH297" s="204">
        <f t="shared" si="27"/>
        <v>0</v>
      </c>
      <c r="BI297" s="204">
        <f t="shared" si="28"/>
        <v>0</v>
      </c>
      <c r="BJ297" s="16" t="s">
        <v>85</v>
      </c>
      <c r="BK297" s="204">
        <f t="shared" si="29"/>
        <v>0</v>
      </c>
      <c r="BL297" s="16" t="s">
        <v>261</v>
      </c>
      <c r="BM297" s="203" t="s">
        <v>1074</v>
      </c>
    </row>
    <row r="298" spans="1:65" s="2" customFormat="1" ht="21.75" customHeight="1">
      <c r="A298" s="33"/>
      <c r="B298" s="34"/>
      <c r="C298" s="232" t="s">
        <v>1075</v>
      </c>
      <c r="D298" s="232" t="s">
        <v>319</v>
      </c>
      <c r="E298" s="233" t="s">
        <v>1076</v>
      </c>
      <c r="F298" s="234" t="s">
        <v>1077</v>
      </c>
      <c r="G298" s="235" t="s">
        <v>301</v>
      </c>
      <c r="H298" s="236">
        <v>2</v>
      </c>
      <c r="I298" s="237"/>
      <c r="J298" s="238">
        <f t="shared" si="20"/>
        <v>0</v>
      </c>
      <c r="K298" s="239"/>
      <c r="L298" s="240"/>
      <c r="M298" s="241" t="s">
        <v>1</v>
      </c>
      <c r="N298" s="242" t="s">
        <v>42</v>
      </c>
      <c r="O298" s="70"/>
      <c r="P298" s="201">
        <f t="shared" si="21"/>
        <v>0</v>
      </c>
      <c r="Q298" s="201">
        <v>1.8500000000000001E-3</v>
      </c>
      <c r="R298" s="201">
        <f t="shared" si="22"/>
        <v>3.7000000000000002E-3</v>
      </c>
      <c r="S298" s="201">
        <v>0</v>
      </c>
      <c r="T298" s="202">
        <f t="shared" si="23"/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03" t="s">
        <v>322</v>
      </c>
      <c r="AT298" s="203" t="s">
        <v>319</v>
      </c>
      <c r="AU298" s="203" t="s">
        <v>87</v>
      </c>
      <c r="AY298" s="16" t="s">
        <v>185</v>
      </c>
      <c r="BE298" s="204">
        <f t="shared" si="24"/>
        <v>0</v>
      </c>
      <c r="BF298" s="204">
        <f t="shared" si="25"/>
        <v>0</v>
      </c>
      <c r="BG298" s="204">
        <f t="shared" si="26"/>
        <v>0</v>
      </c>
      <c r="BH298" s="204">
        <f t="shared" si="27"/>
        <v>0</v>
      </c>
      <c r="BI298" s="204">
        <f t="shared" si="28"/>
        <v>0</v>
      </c>
      <c r="BJ298" s="16" t="s">
        <v>85</v>
      </c>
      <c r="BK298" s="204">
        <f t="shared" si="29"/>
        <v>0</v>
      </c>
      <c r="BL298" s="16" t="s">
        <v>261</v>
      </c>
      <c r="BM298" s="203" t="s">
        <v>1078</v>
      </c>
    </row>
    <row r="299" spans="1:65" s="2" customFormat="1" ht="44.25" customHeight="1">
      <c r="A299" s="33"/>
      <c r="B299" s="34"/>
      <c r="C299" s="191" t="s">
        <v>1079</v>
      </c>
      <c r="D299" s="191" t="s">
        <v>188</v>
      </c>
      <c r="E299" s="192" t="s">
        <v>1080</v>
      </c>
      <c r="F299" s="193" t="s">
        <v>1081</v>
      </c>
      <c r="G299" s="194" t="s">
        <v>301</v>
      </c>
      <c r="H299" s="195">
        <v>6</v>
      </c>
      <c r="I299" s="196"/>
      <c r="J299" s="197">
        <f t="shared" si="20"/>
        <v>0</v>
      </c>
      <c r="K299" s="198"/>
      <c r="L299" s="38"/>
      <c r="M299" s="199" t="s">
        <v>1</v>
      </c>
      <c r="N299" s="200" t="s">
        <v>42</v>
      </c>
      <c r="O299" s="70"/>
      <c r="P299" s="201">
        <f t="shared" si="21"/>
        <v>0</v>
      </c>
      <c r="Q299" s="201">
        <v>0</v>
      </c>
      <c r="R299" s="201">
        <f t="shared" si="22"/>
        <v>0</v>
      </c>
      <c r="S299" s="201">
        <v>0</v>
      </c>
      <c r="T299" s="202">
        <f t="shared" si="23"/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03" t="s">
        <v>261</v>
      </c>
      <c r="AT299" s="203" t="s">
        <v>188</v>
      </c>
      <c r="AU299" s="203" t="s">
        <v>87</v>
      </c>
      <c r="AY299" s="16" t="s">
        <v>185</v>
      </c>
      <c r="BE299" s="204">
        <f t="shared" si="24"/>
        <v>0</v>
      </c>
      <c r="BF299" s="204">
        <f t="shared" si="25"/>
        <v>0</v>
      </c>
      <c r="BG299" s="204">
        <f t="shared" si="26"/>
        <v>0</v>
      </c>
      <c r="BH299" s="204">
        <f t="shared" si="27"/>
        <v>0</v>
      </c>
      <c r="BI299" s="204">
        <f t="shared" si="28"/>
        <v>0</v>
      </c>
      <c r="BJ299" s="16" t="s">
        <v>85</v>
      </c>
      <c r="BK299" s="204">
        <f t="shared" si="29"/>
        <v>0</v>
      </c>
      <c r="BL299" s="16" t="s">
        <v>261</v>
      </c>
      <c r="BM299" s="203" t="s">
        <v>1082</v>
      </c>
    </row>
    <row r="300" spans="1:65" s="2" customFormat="1" ht="21.75" customHeight="1">
      <c r="A300" s="33"/>
      <c r="B300" s="34"/>
      <c r="C300" s="191" t="s">
        <v>1083</v>
      </c>
      <c r="D300" s="191" t="s">
        <v>188</v>
      </c>
      <c r="E300" s="192" t="s">
        <v>1084</v>
      </c>
      <c r="F300" s="193" t="s">
        <v>1085</v>
      </c>
      <c r="G300" s="194" t="s">
        <v>434</v>
      </c>
      <c r="H300" s="243"/>
      <c r="I300" s="196"/>
      <c r="J300" s="197">
        <f t="shared" si="20"/>
        <v>0</v>
      </c>
      <c r="K300" s="198"/>
      <c r="L300" s="38"/>
      <c r="M300" s="199" t="s">
        <v>1</v>
      </c>
      <c r="N300" s="200" t="s">
        <v>42</v>
      </c>
      <c r="O300" s="70"/>
      <c r="P300" s="201">
        <f t="shared" si="21"/>
        <v>0</v>
      </c>
      <c r="Q300" s="201">
        <v>0</v>
      </c>
      <c r="R300" s="201">
        <f t="shared" si="22"/>
        <v>0</v>
      </c>
      <c r="S300" s="201">
        <v>0</v>
      </c>
      <c r="T300" s="202">
        <f t="shared" si="23"/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03" t="s">
        <v>261</v>
      </c>
      <c r="AT300" s="203" t="s">
        <v>188</v>
      </c>
      <c r="AU300" s="203" t="s">
        <v>87</v>
      </c>
      <c r="AY300" s="16" t="s">
        <v>185</v>
      </c>
      <c r="BE300" s="204">
        <f t="shared" si="24"/>
        <v>0</v>
      </c>
      <c r="BF300" s="204">
        <f t="shared" si="25"/>
        <v>0</v>
      </c>
      <c r="BG300" s="204">
        <f t="shared" si="26"/>
        <v>0</v>
      </c>
      <c r="BH300" s="204">
        <f t="shared" si="27"/>
        <v>0</v>
      </c>
      <c r="BI300" s="204">
        <f t="shared" si="28"/>
        <v>0</v>
      </c>
      <c r="BJ300" s="16" t="s">
        <v>85</v>
      </c>
      <c r="BK300" s="204">
        <f t="shared" si="29"/>
        <v>0</v>
      </c>
      <c r="BL300" s="16" t="s">
        <v>261</v>
      </c>
      <c r="BM300" s="203" t="s">
        <v>1086</v>
      </c>
    </row>
    <row r="301" spans="1:65" s="2" customFormat="1" ht="21.75" customHeight="1">
      <c r="A301" s="33"/>
      <c r="B301" s="34"/>
      <c r="C301" s="191" t="s">
        <v>1087</v>
      </c>
      <c r="D301" s="191" t="s">
        <v>188</v>
      </c>
      <c r="E301" s="192" t="s">
        <v>1088</v>
      </c>
      <c r="F301" s="193" t="s">
        <v>1089</v>
      </c>
      <c r="G301" s="194" t="s">
        <v>434</v>
      </c>
      <c r="H301" s="243"/>
      <c r="I301" s="196"/>
      <c r="J301" s="197">
        <f t="shared" si="20"/>
        <v>0</v>
      </c>
      <c r="K301" s="198"/>
      <c r="L301" s="38"/>
      <c r="M301" s="199" t="s">
        <v>1</v>
      </c>
      <c r="N301" s="200" t="s">
        <v>42</v>
      </c>
      <c r="O301" s="70"/>
      <c r="P301" s="201">
        <f t="shared" si="21"/>
        <v>0</v>
      </c>
      <c r="Q301" s="201">
        <v>0</v>
      </c>
      <c r="R301" s="201">
        <f t="shared" si="22"/>
        <v>0</v>
      </c>
      <c r="S301" s="201">
        <v>0</v>
      </c>
      <c r="T301" s="202">
        <f t="shared" si="23"/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03" t="s">
        <v>261</v>
      </c>
      <c r="AT301" s="203" t="s">
        <v>188</v>
      </c>
      <c r="AU301" s="203" t="s">
        <v>87</v>
      </c>
      <c r="AY301" s="16" t="s">
        <v>185</v>
      </c>
      <c r="BE301" s="204">
        <f t="shared" si="24"/>
        <v>0</v>
      </c>
      <c r="BF301" s="204">
        <f t="shared" si="25"/>
        <v>0</v>
      </c>
      <c r="BG301" s="204">
        <f t="shared" si="26"/>
        <v>0</v>
      </c>
      <c r="BH301" s="204">
        <f t="shared" si="27"/>
        <v>0</v>
      </c>
      <c r="BI301" s="204">
        <f t="shared" si="28"/>
        <v>0</v>
      </c>
      <c r="BJ301" s="16" t="s">
        <v>85</v>
      </c>
      <c r="BK301" s="204">
        <f t="shared" si="29"/>
        <v>0</v>
      </c>
      <c r="BL301" s="16" t="s">
        <v>261</v>
      </c>
      <c r="BM301" s="203" t="s">
        <v>1090</v>
      </c>
    </row>
    <row r="302" spans="1:65" s="12" customFormat="1" ht="22.9" customHeight="1">
      <c r="B302" s="175"/>
      <c r="C302" s="176"/>
      <c r="D302" s="177" t="s">
        <v>76</v>
      </c>
      <c r="E302" s="189" t="s">
        <v>578</v>
      </c>
      <c r="F302" s="189" t="s">
        <v>579</v>
      </c>
      <c r="G302" s="176"/>
      <c r="H302" s="176"/>
      <c r="I302" s="179"/>
      <c r="J302" s="190">
        <f>BK302</f>
        <v>0</v>
      </c>
      <c r="K302" s="176"/>
      <c r="L302" s="181"/>
      <c r="M302" s="182"/>
      <c r="N302" s="183"/>
      <c r="O302" s="183"/>
      <c r="P302" s="184">
        <f>SUM(P303:P310)</f>
        <v>0</v>
      </c>
      <c r="Q302" s="183"/>
      <c r="R302" s="184">
        <f>SUM(R303:R310)</f>
        <v>4.5359999999999998E-2</v>
      </c>
      <c r="S302" s="183"/>
      <c r="T302" s="185">
        <f>SUM(T303:T310)</f>
        <v>7.3999999999999996E-2</v>
      </c>
      <c r="AR302" s="186" t="s">
        <v>87</v>
      </c>
      <c r="AT302" s="187" t="s">
        <v>76</v>
      </c>
      <c r="AU302" s="187" t="s">
        <v>85</v>
      </c>
      <c r="AY302" s="186" t="s">
        <v>185</v>
      </c>
      <c r="BK302" s="188">
        <f>SUM(BK303:BK310)</f>
        <v>0</v>
      </c>
    </row>
    <row r="303" spans="1:65" s="2" customFormat="1" ht="16.5" customHeight="1">
      <c r="A303" s="33"/>
      <c r="B303" s="34"/>
      <c r="C303" s="191" t="s">
        <v>1091</v>
      </c>
      <c r="D303" s="191" t="s">
        <v>188</v>
      </c>
      <c r="E303" s="192" t="s">
        <v>1092</v>
      </c>
      <c r="F303" s="193" t="s">
        <v>1093</v>
      </c>
      <c r="G303" s="194" t="s">
        <v>198</v>
      </c>
      <c r="H303" s="195">
        <v>6</v>
      </c>
      <c r="I303" s="196"/>
      <c r="J303" s="197">
        <f>ROUND(I303*H303,2)</f>
        <v>0</v>
      </c>
      <c r="K303" s="198"/>
      <c r="L303" s="38"/>
      <c r="M303" s="199" t="s">
        <v>1</v>
      </c>
      <c r="N303" s="200" t="s">
        <v>42</v>
      </c>
      <c r="O303" s="70"/>
      <c r="P303" s="201">
        <f>O303*H303</f>
        <v>0</v>
      </c>
      <c r="Q303" s="201">
        <v>0</v>
      </c>
      <c r="R303" s="201">
        <f>Q303*H303</f>
        <v>0</v>
      </c>
      <c r="S303" s="201">
        <v>8.9999999999999993E-3</v>
      </c>
      <c r="T303" s="202">
        <f>S303*H303</f>
        <v>5.3999999999999992E-2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03" t="s">
        <v>261</v>
      </c>
      <c r="AT303" s="203" t="s">
        <v>188</v>
      </c>
      <c r="AU303" s="203" t="s">
        <v>87</v>
      </c>
      <c r="AY303" s="16" t="s">
        <v>185</v>
      </c>
      <c r="BE303" s="204">
        <f>IF(N303="základní",J303,0)</f>
        <v>0</v>
      </c>
      <c r="BF303" s="204">
        <f>IF(N303="snížená",J303,0)</f>
        <v>0</v>
      </c>
      <c r="BG303" s="204">
        <f>IF(N303="zákl. přenesená",J303,0)</f>
        <v>0</v>
      </c>
      <c r="BH303" s="204">
        <f>IF(N303="sníž. přenesená",J303,0)</f>
        <v>0</v>
      </c>
      <c r="BI303" s="204">
        <f>IF(N303="nulová",J303,0)</f>
        <v>0</v>
      </c>
      <c r="BJ303" s="16" t="s">
        <v>85</v>
      </c>
      <c r="BK303" s="204">
        <f>ROUND(I303*H303,2)</f>
        <v>0</v>
      </c>
      <c r="BL303" s="16" t="s">
        <v>261</v>
      </c>
      <c r="BM303" s="203" t="s">
        <v>1094</v>
      </c>
    </row>
    <row r="304" spans="1:65" s="13" customFormat="1">
      <c r="B304" s="205"/>
      <c r="C304" s="206"/>
      <c r="D304" s="207" t="s">
        <v>194</v>
      </c>
      <c r="E304" s="208" t="s">
        <v>1</v>
      </c>
      <c r="F304" s="209" t="s">
        <v>1095</v>
      </c>
      <c r="G304" s="206"/>
      <c r="H304" s="210">
        <v>6</v>
      </c>
      <c r="I304" s="211"/>
      <c r="J304" s="206"/>
      <c r="K304" s="206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194</v>
      </c>
      <c r="AU304" s="216" t="s">
        <v>87</v>
      </c>
      <c r="AV304" s="13" t="s">
        <v>87</v>
      </c>
      <c r="AW304" s="13" t="s">
        <v>34</v>
      </c>
      <c r="AX304" s="13" t="s">
        <v>85</v>
      </c>
      <c r="AY304" s="216" t="s">
        <v>185</v>
      </c>
    </row>
    <row r="305" spans="1:65" s="2" customFormat="1" ht="16.5" customHeight="1">
      <c r="A305" s="33"/>
      <c r="B305" s="34"/>
      <c r="C305" s="191" t="s">
        <v>1096</v>
      </c>
      <c r="D305" s="191" t="s">
        <v>188</v>
      </c>
      <c r="E305" s="192" t="s">
        <v>1097</v>
      </c>
      <c r="F305" s="193" t="s">
        <v>1098</v>
      </c>
      <c r="G305" s="194" t="s">
        <v>198</v>
      </c>
      <c r="H305" s="195">
        <v>6</v>
      </c>
      <c r="I305" s="196"/>
      <c r="J305" s="197">
        <f t="shared" ref="J305:J310" si="30">ROUND(I305*H305,2)</f>
        <v>0</v>
      </c>
      <c r="K305" s="198"/>
      <c r="L305" s="38"/>
      <c r="M305" s="199" t="s">
        <v>1</v>
      </c>
      <c r="N305" s="200" t="s">
        <v>42</v>
      </c>
      <c r="O305" s="70"/>
      <c r="P305" s="201">
        <f t="shared" ref="P305:P310" si="31">O305*H305</f>
        <v>0</v>
      </c>
      <c r="Q305" s="201">
        <v>6.0000000000000002E-5</v>
      </c>
      <c r="R305" s="201">
        <f t="shared" ref="R305:R310" si="32">Q305*H305</f>
        <v>3.6000000000000002E-4</v>
      </c>
      <c r="S305" s="201">
        <v>0</v>
      </c>
      <c r="T305" s="202">
        <f t="shared" ref="T305:T310" si="33"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03" t="s">
        <v>261</v>
      </c>
      <c r="AT305" s="203" t="s">
        <v>188</v>
      </c>
      <c r="AU305" s="203" t="s">
        <v>87</v>
      </c>
      <c r="AY305" s="16" t="s">
        <v>185</v>
      </c>
      <c r="BE305" s="204">
        <f t="shared" ref="BE305:BE310" si="34">IF(N305="základní",J305,0)</f>
        <v>0</v>
      </c>
      <c r="BF305" s="204">
        <f t="shared" ref="BF305:BF310" si="35">IF(N305="snížená",J305,0)</f>
        <v>0</v>
      </c>
      <c r="BG305" s="204">
        <f t="shared" ref="BG305:BG310" si="36">IF(N305="zákl. přenesená",J305,0)</f>
        <v>0</v>
      </c>
      <c r="BH305" s="204">
        <f t="shared" ref="BH305:BH310" si="37">IF(N305="sníž. přenesená",J305,0)</f>
        <v>0</v>
      </c>
      <c r="BI305" s="204">
        <f t="shared" ref="BI305:BI310" si="38">IF(N305="nulová",J305,0)</f>
        <v>0</v>
      </c>
      <c r="BJ305" s="16" t="s">
        <v>85</v>
      </c>
      <c r="BK305" s="204">
        <f t="shared" ref="BK305:BK310" si="39">ROUND(I305*H305,2)</f>
        <v>0</v>
      </c>
      <c r="BL305" s="16" t="s">
        <v>261</v>
      </c>
      <c r="BM305" s="203" t="s">
        <v>1099</v>
      </c>
    </row>
    <row r="306" spans="1:65" s="2" customFormat="1" ht="21.75" customHeight="1">
      <c r="A306" s="33"/>
      <c r="B306" s="34"/>
      <c r="C306" s="191" t="s">
        <v>1100</v>
      </c>
      <c r="D306" s="191" t="s">
        <v>188</v>
      </c>
      <c r="E306" s="192" t="s">
        <v>1101</v>
      </c>
      <c r="F306" s="193" t="s">
        <v>1102</v>
      </c>
      <c r="G306" s="194" t="s">
        <v>301</v>
      </c>
      <c r="H306" s="195">
        <v>4</v>
      </c>
      <c r="I306" s="196"/>
      <c r="J306" s="197">
        <f t="shared" si="30"/>
        <v>0</v>
      </c>
      <c r="K306" s="198"/>
      <c r="L306" s="38"/>
      <c r="M306" s="199" t="s">
        <v>1</v>
      </c>
      <c r="N306" s="200" t="s">
        <v>42</v>
      </c>
      <c r="O306" s="70"/>
      <c r="P306" s="201">
        <f t="shared" si="31"/>
        <v>0</v>
      </c>
      <c r="Q306" s="201">
        <v>0</v>
      </c>
      <c r="R306" s="201">
        <f t="shared" si="32"/>
        <v>0</v>
      </c>
      <c r="S306" s="201">
        <v>0</v>
      </c>
      <c r="T306" s="202">
        <f t="shared" si="33"/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03" t="s">
        <v>261</v>
      </c>
      <c r="AT306" s="203" t="s">
        <v>188</v>
      </c>
      <c r="AU306" s="203" t="s">
        <v>87</v>
      </c>
      <c r="AY306" s="16" t="s">
        <v>185</v>
      </c>
      <c r="BE306" s="204">
        <f t="shared" si="34"/>
        <v>0</v>
      </c>
      <c r="BF306" s="204">
        <f t="shared" si="35"/>
        <v>0</v>
      </c>
      <c r="BG306" s="204">
        <f t="shared" si="36"/>
        <v>0</v>
      </c>
      <c r="BH306" s="204">
        <f t="shared" si="37"/>
        <v>0</v>
      </c>
      <c r="BI306" s="204">
        <f t="shared" si="38"/>
        <v>0</v>
      </c>
      <c r="BJ306" s="16" t="s">
        <v>85</v>
      </c>
      <c r="BK306" s="204">
        <f t="shared" si="39"/>
        <v>0</v>
      </c>
      <c r="BL306" s="16" t="s">
        <v>261</v>
      </c>
      <c r="BM306" s="203" t="s">
        <v>1103</v>
      </c>
    </row>
    <row r="307" spans="1:65" s="2" customFormat="1" ht="21.75" customHeight="1">
      <c r="A307" s="33"/>
      <c r="B307" s="34"/>
      <c r="C307" s="232" t="s">
        <v>1104</v>
      </c>
      <c r="D307" s="232" t="s">
        <v>319</v>
      </c>
      <c r="E307" s="233" t="s">
        <v>1105</v>
      </c>
      <c r="F307" s="234" t="s">
        <v>1106</v>
      </c>
      <c r="G307" s="235" t="s">
        <v>198</v>
      </c>
      <c r="H307" s="236">
        <v>6</v>
      </c>
      <c r="I307" s="237"/>
      <c r="J307" s="238">
        <f t="shared" si="30"/>
        <v>0</v>
      </c>
      <c r="K307" s="239"/>
      <c r="L307" s="240"/>
      <c r="M307" s="241" t="s">
        <v>1</v>
      </c>
      <c r="N307" s="242" t="s">
        <v>42</v>
      </c>
      <c r="O307" s="70"/>
      <c r="P307" s="201">
        <f t="shared" si="31"/>
        <v>0</v>
      </c>
      <c r="Q307" s="201">
        <v>7.4999999999999997E-3</v>
      </c>
      <c r="R307" s="201">
        <f t="shared" si="32"/>
        <v>4.4999999999999998E-2</v>
      </c>
      <c r="S307" s="201">
        <v>0</v>
      </c>
      <c r="T307" s="202">
        <f t="shared" si="33"/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03" t="s">
        <v>322</v>
      </c>
      <c r="AT307" s="203" t="s">
        <v>319</v>
      </c>
      <c r="AU307" s="203" t="s">
        <v>87</v>
      </c>
      <c r="AY307" s="16" t="s">
        <v>185</v>
      </c>
      <c r="BE307" s="204">
        <f t="shared" si="34"/>
        <v>0</v>
      </c>
      <c r="BF307" s="204">
        <f t="shared" si="35"/>
        <v>0</v>
      </c>
      <c r="BG307" s="204">
        <f t="shared" si="36"/>
        <v>0</v>
      </c>
      <c r="BH307" s="204">
        <f t="shared" si="37"/>
        <v>0</v>
      </c>
      <c r="BI307" s="204">
        <f t="shared" si="38"/>
        <v>0</v>
      </c>
      <c r="BJ307" s="16" t="s">
        <v>85</v>
      </c>
      <c r="BK307" s="204">
        <f t="shared" si="39"/>
        <v>0</v>
      </c>
      <c r="BL307" s="16" t="s">
        <v>261</v>
      </c>
      <c r="BM307" s="203" t="s">
        <v>1107</v>
      </c>
    </row>
    <row r="308" spans="1:65" s="2" customFormat="1" ht="21.75" customHeight="1">
      <c r="A308" s="33"/>
      <c r="B308" s="34"/>
      <c r="C308" s="191" t="s">
        <v>1108</v>
      </c>
      <c r="D308" s="191" t="s">
        <v>188</v>
      </c>
      <c r="E308" s="192" t="s">
        <v>1109</v>
      </c>
      <c r="F308" s="193" t="s">
        <v>1110</v>
      </c>
      <c r="G308" s="194" t="s">
        <v>583</v>
      </c>
      <c r="H308" s="195">
        <v>20</v>
      </c>
      <c r="I308" s="196"/>
      <c r="J308" s="197">
        <f t="shared" si="30"/>
        <v>0</v>
      </c>
      <c r="K308" s="198"/>
      <c r="L308" s="38"/>
      <c r="M308" s="199" t="s">
        <v>1</v>
      </c>
      <c r="N308" s="200" t="s">
        <v>42</v>
      </c>
      <c r="O308" s="70"/>
      <c r="P308" s="201">
        <f t="shared" si="31"/>
        <v>0</v>
      </c>
      <c r="Q308" s="201">
        <v>0</v>
      </c>
      <c r="R308" s="201">
        <f t="shared" si="32"/>
        <v>0</v>
      </c>
      <c r="S308" s="201">
        <v>1E-3</v>
      </c>
      <c r="T308" s="202">
        <f t="shared" si="33"/>
        <v>0.02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203" t="s">
        <v>261</v>
      </c>
      <c r="AT308" s="203" t="s">
        <v>188</v>
      </c>
      <c r="AU308" s="203" t="s">
        <v>87</v>
      </c>
      <c r="AY308" s="16" t="s">
        <v>185</v>
      </c>
      <c r="BE308" s="204">
        <f t="shared" si="34"/>
        <v>0</v>
      </c>
      <c r="BF308" s="204">
        <f t="shared" si="35"/>
        <v>0</v>
      </c>
      <c r="BG308" s="204">
        <f t="shared" si="36"/>
        <v>0</v>
      </c>
      <c r="BH308" s="204">
        <f t="shared" si="37"/>
        <v>0</v>
      </c>
      <c r="BI308" s="204">
        <f t="shared" si="38"/>
        <v>0</v>
      </c>
      <c r="BJ308" s="16" t="s">
        <v>85</v>
      </c>
      <c r="BK308" s="204">
        <f t="shared" si="39"/>
        <v>0</v>
      </c>
      <c r="BL308" s="16" t="s">
        <v>261</v>
      </c>
      <c r="BM308" s="203" t="s">
        <v>1111</v>
      </c>
    </row>
    <row r="309" spans="1:65" s="2" customFormat="1" ht="21.75" customHeight="1">
      <c r="A309" s="33"/>
      <c r="B309" s="34"/>
      <c r="C309" s="191" t="s">
        <v>1112</v>
      </c>
      <c r="D309" s="191" t="s">
        <v>188</v>
      </c>
      <c r="E309" s="192" t="s">
        <v>587</v>
      </c>
      <c r="F309" s="193" t="s">
        <v>588</v>
      </c>
      <c r="G309" s="194" t="s">
        <v>434</v>
      </c>
      <c r="H309" s="243"/>
      <c r="I309" s="196"/>
      <c r="J309" s="197">
        <f t="shared" si="30"/>
        <v>0</v>
      </c>
      <c r="K309" s="198"/>
      <c r="L309" s="38"/>
      <c r="M309" s="199" t="s">
        <v>1</v>
      </c>
      <c r="N309" s="200" t="s">
        <v>42</v>
      </c>
      <c r="O309" s="70"/>
      <c r="P309" s="201">
        <f t="shared" si="31"/>
        <v>0</v>
      </c>
      <c r="Q309" s="201">
        <v>0</v>
      </c>
      <c r="R309" s="201">
        <f t="shared" si="32"/>
        <v>0</v>
      </c>
      <c r="S309" s="201">
        <v>0</v>
      </c>
      <c r="T309" s="202">
        <f t="shared" si="33"/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03" t="s">
        <v>261</v>
      </c>
      <c r="AT309" s="203" t="s">
        <v>188</v>
      </c>
      <c r="AU309" s="203" t="s">
        <v>87</v>
      </c>
      <c r="AY309" s="16" t="s">
        <v>185</v>
      </c>
      <c r="BE309" s="204">
        <f t="shared" si="34"/>
        <v>0</v>
      </c>
      <c r="BF309" s="204">
        <f t="shared" si="35"/>
        <v>0</v>
      </c>
      <c r="BG309" s="204">
        <f t="shared" si="36"/>
        <v>0</v>
      </c>
      <c r="BH309" s="204">
        <f t="shared" si="37"/>
        <v>0</v>
      </c>
      <c r="BI309" s="204">
        <f t="shared" si="38"/>
        <v>0</v>
      </c>
      <c r="BJ309" s="16" t="s">
        <v>85</v>
      </c>
      <c r="BK309" s="204">
        <f t="shared" si="39"/>
        <v>0</v>
      </c>
      <c r="BL309" s="16" t="s">
        <v>261</v>
      </c>
      <c r="BM309" s="203" t="s">
        <v>1113</v>
      </c>
    </row>
    <row r="310" spans="1:65" s="2" customFormat="1" ht="21.75" customHeight="1">
      <c r="A310" s="33"/>
      <c r="B310" s="34"/>
      <c r="C310" s="191" t="s">
        <v>1114</v>
      </c>
      <c r="D310" s="191" t="s">
        <v>188</v>
      </c>
      <c r="E310" s="192" t="s">
        <v>591</v>
      </c>
      <c r="F310" s="193" t="s">
        <v>592</v>
      </c>
      <c r="G310" s="194" t="s">
        <v>434</v>
      </c>
      <c r="H310" s="243"/>
      <c r="I310" s="196"/>
      <c r="J310" s="197">
        <f t="shared" si="30"/>
        <v>0</v>
      </c>
      <c r="K310" s="198"/>
      <c r="L310" s="38"/>
      <c r="M310" s="199" t="s">
        <v>1</v>
      </c>
      <c r="N310" s="200" t="s">
        <v>42</v>
      </c>
      <c r="O310" s="70"/>
      <c r="P310" s="201">
        <f t="shared" si="31"/>
        <v>0</v>
      </c>
      <c r="Q310" s="201">
        <v>0</v>
      </c>
      <c r="R310" s="201">
        <f t="shared" si="32"/>
        <v>0</v>
      </c>
      <c r="S310" s="201">
        <v>0</v>
      </c>
      <c r="T310" s="202">
        <f t="shared" si="33"/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203" t="s">
        <v>261</v>
      </c>
      <c r="AT310" s="203" t="s">
        <v>188</v>
      </c>
      <c r="AU310" s="203" t="s">
        <v>87</v>
      </c>
      <c r="AY310" s="16" t="s">
        <v>185</v>
      </c>
      <c r="BE310" s="204">
        <f t="shared" si="34"/>
        <v>0</v>
      </c>
      <c r="BF310" s="204">
        <f t="shared" si="35"/>
        <v>0</v>
      </c>
      <c r="BG310" s="204">
        <f t="shared" si="36"/>
        <v>0</v>
      </c>
      <c r="BH310" s="204">
        <f t="shared" si="37"/>
        <v>0</v>
      </c>
      <c r="BI310" s="204">
        <f t="shared" si="38"/>
        <v>0</v>
      </c>
      <c r="BJ310" s="16" t="s">
        <v>85</v>
      </c>
      <c r="BK310" s="204">
        <f t="shared" si="39"/>
        <v>0</v>
      </c>
      <c r="BL310" s="16" t="s">
        <v>261</v>
      </c>
      <c r="BM310" s="203" t="s">
        <v>1115</v>
      </c>
    </row>
    <row r="311" spans="1:65" s="12" customFormat="1" ht="22.9" customHeight="1">
      <c r="B311" s="175"/>
      <c r="C311" s="176"/>
      <c r="D311" s="177" t="s">
        <v>76</v>
      </c>
      <c r="E311" s="189" t="s">
        <v>1116</v>
      </c>
      <c r="F311" s="189" t="s">
        <v>1117</v>
      </c>
      <c r="G311" s="176"/>
      <c r="H311" s="176"/>
      <c r="I311" s="179"/>
      <c r="J311" s="190">
        <f>BK311</f>
        <v>0</v>
      </c>
      <c r="K311" s="176"/>
      <c r="L311" s="181"/>
      <c r="M311" s="182"/>
      <c r="N311" s="183"/>
      <c r="O311" s="183"/>
      <c r="P311" s="184">
        <f>SUM(P312:P328)</f>
        <v>0</v>
      </c>
      <c r="Q311" s="183"/>
      <c r="R311" s="184">
        <f>SUM(R312:R328)</f>
        <v>1.0531144799999999</v>
      </c>
      <c r="S311" s="183"/>
      <c r="T311" s="185">
        <f>SUM(T312:T328)</f>
        <v>0.13068000000000002</v>
      </c>
      <c r="AR311" s="186" t="s">
        <v>87</v>
      </c>
      <c r="AT311" s="187" t="s">
        <v>76</v>
      </c>
      <c r="AU311" s="187" t="s">
        <v>85</v>
      </c>
      <c r="AY311" s="186" t="s">
        <v>185</v>
      </c>
      <c r="BK311" s="188">
        <f>SUM(BK312:BK328)</f>
        <v>0</v>
      </c>
    </row>
    <row r="312" spans="1:65" s="2" customFormat="1" ht="21.75" customHeight="1">
      <c r="A312" s="33"/>
      <c r="B312" s="34"/>
      <c r="C312" s="191" t="s">
        <v>1118</v>
      </c>
      <c r="D312" s="191" t="s">
        <v>188</v>
      </c>
      <c r="E312" s="192" t="s">
        <v>1119</v>
      </c>
      <c r="F312" s="193" t="s">
        <v>1120</v>
      </c>
      <c r="G312" s="194" t="s">
        <v>191</v>
      </c>
      <c r="H312" s="195">
        <v>39.6</v>
      </c>
      <c r="I312" s="196"/>
      <c r="J312" s="197">
        <f>ROUND(I312*H312,2)</f>
        <v>0</v>
      </c>
      <c r="K312" s="198"/>
      <c r="L312" s="38"/>
      <c r="M312" s="199" t="s">
        <v>1</v>
      </c>
      <c r="N312" s="200" t="s">
        <v>42</v>
      </c>
      <c r="O312" s="70"/>
      <c r="P312" s="201">
        <f>O312*H312</f>
        <v>0</v>
      </c>
      <c r="Q312" s="201">
        <v>0</v>
      </c>
      <c r="R312" s="201">
        <f>Q312*H312</f>
        <v>0</v>
      </c>
      <c r="S312" s="201">
        <v>0</v>
      </c>
      <c r="T312" s="202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203" t="s">
        <v>261</v>
      </c>
      <c r="AT312" s="203" t="s">
        <v>188</v>
      </c>
      <c r="AU312" s="203" t="s">
        <v>87</v>
      </c>
      <c r="AY312" s="16" t="s">
        <v>185</v>
      </c>
      <c r="BE312" s="204">
        <f>IF(N312="základní",J312,0)</f>
        <v>0</v>
      </c>
      <c r="BF312" s="204">
        <f>IF(N312="snížená",J312,0)</f>
        <v>0</v>
      </c>
      <c r="BG312" s="204">
        <f>IF(N312="zákl. přenesená",J312,0)</f>
        <v>0</v>
      </c>
      <c r="BH312" s="204">
        <f>IF(N312="sníž. přenesená",J312,0)</f>
        <v>0</v>
      </c>
      <c r="BI312" s="204">
        <f>IF(N312="nulová",J312,0)</f>
        <v>0</v>
      </c>
      <c r="BJ312" s="16" t="s">
        <v>85</v>
      </c>
      <c r="BK312" s="204">
        <f>ROUND(I312*H312,2)</f>
        <v>0</v>
      </c>
      <c r="BL312" s="16" t="s">
        <v>261</v>
      </c>
      <c r="BM312" s="203" t="s">
        <v>1121</v>
      </c>
    </row>
    <row r="313" spans="1:65" s="13" customFormat="1">
      <c r="B313" s="205"/>
      <c r="C313" s="206"/>
      <c r="D313" s="207" t="s">
        <v>194</v>
      </c>
      <c r="E313" s="208" t="s">
        <v>1</v>
      </c>
      <c r="F313" s="209" t="s">
        <v>1122</v>
      </c>
      <c r="G313" s="206"/>
      <c r="H313" s="210">
        <v>39.6</v>
      </c>
      <c r="I313" s="211"/>
      <c r="J313" s="206"/>
      <c r="K313" s="206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194</v>
      </c>
      <c r="AU313" s="216" t="s">
        <v>87</v>
      </c>
      <c r="AV313" s="13" t="s">
        <v>87</v>
      </c>
      <c r="AW313" s="13" t="s">
        <v>34</v>
      </c>
      <c r="AX313" s="13" t="s">
        <v>85</v>
      </c>
      <c r="AY313" s="216" t="s">
        <v>185</v>
      </c>
    </row>
    <row r="314" spans="1:65" s="2" customFormat="1" ht="21.75" customHeight="1">
      <c r="A314" s="33"/>
      <c r="B314" s="34"/>
      <c r="C314" s="191" t="s">
        <v>1123</v>
      </c>
      <c r="D314" s="191" t="s">
        <v>188</v>
      </c>
      <c r="E314" s="192" t="s">
        <v>1124</v>
      </c>
      <c r="F314" s="193" t="s">
        <v>1125</v>
      </c>
      <c r="G314" s="194" t="s">
        <v>198</v>
      </c>
      <c r="H314" s="195">
        <v>43.56</v>
      </c>
      <c r="I314" s="196"/>
      <c r="J314" s="197">
        <f t="shared" ref="J314:J321" si="40">ROUND(I314*H314,2)</f>
        <v>0</v>
      </c>
      <c r="K314" s="198"/>
      <c r="L314" s="38"/>
      <c r="M314" s="199" t="s">
        <v>1</v>
      </c>
      <c r="N314" s="200" t="s">
        <v>42</v>
      </c>
      <c r="O314" s="70"/>
      <c r="P314" s="201">
        <f t="shared" ref="P314:P321" si="41">O314*H314</f>
        <v>0</v>
      </c>
      <c r="Q314" s="201">
        <v>0</v>
      </c>
      <c r="R314" s="201">
        <f t="shared" ref="R314:R321" si="42">Q314*H314</f>
        <v>0</v>
      </c>
      <c r="S314" s="201">
        <v>3.0000000000000001E-3</v>
      </c>
      <c r="T314" s="202">
        <f t="shared" ref="T314:T321" si="43">S314*H314</f>
        <v>0.13068000000000002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03" t="s">
        <v>261</v>
      </c>
      <c r="AT314" s="203" t="s">
        <v>188</v>
      </c>
      <c r="AU314" s="203" t="s">
        <v>87</v>
      </c>
      <c r="AY314" s="16" t="s">
        <v>185</v>
      </c>
      <c r="BE314" s="204">
        <f t="shared" ref="BE314:BE321" si="44">IF(N314="základní",J314,0)</f>
        <v>0</v>
      </c>
      <c r="BF314" s="204">
        <f t="shared" ref="BF314:BF321" si="45">IF(N314="snížená",J314,0)</f>
        <v>0</v>
      </c>
      <c r="BG314" s="204">
        <f t="shared" ref="BG314:BG321" si="46">IF(N314="zákl. přenesená",J314,0)</f>
        <v>0</v>
      </c>
      <c r="BH314" s="204">
        <f t="shared" ref="BH314:BH321" si="47">IF(N314="sníž. přenesená",J314,0)</f>
        <v>0</v>
      </c>
      <c r="BI314" s="204">
        <f t="shared" ref="BI314:BI321" si="48">IF(N314="nulová",J314,0)</f>
        <v>0</v>
      </c>
      <c r="BJ314" s="16" t="s">
        <v>85</v>
      </c>
      <c r="BK314" s="204">
        <f t="shared" ref="BK314:BK321" si="49">ROUND(I314*H314,2)</f>
        <v>0</v>
      </c>
      <c r="BL314" s="16" t="s">
        <v>261</v>
      </c>
      <c r="BM314" s="203" t="s">
        <v>1126</v>
      </c>
    </row>
    <row r="315" spans="1:65" s="2" customFormat="1" ht="16.5" customHeight="1">
      <c r="A315" s="33"/>
      <c r="B315" s="34"/>
      <c r="C315" s="191" t="s">
        <v>1127</v>
      </c>
      <c r="D315" s="191" t="s">
        <v>188</v>
      </c>
      <c r="E315" s="192" t="s">
        <v>1128</v>
      </c>
      <c r="F315" s="193" t="s">
        <v>1129</v>
      </c>
      <c r="G315" s="194" t="s">
        <v>198</v>
      </c>
      <c r="H315" s="195">
        <v>43.56</v>
      </c>
      <c r="I315" s="196"/>
      <c r="J315" s="197">
        <f t="shared" si="40"/>
        <v>0</v>
      </c>
      <c r="K315" s="198"/>
      <c r="L315" s="38"/>
      <c r="M315" s="199" t="s">
        <v>1</v>
      </c>
      <c r="N315" s="200" t="s">
        <v>42</v>
      </c>
      <c r="O315" s="70"/>
      <c r="P315" s="201">
        <f t="shared" si="41"/>
        <v>0</v>
      </c>
      <c r="Q315" s="201">
        <v>0</v>
      </c>
      <c r="R315" s="201">
        <f t="shared" si="42"/>
        <v>0</v>
      </c>
      <c r="S315" s="201">
        <v>0</v>
      </c>
      <c r="T315" s="202">
        <f t="shared" si="43"/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03" t="s">
        <v>261</v>
      </c>
      <c r="AT315" s="203" t="s">
        <v>188</v>
      </c>
      <c r="AU315" s="203" t="s">
        <v>87</v>
      </c>
      <c r="AY315" s="16" t="s">
        <v>185</v>
      </c>
      <c r="BE315" s="204">
        <f t="shared" si="44"/>
        <v>0</v>
      </c>
      <c r="BF315" s="204">
        <f t="shared" si="45"/>
        <v>0</v>
      </c>
      <c r="BG315" s="204">
        <f t="shared" si="46"/>
        <v>0</v>
      </c>
      <c r="BH315" s="204">
        <f t="shared" si="47"/>
        <v>0</v>
      </c>
      <c r="BI315" s="204">
        <f t="shared" si="48"/>
        <v>0</v>
      </c>
      <c r="BJ315" s="16" t="s">
        <v>85</v>
      </c>
      <c r="BK315" s="204">
        <f t="shared" si="49"/>
        <v>0</v>
      </c>
      <c r="BL315" s="16" t="s">
        <v>261</v>
      </c>
      <c r="BM315" s="203" t="s">
        <v>1130</v>
      </c>
    </row>
    <row r="316" spans="1:65" s="2" customFormat="1" ht="21.75" customHeight="1">
      <c r="A316" s="33"/>
      <c r="B316" s="34"/>
      <c r="C316" s="191" t="s">
        <v>1131</v>
      </c>
      <c r="D316" s="191" t="s">
        <v>188</v>
      </c>
      <c r="E316" s="192" t="s">
        <v>1132</v>
      </c>
      <c r="F316" s="193" t="s">
        <v>1133</v>
      </c>
      <c r="G316" s="194" t="s">
        <v>198</v>
      </c>
      <c r="H316" s="195">
        <v>43.56</v>
      </c>
      <c r="I316" s="196"/>
      <c r="J316" s="197">
        <f t="shared" si="40"/>
        <v>0</v>
      </c>
      <c r="K316" s="198"/>
      <c r="L316" s="38"/>
      <c r="M316" s="199" t="s">
        <v>1</v>
      </c>
      <c r="N316" s="200" t="s">
        <v>42</v>
      </c>
      <c r="O316" s="70"/>
      <c r="P316" s="201">
        <f t="shared" si="41"/>
        <v>0</v>
      </c>
      <c r="Q316" s="201">
        <v>4.0000000000000001E-3</v>
      </c>
      <c r="R316" s="201">
        <f t="shared" si="42"/>
        <v>0.17424000000000001</v>
      </c>
      <c r="S316" s="201">
        <v>0</v>
      </c>
      <c r="T316" s="202">
        <f t="shared" si="43"/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03" t="s">
        <v>192</v>
      </c>
      <c r="AT316" s="203" t="s">
        <v>188</v>
      </c>
      <c r="AU316" s="203" t="s">
        <v>87</v>
      </c>
      <c r="AY316" s="16" t="s">
        <v>185</v>
      </c>
      <c r="BE316" s="204">
        <f t="shared" si="44"/>
        <v>0</v>
      </c>
      <c r="BF316" s="204">
        <f t="shared" si="45"/>
        <v>0</v>
      </c>
      <c r="BG316" s="204">
        <f t="shared" si="46"/>
        <v>0</v>
      </c>
      <c r="BH316" s="204">
        <f t="shared" si="47"/>
        <v>0</v>
      </c>
      <c r="BI316" s="204">
        <f t="shared" si="48"/>
        <v>0</v>
      </c>
      <c r="BJ316" s="16" t="s">
        <v>85</v>
      </c>
      <c r="BK316" s="204">
        <f t="shared" si="49"/>
        <v>0</v>
      </c>
      <c r="BL316" s="16" t="s">
        <v>192</v>
      </c>
      <c r="BM316" s="203" t="s">
        <v>1134</v>
      </c>
    </row>
    <row r="317" spans="1:65" s="2" customFormat="1" ht="16.5" customHeight="1">
      <c r="A317" s="33"/>
      <c r="B317" s="34"/>
      <c r="C317" s="191" t="s">
        <v>1135</v>
      </c>
      <c r="D317" s="191" t="s">
        <v>188</v>
      </c>
      <c r="E317" s="192" t="s">
        <v>1136</v>
      </c>
      <c r="F317" s="193" t="s">
        <v>1137</v>
      </c>
      <c r="G317" s="194" t="s">
        <v>198</v>
      </c>
      <c r="H317" s="195">
        <v>43.56</v>
      </c>
      <c r="I317" s="196"/>
      <c r="J317" s="197">
        <f t="shared" si="40"/>
        <v>0</v>
      </c>
      <c r="K317" s="198"/>
      <c r="L317" s="38"/>
      <c r="M317" s="199" t="s">
        <v>1</v>
      </c>
      <c r="N317" s="200" t="s">
        <v>42</v>
      </c>
      <c r="O317" s="70"/>
      <c r="P317" s="201">
        <f t="shared" si="41"/>
        <v>0</v>
      </c>
      <c r="Q317" s="201">
        <v>0</v>
      </c>
      <c r="R317" s="201">
        <f t="shared" si="42"/>
        <v>0</v>
      </c>
      <c r="S317" s="201">
        <v>0</v>
      </c>
      <c r="T317" s="202">
        <f t="shared" si="43"/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03" t="s">
        <v>261</v>
      </c>
      <c r="AT317" s="203" t="s">
        <v>188</v>
      </c>
      <c r="AU317" s="203" t="s">
        <v>87</v>
      </c>
      <c r="AY317" s="16" t="s">
        <v>185</v>
      </c>
      <c r="BE317" s="204">
        <f t="shared" si="44"/>
        <v>0</v>
      </c>
      <c r="BF317" s="204">
        <f t="shared" si="45"/>
        <v>0</v>
      </c>
      <c r="BG317" s="204">
        <f t="shared" si="46"/>
        <v>0</v>
      </c>
      <c r="BH317" s="204">
        <f t="shared" si="47"/>
        <v>0</v>
      </c>
      <c r="BI317" s="204">
        <f t="shared" si="48"/>
        <v>0</v>
      </c>
      <c r="BJ317" s="16" t="s">
        <v>85</v>
      </c>
      <c r="BK317" s="204">
        <f t="shared" si="49"/>
        <v>0</v>
      </c>
      <c r="BL317" s="16" t="s">
        <v>261</v>
      </c>
      <c r="BM317" s="203" t="s">
        <v>1138</v>
      </c>
    </row>
    <row r="318" spans="1:65" s="2" customFormat="1" ht="16.5" customHeight="1">
      <c r="A318" s="33"/>
      <c r="B318" s="34"/>
      <c r="C318" s="191" t="s">
        <v>1139</v>
      </c>
      <c r="D318" s="191" t="s">
        <v>188</v>
      </c>
      <c r="E318" s="192" t="s">
        <v>1140</v>
      </c>
      <c r="F318" s="193" t="s">
        <v>1141</v>
      </c>
      <c r="G318" s="194" t="s">
        <v>198</v>
      </c>
      <c r="H318" s="195">
        <v>43.56</v>
      </c>
      <c r="I318" s="196"/>
      <c r="J318" s="197">
        <f t="shared" si="40"/>
        <v>0</v>
      </c>
      <c r="K318" s="198"/>
      <c r="L318" s="38"/>
      <c r="M318" s="199" t="s">
        <v>1</v>
      </c>
      <c r="N318" s="200" t="s">
        <v>42</v>
      </c>
      <c r="O318" s="70"/>
      <c r="P318" s="201">
        <f t="shared" si="41"/>
        <v>0</v>
      </c>
      <c r="Q318" s="201">
        <v>3.0000000000000001E-5</v>
      </c>
      <c r="R318" s="201">
        <f t="shared" si="42"/>
        <v>1.3068000000000001E-3</v>
      </c>
      <c r="S318" s="201">
        <v>0</v>
      </c>
      <c r="T318" s="202">
        <f t="shared" si="43"/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03" t="s">
        <v>261</v>
      </c>
      <c r="AT318" s="203" t="s">
        <v>188</v>
      </c>
      <c r="AU318" s="203" t="s">
        <v>87</v>
      </c>
      <c r="AY318" s="16" t="s">
        <v>185</v>
      </c>
      <c r="BE318" s="204">
        <f t="shared" si="44"/>
        <v>0</v>
      </c>
      <c r="BF318" s="204">
        <f t="shared" si="45"/>
        <v>0</v>
      </c>
      <c r="BG318" s="204">
        <f t="shared" si="46"/>
        <v>0</v>
      </c>
      <c r="BH318" s="204">
        <f t="shared" si="47"/>
        <v>0</v>
      </c>
      <c r="BI318" s="204">
        <f t="shared" si="48"/>
        <v>0</v>
      </c>
      <c r="BJ318" s="16" t="s">
        <v>85</v>
      </c>
      <c r="BK318" s="204">
        <f t="shared" si="49"/>
        <v>0</v>
      </c>
      <c r="BL318" s="16" t="s">
        <v>261</v>
      </c>
      <c r="BM318" s="203" t="s">
        <v>1142</v>
      </c>
    </row>
    <row r="319" spans="1:65" s="2" customFormat="1" ht="21.75" customHeight="1">
      <c r="A319" s="33"/>
      <c r="B319" s="34"/>
      <c r="C319" s="191" t="s">
        <v>1143</v>
      </c>
      <c r="D319" s="191" t="s">
        <v>188</v>
      </c>
      <c r="E319" s="192" t="s">
        <v>1144</v>
      </c>
      <c r="F319" s="193" t="s">
        <v>1145</v>
      </c>
      <c r="G319" s="194" t="s">
        <v>198</v>
      </c>
      <c r="H319" s="195">
        <v>43.56</v>
      </c>
      <c r="I319" s="196"/>
      <c r="J319" s="197">
        <f t="shared" si="40"/>
        <v>0</v>
      </c>
      <c r="K319" s="198"/>
      <c r="L319" s="38"/>
      <c r="M319" s="199" t="s">
        <v>1</v>
      </c>
      <c r="N319" s="200" t="s">
        <v>42</v>
      </c>
      <c r="O319" s="70"/>
      <c r="P319" s="201">
        <f t="shared" si="41"/>
        <v>0</v>
      </c>
      <c r="Q319" s="201">
        <v>1.4999999999999999E-2</v>
      </c>
      <c r="R319" s="201">
        <f t="shared" si="42"/>
        <v>0.65339999999999998</v>
      </c>
      <c r="S319" s="201">
        <v>0</v>
      </c>
      <c r="T319" s="202">
        <f t="shared" si="43"/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03" t="s">
        <v>261</v>
      </c>
      <c r="AT319" s="203" t="s">
        <v>188</v>
      </c>
      <c r="AU319" s="203" t="s">
        <v>87</v>
      </c>
      <c r="AY319" s="16" t="s">
        <v>185</v>
      </c>
      <c r="BE319" s="204">
        <f t="shared" si="44"/>
        <v>0</v>
      </c>
      <c r="BF319" s="204">
        <f t="shared" si="45"/>
        <v>0</v>
      </c>
      <c r="BG319" s="204">
        <f t="shared" si="46"/>
        <v>0</v>
      </c>
      <c r="BH319" s="204">
        <f t="shared" si="47"/>
        <v>0</v>
      </c>
      <c r="BI319" s="204">
        <f t="shared" si="48"/>
        <v>0</v>
      </c>
      <c r="BJ319" s="16" t="s">
        <v>85</v>
      </c>
      <c r="BK319" s="204">
        <f t="shared" si="49"/>
        <v>0</v>
      </c>
      <c r="BL319" s="16" t="s">
        <v>261</v>
      </c>
      <c r="BM319" s="203" t="s">
        <v>1146</v>
      </c>
    </row>
    <row r="320" spans="1:65" s="2" customFormat="1" ht="21.75" customHeight="1">
      <c r="A320" s="33"/>
      <c r="B320" s="34"/>
      <c r="C320" s="191" t="s">
        <v>1147</v>
      </c>
      <c r="D320" s="191" t="s">
        <v>188</v>
      </c>
      <c r="E320" s="192" t="s">
        <v>1148</v>
      </c>
      <c r="F320" s="193" t="s">
        <v>1149</v>
      </c>
      <c r="G320" s="194" t="s">
        <v>198</v>
      </c>
      <c r="H320" s="195">
        <v>43.56</v>
      </c>
      <c r="I320" s="196"/>
      <c r="J320" s="197">
        <f t="shared" si="40"/>
        <v>0</v>
      </c>
      <c r="K320" s="198"/>
      <c r="L320" s="38"/>
      <c r="M320" s="199" t="s">
        <v>1</v>
      </c>
      <c r="N320" s="200" t="s">
        <v>42</v>
      </c>
      <c r="O320" s="70"/>
      <c r="P320" s="201">
        <f t="shared" si="41"/>
        <v>0</v>
      </c>
      <c r="Q320" s="201">
        <v>6.9999999999999999E-4</v>
      </c>
      <c r="R320" s="201">
        <f t="shared" si="42"/>
        <v>3.0492000000000002E-2</v>
      </c>
      <c r="S320" s="201">
        <v>0</v>
      </c>
      <c r="T320" s="202">
        <f t="shared" si="43"/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203" t="s">
        <v>261</v>
      </c>
      <c r="AT320" s="203" t="s">
        <v>188</v>
      </c>
      <c r="AU320" s="203" t="s">
        <v>87</v>
      </c>
      <c r="AY320" s="16" t="s">
        <v>185</v>
      </c>
      <c r="BE320" s="204">
        <f t="shared" si="44"/>
        <v>0</v>
      </c>
      <c r="BF320" s="204">
        <f t="shared" si="45"/>
        <v>0</v>
      </c>
      <c r="BG320" s="204">
        <f t="shared" si="46"/>
        <v>0</v>
      </c>
      <c r="BH320" s="204">
        <f t="shared" si="47"/>
        <v>0</v>
      </c>
      <c r="BI320" s="204">
        <f t="shared" si="48"/>
        <v>0</v>
      </c>
      <c r="BJ320" s="16" t="s">
        <v>85</v>
      </c>
      <c r="BK320" s="204">
        <f t="shared" si="49"/>
        <v>0</v>
      </c>
      <c r="BL320" s="16" t="s">
        <v>261</v>
      </c>
      <c r="BM320" s="203" t="s">
        <v>1150</v>
      </c>
    </row>
    <row r="321" spans="1:65" s="2" customFormat="1" ht="44.25" customHeight="1">
      <c r="A321" s="33"/>
      <c r="B321" s="34"/>
      <c r="C321" s="232" t="s">
        <v>1151</v>
      </c>
      <c r="D321" s="232" t="s">
        <v>319</v>
      </c>
      <c r="E321" s="233" t="s">
        <v>1152</v>
      </c>
      <c r="F321" s="234" t="s">
        <v>1153</v>
      </c>
      <c r="G321" s="235" t="s">
        <v>198</v>
      </c>
      <c r="H321" s="236">
        <v>47.915999999999997</v>
      </c>
      <c r="I321" s="237"/>
      <c r="J321" s="238">
        <f t="shared" si="40"/>
        <v>0</v>
      </c>
      <c r="K321" s="239"/>
      <c r="L321" s="240"/>
      <c r="M321" s="241" t="s">
        <v>1</v>
      </c>
      <c r="N321" s="242" t="s">
        <v>42</v>
      </c>
      <c r="O321" s="70"/>
      <c r="P321" s="201">
        <f t="shared" si="41"/>
        <v>0</v>
      </c>
      <c r="Q321" s="201">
        <v>3.6800000000000001E-3</v>
      </c>
      <c r="R321" s="201">
        <f t="shared" si="42"/>
        <v>0.17633088</v>
      </c>
      <c r="S321" s="201">
        <v>0</v>
      </c>
      <c r="T321" s="202">
        <f t="shared" si="43"/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03" t="s">
        <v>322</v>
      </c>
      <c r="AT321" s="203" t="s">
        <v>319</v>
      </c>
      <c r="AU321" s="203" t="s">
        <v>87</v>
      </c>
      <c r="AY321" s="16" t="s">
        <v>185</v>
      </c>
      <c r="BE321" s="204">
        <f t="shared" si="44"/>
        <v>0</v>
      </c>
      <c r="BF321" s="204">
        <f t="shared" si="45"/>
        <v>0</v>
      </c>
      <c r="BG321" s="204">
        <f t="shared" si="46"/>
        <v>0</v>
      </c>
      <c r="BH321" s="204">
        <f t="shared" si="47"/>
        <v>0</v>
      </c>
      <c r="BI321" s="204">
        <f t="shared" si="48"/>
        <v>0</v>
      </c>
      <c r="BJ321" s="16" t="s">
        <v>85</v>
      </c>
      <c r="BK321" s="204">
        <f t="shared" si="49"/>
        <v>0</v>
      </c>
      <c r="BL321" s="16" t="s">
        <v>261</v>
      </c>
      <c r="BM321" s="203" t="s">
        <v>1154</v>
      </c>
    </row>
    <row r="322" spans="1:65" s="2" customFormat="1" ht="19.5">
      <c r="A322" s="33"/>
      <c r="B322" s="34"/>
      <c r="C322" s="35"/>
      <c r="D322" s="207" t="s">
        <v>269</v>
      </c>
      <c r="E322" s="35"/>
      <c r="F322" s="217" t="s">
        <v>1155</v>
      </c>
      <c r="G322" s="35"/>
      <c r="H322" s="35"/>
      <c r="I322" s="218"/>
      <c r="J322" s="35"/>
      <c r="K322" s="35"/>
      <c r="L322" s="38"/>
      <c r="M322" s="219"/>
      <c r="N322" s="220"/>
      <c r="O322" s="70"/>
      <c r="P322" s="70"/>
      <c r="Q322" s="70"/>
      <c r="R322" s="70"/>
      <c r="S322" s="70"/>
      <c r="T322" s="7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269</v>
      </c>
      <c r="AU322" s="16" t="s">
        <v>87</v>
      </c>
    </row>
    <row r="323" spans="1:65" s="13" customFormat="1">
      <c r="B323" s="205"/>
      <c r="C323" s="206"/>
      <c r="D323" s="207" t="s">
        <v>194</v>
      </c>
      <c r="E323" s="206"/>
      <c r="F323" s="209" t="s">
        <v>1156</v>
      </c>
      <c r="G323" s="206"/>
      <c r="H323" s="210">
        <v>47.915999999999997</v>
      </c>
      <c r="I323" s="211"/>
      <c r="J323" s="206"/>
      <c r="K323" s="206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194</v>
      </c>
      <c r="AU323" s="216" t="s">
        <v>87</v>
      </c>
      <c r="AV323" s="13" t="s">
        <v>87</v>
      </c>
      <c r="AW323" s="13" t="s">
        <v>4</v>
      </c>
      <c r="AX323" s="13" t="s">
        <v>85</v>
      </c>
      <c r="AY323" s="216" t="s">
        <v>185</v>
      </c>
    </row>
    <row r="324" spans="1:65" s="2" customFormat="1" ht="16.5" customHeight="1">
      <c r="A324" s="33"/>
      <c r="B324" s="34"/>
      <c r="C324" s="191" t="s">
        <v>1157</v>
      </c>
      <c r="D324" s="191" t="s">
        <v>188</v>
      </c>
      <c r="E324" s="192" t="s">
        <v>1158</v>
      </c>
      <c r="F324" s="193" t="s">
        <v>1159</v>
      </c>
      <c r="G324" s="194" t="s">
        <v>191</v>
      </c>
      <c r="H324" s="195">
        <v>39.6</v>
      </c>
      <c r="I324" s="196"/>
      <c r="J324" s="197">
        <f>ROUND(I324*H324,2)</f>
        <v>0</v>
      </c>
      <c r="K324" s="198"/>
      <c r="L324" s="38"/>
      <c r="M324" s="199" t="s">
        <v>1</v>
      </c>
      <c r="N324" s="200" t="s">
        <v>42</v>
      </c>
      <c r="O324" s="70"/>
      <c r="P324" s="201">
        <f>O324*H324</f>
        <v>0</v>
      </c>
      <c r="Q324" s="201">
        <v>2.0000000000000002E-5</v>
      </c>
      <c r="R324" s="201">
        <f>Q324*H324</f>
        <v>7.9200000000000006E-4</v>
      </c>
      <c r="S324" s="201">
        <v>0</v>
      </c>
      <c r="T324" s="20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03" t="s">
        <v>261</v>
      </c>
      <c r="AT324" s="203" t="s">
        <v>188</v>
      </c>
      <c r="AU324" s="203" t="s">
        <v>87</v>
      </c>
      <c r="AY324" s="16" t="s">
        <v>185</v>
      </c>
      <c r="BE324" s="204">
        <f>IF(N324="základní",J324,0)</f>
        <v>0</v>
      </c>
      <c r="BF324" s="204">
        <f>IF(N324="snížená",J324,0)</f>
        <v>0</v>
      </c>
      <c r="BG324" s="204">
        <f>IF(N324="zákl. přenesená",J324,0)</f>
        <v>0</v>
      </c>
      <c r="BH324" s="204">
        <f>IF(N324="sníž. přenesená",J324,0)</f>
        <v>0</v>
      </c>
      <c r="BI324" s="204">
        <f>IF(N324="nulová",J324,0)</f>
        <v>0</v>
      </c>
      <c r="BJ324" s="16" t="s">
        <v>85</v>
      </c>
      <c r="BK324" s="204">
        <f>ROUND(I324*H324,2)</f>
        <v>0</v>
      </c>
      <c r="BL324" s="16" t="s">
        <v>261</v>
      </c>
      <c r="BM324" s="203" t="s">
        <v>1160</v>
      </c>
    </row>
    <row r="325" spans="1:65" s="2" customFormat="1" ht="16.5" customHeight="1">
      <c r="A325" s="33"/>
      <c r="B325" s="34"/>
      <c r="C325" s="232" t="s">
        <v>1161</v>
      </c>
      <c r="D325" s="232" t="s">
        <v>319</v>
      </c>
      <c r="E325" s="233" t="s">
        <v>1162</v>
      </c>
      <c r="F325" s="234" t="s">
        <v>1163</v>
      </c>
      <c r="G325" s="235" t="s">
        <v>191</v>
      </c>
      <c r="H325" s="236">
        <v>43.56</v>
      </c>
      <c r="I325" s="237"/>
      <c r="J325" s="238">
        <f>ROUND(I325*H325,2)</f>
        <v>0</v>
      </c>
      <c r="K325" s="239"/>
      <c r="L325" s="240"/>
      <c r="M325" s="241" t="s">
        <v>1</v>
      </c>
      <c r="N325" s="242" t="s">
        <v>42</v>
      </c>
      <c r="O325" s="70"/>
      <c r="P325" s="201">
        <f>O325*H325</f>
        <v>0</v>
      </c>
      <c r="Q325" s="201">
        <v>3.8000000000000002E-4</v>
      </c>
      <c r="R325" s="201">
        <f>Q325*H325</f>
        <v>1.6552800000000003E-2</v>
      </c>
      <c r="S325" s="201">
        <v>0</v>
      </c>
      <c r="T325" s="20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03" t="s">
        <v>322</v>
      </c>
      <c r="AT325" s="203" t="s">
        <v>319</v>
      </c>
      <c r="AU325" s="203" t="s">
        <v>87</v>
      </c>
      <c r="AY325" s="16" t="s">
        <v>185</v>
      </c>
      <c r="BE325" s="204">
        <f>IF(N325="základní",J325,0)</f>
        <v>0</v>
      </c>
      <c r="BF325" s="204">
        <f>IF(N325="snížená",J325,0)</f>
        <v>0</v>
      </c>
      <c r="BG325" s="204">
        <f>IF(N325="zákl. přenesená",J325,0)</f>
        <v>0</v>
      </c>
      <c r="BH325" s="204">
        <f>IF(N325="sníž. přenesená",J325,0)</f>
        <v>0</v>
      </c>
      <c r="BI325" s="204">
        <f>IF(N325="nulová",J325,0)</f>
        <v>0</v>
      </c>
      <c r="BJ325" s="16" t="s">
        <v>85</v>
      </c>
      <c r="BK325" s="204">
        <f>ROUND(I325*H325,2)</f>
        <v>0</v>
      </c>
      <c r="BL325" s="16" t="s">
        <v>261</v>
      </c>
      <c r="BM325" s="203" t="s">
        <v>1164</v>
      </c>
    </row>
    <row r="326" spans="1:65" s="13" customFormat="1">
      <c r="B326" s="205"/>
      <c r="C326" s="206"/>
      <c r="D326" s="207" t="s">
        <v>194</v>
      </c>
      <c r="E326" s="206"/>
      <c r="F326" s="209" t="s">
        <v>1165</v>
      </c>
      <c r="G326" s="206"/>
      <c r="H326" s="210">
        <v>43.56</v>
      </c>
      <c r="I326" s="211"/>
      <c r="J326" s="206"/>
      <c r="K326" s="206"/>
      <c r="L326" s="212"/>
      <c r="M326" s="213"/>
      <c r="N326" s="214"/>
      <c r="O326" s="214"/>
      <c r="P326" s="214"/>
      <c r="Q326" s="214"/>
      <c r="R326" s="214"/>
      <c r="S326" s="214"/>
      <c r="T326" s="215"/>
      <c r="AT326" s="216" t="s">
        <v>194</v>
      </c>
      <c r="AU326" s="216" t="s">
        <v>87</v>
      </c>
      <c r="AV326" s="13" t="s">
        <v>87</v>
      </c>
      <c r="AW326" s="13" t="s">
        <v>4</v>
      </c>
      <c r="AX326" s="13" t="s">
        <v>85</v>
      </c>
      <c r="AY326" s="216" t="s">
        <v>185</v>
      </c>
    </row>
    <row r="327" spans="1:65" s="2" customFormat="1" ht="21.75" customHeight="1">
      <c r="A327" s="33"/>
      <c r="B327" s="34"/>
      <c r="C327" s="191" t="s">
        <v>1166</v>
      </c>
      <c r="D327" s="191" t="s">
        <v>188</v>
      </c>
      <c r="E327" s="192" t="s">
        <v>1167</v>
      </c>
      <c r="F327" s="193" t="s">
        <v>1168</v>
      </c>
      <c r="G327" s="194" t="s">
        <v>434</v>
      </c>
      <c r="H327" s="243"/>
      <c r="I327" s="196"/>
      <c r="J327" s="197">
        <f>ROUND(I327*H327,2)</f>
        <v>0</v>
      </c>
      <c r="K327" s="198"/>
      <c r="L327" s="38"/>
      <c r="M327" s="199" t="s">
        <v>1</v>
      </c>
      <c r="N327" s="200" t="s">
        <v>42</v>
      </c>
      <c r="O327" s="70"/>
      <c r="P327" s="201">
        <f>O327*H327</f>
        <v>0</v>
      </c>
      <c r="Q327" s="201">
        <v>0</v>
      </c>
      <c r="R327" s="201">
        <f>Q327*H327</f>
        <v>0</v>
      </c>
      <c r="S327" s="201">
        <v>0</v>
      </c>
      <c r="T327" s="20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03" t="s">
        <v>261</v>
      </c>
      <c r="AT327" s="203" t="s">
        <v>188</v>
      </c>
      <c r="AU327" s="203" t="s">
        <v>87</v>
      </c>
      <c r="AY327" s="16" t="s">
        <v>185</v>
      </c>
      <c r="BE327" s="204">
        <f>IF(N327="základní",J327,0)</f>
        <v>0</v>
      </c>
      <c r="BF327" s="204">
        <f>IF(N327="snížená",J327,0)</f>
        <v>0</v>
      </c>
      <c r="BG327" s="204">
        <f>IF(N327="zákl. přenesená",J327,0)</f>
        <v>0</v>
      </c>
      <c r="BH327" s="204">
        <f>IF(N327="sníž. přenesená",J327,0)</f>
        <v>0</v>
      </c>
      <c r="BI327" s="204">
        <f>IF(N327="nulová",J327,0)</f>
        <v>0</v>
      </c>
      <c r="BJ327" s="16" t="s">
        <v>85</v>
      </c>
      <c r="BK327" s="204">
        <f>ROUND(I327*H327,2)</f>
        <v>0</v>
      </c>
      <c r="BL327" s="16" t="s">
        <v>261</v>
      </c>
      <c r="BM327" s="203" t="s">
        <v>1169</v>
      </c>
    </row>
    <row r="328" spans="1:65" s="2" customFormat="1" ht="21.75" customHeight="1">
      <c r="A328" s="33"/>
      <c r="B328" s="34"/>
      <c r="C328" s="191" t="s">
        <v>1170</v>
      </c>
      <c r="D328" s="191" t="s">
        <v>188</v>
      </c>
      <c r="E328" s="192" t="s">
        <v>1171</v>
      </c>
      <c r="F328" s="193" t="s">
        <v>1172</v>
      </c>
      <c r="G328" s="194" t="s">
        <v>434</v>
      </c>
      <c r="H328" s="243"/>
      <c r="I328" s="196"/>
      <c r="J328" s="197">
        <f>ROUND(I328*H328,2)</f>
        <v>0</v>
      </c>
      <c r="K328" s="198"/>
      <c r="L328" s="38"/>
      <c r="M328" s="199" t="s">
        <v>1</v>
      </c>
      <c r="N328" s="200" t="s">
        <v>42</v>
      </c>
      <c r="O328" s="70"/>
      <c r="P328" s="201">
        <f>O328*H328</f>
        <v>0</v>
      </c>
      <c r="Q328" s="201">
        <v>0</v>
      </c>
      <c r="R328" s="201">
        <f>Q328*H328</f>
        <v>0</v>
      </c>
      <c r="S328" s="201">
        <v>0</v>
      </c>
      <c r="T328" s="20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03" t="s">
        <v>261</v>
      </c>
      <c r="AT328" s="203" t="s">
        <v>188</v>
      </c>
      <c r="AU328" s="203" t="s">
        <v>87</v>
      </c>
      <c r="AY328" s="16" t="s">
        <v>185</v>
      </c>
      <c r="BE328" s="204">
        <f>IF(N328="základní",J328,0)</f>
        <v>0</v>
      </c>
      <c r="BF328" s="204">
        <f>IF(N328="snížená",J328,0)</f>
        <v>0</v>
      </c>
      <c r="BG328" s="204">
        <f>IF(N328="zákl. přenesená",J328,0)</f>
        <v>0</v>
      </c>
      <c r="BH328" s="204">
        <f>IF(N328="sníž. přenesená",J328,0)</f>
        <v>0</v>
      </c>
      <c r="BI328" s="204">
        <f>IF(N328="nulová",J328,0)</f>
        <v>0</v>
      </c>
      <c r="BJ328" s="16" t="s">
        <v>85</v>
      </c>
      <c r="BK328" s="204">
        <f>ROUND(I328*H328,2)</f>
        <v>0</v>
      </c>
      <c r="BL328" s="16" t="s">
        <v>261</v>
      </c>
      <c r="BM328" s="203" t="s">
        <v>1173</v>
      </c>
    </row>
    <row r="329" spans="1:65" s="12" customFormat="1" ht="22.9" customHeight="1">
      <c r="B329" s="175"/>
      <c r="C329" s="176"/>
      <c r="D329" s="177" t="s">
        <v>76</v>
      </c>
      <c r="E329" s="189" t="s">
        <v>594</v>
      </c>
      <c r="F329" s="189" t="s">
        <v>1174</v>
      </c>
      <c r="G329" s="176"/>
      <c r="H329" s="176"/>
      <c r="I329" s="179"/>
      <c r="J329" s="190">
        <f>BK329</f>
        <v>0</v>
      </c>
      <c r="K329" s="176"/>
      <c r="L329" s="181"/>
      <c r="M329" s="182"/>
      <c r="N329" s="183"/>
      <c r="O329" s="183"/>
      <c r="P329" s="184">
        <f>SUM(P330:P332)</f>
        <v>0</v>
      </c>
      <c r="Q329" s="183"/>
      <c r="R329" s="184">
        <f>SUM(R330:R332)</f>
        <v>6.6E-3</v>
      </c>
      <c r="S329" s="183"/>
      <c r="T329" s="185">
        <f>SUM(T330:T332)</f>
        <v>0</v>
      </c>
      <c r="AR329" s="186" t="s">
        <v>87</v>
      </c>
      <c r="AT329" s="187" t="s">
        <v>76</v>
      </c>
      <c r="AU329" s="187" t="s">
        <v>85</v>
      </c>
      <c r="AY329" s="186" t="s">
        <v>185</v>
      </c>
      <c r="BK329" s="188">
        <f>SUM(BK330:BK332)</f>
        <v>0</v>
      </c>
    </row>
    <row r="330" spans="1:65" s="2" customFormat="1" ht="16.5" customHeight="1">
      <c r="A330" s="33"/>
      <c r="B330" s="34"/>
      <c r="C330" s="191" t="s">
        <v>1175</v>
      </c>
      <c r="D330" s="191" t="s">
        <v>188</v>
      </c>
      <c r="E330" s="192" t="s">
        <v>1176</v>
      </c>
      <c r="F330" s="193" t="s">
        <v>1177</v>
      </c>
      <c r="G330" s="194" t="s">
        <v>198</v>
      </c>
      <c r="H330" s="195">
        <v>10</v>
      </c>
      <c r="I330" s="196"/>
      <c r="J330" s="197">
        <f>ROUND(I330*H330,2)</f>
        <v>0</v>
      </c>
      <c r="K330" s="198"/>
      <c r="L330" s="38"/>
      <c r="M330" s="199" t="s">
        <v>1</v>
      </c>
      <c r="N330" s="200" t="s">
        <v>42</v>
      </c>
      <c r="O330" s="70"/>
      <c r="P330" s="201">
        <f>O330*H330</f>
        <v>0</v>
      </c>
      <c r="Q330" s="201">
        <v>0</v>
      </c>
      <c r="R330" s="201">
        <f>Q330*H330</f>
        <v>0</v>
      </c>
      <c r="S330" s="201">
        <v>0</v>
      </c>
      <c r="T330" s="20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03" t="s">
        <v>261</v>
      </c>
      <c r="AT330" s="203" t="s">
        <v>188</v>
      </c>
      <c r="AU330" s="203" t="s">
        <v>87</v>
      </c>
      <c r="AY330" s="16" t="s">
        <v>185</v>
      </c>
      <c r="BE330" s="204">
        <f>IF(N330="základní",J330,0)</f>
        <v>0</v>
      </c>
      <c r="BF330" s="204">
        <f>IF(N330="snížená",J330,0)</f>
        <v>0</v>
      </c>
      <c r="BG330" s="204">
        <f>IF(N330="zákl. přenesená",J330,0)</f>
        <v>0</v>
      </c>
      <c r="BH330" s="204">
        <f>IF(N330="sníž. přenesená",J330,0)</f>
        <v>0</v>
      </c>
      <c r="BI330" s="204">
        <f>IF(N330="nulová",J330,0)</f>
        <v>0</v>
      </c>
      <c r="BJ330" s="16" t="s">
        <v>85</v>
      </c>
      <c r="BK330" s="204">
        <f>ROUND(I330*H330,2)</f>
        <v>0</v>
      </c>
      <c r="BL330" s="16" t="s">
        <v>261</v>
      </c>
      <c r="BM330" s="203" t="s">
        <v>1178</v>
      </c>
    </row>
    <row r="331" spans="1:65" s="13" customFormat="1">
      <c r="B331" s="205"/>
      <c r="C331" s="206"/>
      <c r="D331" s="207" t="s">
        <v>194</v>
      </c>
      <c r="E331" s="208" t="s">
        <v>1</v>
      </c>
      <c r="F331" s="209" t="s">
        <v>1179</v>
      </c>
      <c r="G331" s="206"/>
      <c r="H331" s="210">
        <v>10</v>
      </c>
      <c r="I331" s="211"/>
      <c r="J331" s="206"/>
      <c r="K331" s="206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194</v>
      </c>
      <c r="AU331" s="216" t="s">
        <v>87</v>
      </c>
      <c r="AV331" s="13" t="s">
        <v>87</v>
      </c>
      <c r="AW331" s="13" t="s">
        <v>34</v>
      </c>
      <c r="AX331" s="13" t="s">
        <v>85</v>
      </c>
      <c r="AY331" s="216" t="s">
        <v>185</v>
      </c>
    </row>
    <row r="332" spans="1:65" s="2" customFormat="1" ht="21.75" customHeight="1">
      <c r="A332" s="33"/>
      <c r="B332" s="34"/>
      <c r="C332" s="191" t="s">
        <v>1180</v>
      </c>
      <c r="D332" s="191" t="s">
        <v>188</v>
      </c>
      <c r="E332" s="192" t="s">
        <v>603</v>
      </c>
      <c r="F332" s="193" t="s">
        <v>1181</v>
      </c>
      <c r="G332" s="194" t="s">
        <v>198</v>
      </c>
      <c r="H332" s="195">
        <v>10</v>
      </c>
      <c r="I332" s="196"/>
      <c r="J332" s="197">
        <f>ROUND(I332*H332,2)</f>
        <v>0</v>
      </c>
      <c r="K332" s="198"/>
      <c r="L332" s="38"/>
      <c r="M332" s="199" t="s">
        <v>1</v>
      </c>
      <c r="N332" s="200" t="s">
        <v>42</v>
      </c>
      <c r="O332" s="70"/>
      <c r="P332" s="201">
        <f>O332*H332</f>
        <v>0</v>
      </c>
      <c r="Q332" s="201">
        <v>6.6E-4</v>
      </c>
      <c r="R332" s="201">
        <f>Q332*H332</f>
        <v>6.6E-3</v>
      </c>
      <c r="S332" s="201">
        <v>0</v>
      </c>
      <c r="T332" s="20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203" t="s">
        <v>261</v>
      </c>
      <c r="AT332" s="203" t="s">
        <v>188</v>
      </c>
      <c r="AU332" s="203" t="s">
        <v>87</v>
      </c>
      <c r="AY332" s="16" t="s">
        <v>185</v>
      </c>
      <c r="BE332" s="204">
        <f>IF(N332="základní",J332,0)</f>
        <v>0</v>
      </c>
      <c r="BF332" s="204">
        <f>IF(N332="snížená",J332,0)</f>
        <v>0</v>
      </c>
      <c r="BG332" s="204">
        <f>IF(N332="zákl. přenesená",J332,0)</f>
        <v>0</v>
      </c>
      <c r="BH332" s="204">
        <f>IF(N332="sníž. přenesená",J332,0)</f>
        <v>0</v>
      </c>
      <c r="BI332" s="204">
        <f>IF(N332="nulová",J332,0)</f>
        <v>0</v>
      </c>
      <c r="BJ332" s="16" t="s">
        <v>85</v>
      </c>
      <c r="BK332" s="204">
        <f>ROUND(I332*H332,2)</f>
        <v>0</v>
      </c>
      <c r="BL332" s="16" t="s">
        <v>261</v>
      </c>
      <c r="BM332" s="203" t="s">
        <v>1182</v>
      </c>
    </row>
    <row r="333" spans="1:65" s="12" customFormat="1" ht="22.9" customHeight="1">
      <c r="B333" s="175"/>
      <c r="C333" s="176"/>
      <c r="D333" s="177" t="s">
        <v>76</v>
      </c>
      <c r="E333" s="189" t="s">
        <v>606</v>
      </c>
      <c r="F333" s="189" t="s">
        <v>1183</v>
      </c>
      <c r="G333" s="176"/>
      <c r="H333" s="176"/>
      <c r="I333" s="179"/>
      <c r="J333" s="190">
        <f>BK333</f>
        <v>0</v>
      </c>
      <c r="K333" s="176"/>
      <c r="L333" s="181"/>
      <c r="M333" s="182"/>
      <c r="N333" s="183"/>
      <c r="O333" s="183"/>
      <c r="P333" s="184">
        <f>SUM(P334:P341)</f>
        <v>0</v>
      </c>
      <c r="Q333" s="183"/>
      <c r="R333" s="184">
        <f>SUM(R334:R341)</f>
        <v>0.2861496</v>
      </c>
      <c r="S333" s="183"/>
      <c r="T333" s="185">
        <f>SUM(T334:T341)</f>
        <v>6.2607599999999999E-2</v>
      </c>
      <c r="AR333" s="186" t="s">
        <v>87</v>
      </c>
      <c r="AT333" s="187" t="s">
        <v>76</v>
      </c>
      <c r="AU333" s="187" t="s">
        <v>85</v>
      </c>
      <c r="AY333" s="186" t="s">
        <v>185</v>
      </c>
      <c r="BK333" s="188">
        <f>SUM(BK334:BK341)</f>
        <v>0</v>
      </c>
    </row>
    <row r="334" spans="1:65" s="2" customFormat="1" ht="21.75" customHeight="1">
      <c r="A334" s="33"/>
      <c r="B334" s="34"/>
      <c r="C334" s="191" t="s">
        <v>1184</v>
      </c>
      <c r="D334" s="191" t="s">
        <v>188</v>
      </c>
      <c r="E334" s="192" t="s">
        <v>617</v>
      </c>
      <c r="F334" s="193" t="s">
        <v>1185</v>
      </c>
      <c r="G334" s="194" t="s">
        <v>214</v>
      </c>
      <c r="H334" s="195">
        <v>1</v>
      </c>
      <c r="I334" s="196"/>
      <c r="J334" s="197">
        <f>ROUND(I334*H334,2)</f>
        <v>0</v>
      </c>
      <c r="K334" s="198"/>
      <c r="L334" s="38"/>
      <c r="M334" s="199" t="s">
        <v>1</v>
      </c>
      <c r="N334" s="200" t="s">
        <v>42</v>
      </c>
      <c r="O334" s="70"/>
      <c r="P334" s="201">
        <f>O334*H334</f>
        <v>0</v>
      </c>
      <c r="Q334" s="201">
        <v>0</v>
      </c>
      <c r="R334" s="201">
        <f>Q334*H334</f>
        <v>0</v>
      </c>
      <c r="S334" s="201">
        <v>0</v>
      </c>
      <c r="T334" s="202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03" t="s">
        <v>261</v>
      </c>
      <c r="AT334" s="203" t="s">
        <v>188</v>
      </c>
      <c r="AU334" s="203" t="s">
        <v>87</v>
      </c>
      <c r="AY334" s="16" t="s">
        <v>185</v>
      </c>
      <c r="BE334" s="204">
        <f>IF(N334="základní",J334,0)</f>
        <v>0</v>
      </c>
      <c r="BF334" s="204">
        <f>IF(N334="snížená",J334,0)</f>
        <v>0</v>
      </c>
      <c r="BG334" s="204">
        <f>IF(N334="zákl. přenesená",J334,0)</f>
        <v>0</v>
      </c>
      <c r="BH334" s="204">
        <f>IF(N334="sníž. přenesená",J334,0)</f>
        <v>0</v>
      </c>
      <c r="BI334" s="204">
        <f>IF(N334="nulová",J334,0)</f>
        <v>0</v>
      </c>
      <c r="BJ334" s="16" t="s">
        <v>85</v>
      </c>
      <c r="BK334" s="204">
        <f>ROUND(I334*H334,2)</f>
        <v>0</v>
      </c>
      <c r="BL334" s="16" t="s">
        <v>261</v>
      </c>
      <c r="BM334" s="203" t="s">
        <v>1186</v>
      </c>
    </row>
    <row r="335" spans="1:65" s="2" customFormat="1" ht="16.5" customHeight="1">
      <c r="A335" s="33"/>
      <c r="B335" s="34"/>
      <c r="C335" s="191" t="s">
        <v>1187</v>
      </c>
      <c r="D335" s="191" t="s">
        <v>188</v>
      </c>
      <c r="E335" s="192" t="s">
        <v>1188</v>
      </c>
      <c r="F335" s="193" t="s">
        <v>1189</v>
      </c>
      <c r="G335" s="194" t="s">
        <v>198</v>
      </c>
      <c r="H335" s="195">
        <v>201.96</v>
      </c>
      <c r="I335" s="196"/>
      <c r="J335" s="197">
        <f>ROUND(I335*H335,2)</f>
        <v>0</v>
      </c>
      <c r="K335" s="198"/>
      <c r="L335" s="38"/>
      <c r="M335" s="199" t="s">
        <v>1</v>
      </c>
      <c r="N335" s="200" t="s">
        <v>42</v>
      </c>
      <c r="O335" s="70"/>
      <c r="P335" s="201">
        <f>O335*H335</f>
        <v>0</v>
      </c>
      <c r="Q335" s="201">
        <v>1E-3</v>
      </c>
      <c r="R335" s="201">
        <f>Q335*H335</f>
        <v>0.20196</v>
      </c>
      <c r="S335" s="201">
        <v>3.1E-4</v>
      </c>
      <c r="T335" s="202">
        <f>S335*H335</f>
        <v>6.2607599999999999E-2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03" t="s">
        <v>261</v>
      </c>
      <c r="AT335" s="203" t="s">
        <v>188</v>
      </c>
      <c r="AU335" s="203" t="s">
        <v>87</v>
      </c>
      <c r="AY335" s="16" t="s">
        <v>185</v>
      </c>
      <c r="BE335" s="204">
        <f>IF(N335="základní",J335,0)</f>
        <v>0</v>
      </c>
      <c r="BF335" s="204">
        <f>IF(N335="snížená",J335,0)</f>
        <v>0</v>
      </c>
      <c r="BG335" s="204">
        <f>IF(N335="zákl. přenesená",J335,0)</f>
        <v>0</v>
      </c>
      <c r="BH335" s="204">
        <f>IF(N335="sníž. přenesená",J335,0)</f>
        <v>0</v>
      </c>
      <c r="BI335" s="204">
        <f>IF(N335="nulová",J335,0)</f>
        <v>0</v>
      </c>
      <c r="BJ335" s="16" t="s">
        <v>85</v>
      </c>
      <c r="BK335" s="204">
        <f>ROUND(I335*H335,2)</f>
        <v>0</v>
      </c>
      <c r="BL335" s="16" t="s">
        <v>261</v>
      </c>
      <c r="BM335" s="203" t="s">
        <v>1190</v>
      </c>
    </row>
    <row r="336" spans="1:65" s="13" customFormat="1">
      <c r="B336" s="205"/>
      <c r="C336" s="206"/>
      <c r="D336" s="207" t="s">
        <v>194</v>
      </c>
      <c r="E336" s="208" t="s">
        <v>1</v>
      </c>
      <c r="F336" s="209" t="s">
        <v>1023</v>
      </c>
      <c r="G336" s="206"/>
      <c r="H336" s="210">
        <v>43.56</v>
      </c>
      <c r="I336" s="211"/>
      <c r="J336" s="206"/>
      <c r="K336" s="206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194</v>
      </c>
      <c r="AU336" s="216" t="s">
        <v>87</v>
      </c>
      <c r="AV336" s="13" t="s">
        <v>87</v>
      </c>
      <c r="AW336" s="13" t="s">
        <v>34</v>
      </c>
      <c r="AX336" s="13" t="s">
        <v>77</v>
      </c>
      <c r="AY336" s="216" t="s">
        <v>185</v>
      </c>
    </row>
    <row r="337" spans="1:65" s="13" customFormat="1">
      <c r="B337" s="205"/>
      <c r="C337" s="206"/>
      <c r="D337" s="207" t="s">
        <v>194</v>
      </c>
      <c r="E337" s="208" t="s">
        <v>1</v>
      </c>
      <c r="F337" s="209" t="s">
        <v>1191</v>
      </c>
      <c r="G337" s="206"/>
      <c r="H337" s="210">
        <v>158.4</v>
      </c>
      <c r="I337" s="211"/>
      <c r="J337" s="206"/>
      <c r="K337" s="206"/>
      <c r="L337" s="212"/>
      <c r="M337" s="213"/>
      <c r="N337" s="214"/>
      <c r="O337" s="214"/>
      <c r="P337" s="214"/>
      <c r="Q337" s="214"/>
      <c r="R337" s="214"/>
      <c r="S337" s="214"/>
      <c r="T337" s="215"/>
      <c r="AT337" s="216" t="s">
        <v>194</v>
      </c>
      <c r="AU337" s="216" t="s">
        <v>87</v>
      </c>
      <c r="AV337" s="13" t="s">
        <v>87</v>
      </c>
      <c r="AW337" s="13" t="s">
        <v>34</v>
      </c>
      <c r="AX337" s="13" t="s">
        <v>77</v>
      </c>
      <c r="AY337" s="216" t="s">
        <v>185</v>
      </c>
    </row>
    <row r="338" spans="1:65" s="14" customFormat="1">
      <c r="B338" s="221"/>
      <c r="C338" s="222"/>
      <c r="D338" s="207" t="s">
        <v>194</v>
      </c>
      <c r="E338" s="223" t="s">
        <v>1</v>
      </c>
      <c r="F338" s="224" t="s">
        <v>317</v>
      </c>
      <c r="G338" s="222"/>
      <c r="H338" s="225">
        <v>201.96</v>
      </c>
      <c r="I338" s="226"/>
      <c r="J338" s="222"/>
      <c r="K338" s="222"/>
      <c r="L338" s="227"/>
      <c r="M338" s="228"/>
      <c r="N338" s="229"/>
      <c r="O338" s="229"/>
      <c r="P338" s="229"/>
      <c r="Q338" s="229"/>
      <c r="R338" s="229"/>
      <c r="S338" s="229"/>
      <c r="T338" s="230"/>
      <c r="AT338" s="231" t="s">
        <v>194</v>
      </c>
      <c r="AU338" s="231" t="s">
        <v>87</v>
      </c>
      <c r="AV338" s="14" t="s">
        <v>192</v>
      </c>
      <c r="AW338" s="14" t="s">
        <v>34</v>
      </c>
      <c r="AX338" s="14" t="s">
        <v>85</v>
      </c>
      <c r="AY338" s="231" t="s">
        <v>185</v>
      </c>
    </row>
    <row r="339" spans="1:65" s="2" customFormat="1" ht="21.75" customHeight="1">
      <c r="A339" s="33"/>
      <c r="B339" s="34"/>
      <c r="C339" s="191" t="s">
        <v>1192</v>
      </c>
      <c r="D339" s="191" t="s">
        <v>188</v>
      </c>
      <c r="E339" s="192" t="s">
        <v>1193</v>
      </c>
      <c r="F339" s="193" t="s">
        <v>1194</v>
      </c>
      <c r="G339" s="194" t="s">
        <v>198</v>
      </c>
      <c r="H339" s="195">
        <v>201.96</v>
      </c>
      <c r="I339" s="196"/>
      <c r="J339" s="197">
        <f>ROUND(I339*H339,2)</f>
        <v>0</v>
      </c>
      <c r="K339" s="198"/>
      <c r="L339" s="38"/>
      <c r="M339" s="199" t="s">
        <v>1</v>
      </c>
      <c r="N339" s="200" t="s">
        <v>42</v>
      </c>
      <c r="O339" s="70"/>
      <c r="P339" s="201">
        <f>O339*H339</f>
        <v>0</v>
      </c>
      <c r="Q339" s="201">
        <v>0</v>
      </c>
      <c r="R339" s="201">
        <f>Q339*H339</f>
        <v>0</v>
      </c>
      <c r="S339" s="201">
        <v>0</v>
      </c>
      <c r="T339" s="20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03" t="s">
        <v>261</v>
      </c>
      <c r="AT339" s="203" t="s">
        <v>188</v>
      </c>
      <c r="AU339" s="203" t="s">
        <v>87</v>
      </c>
      <c r="AY339" s="16" t="s">
        <v>185</v>
      </c>
      <c r="BE339" s="204">
        <f>IF(N339="základní",J339,0)</f>
        <v>0</v>
      </c>
      <c r="BF339" s="204">
        <f>IF(N339="snížená",J339,0)</f>
        <v>0</v>
      </c>
      <c r="BG339" s="204">
        <f>IF(N339="zákl. přenesená",J339,0)</f>
        <v>0</v>
      </c>
      <c r="BH339" s="204">
        <f>IF(N339="sníž. přenesená",J339,0)</f>
        <v>0</v>
      </c>
      <c r="BI339" s="204">
        <f>IF(N339="nulová",J339,0)</f>
        <v>0</v>
      </c>
      <c r="BJ339" s="16" t="s">
        <v>85</v>
      </c>
      <c r="BK339" s="204">
        <f>ROUND(I339*H339,2)</f>
        <v>0</v>
      </c>
      <c r="BL339" s="16" t="s">
        <v>261</v>
      </c>
      <c r="BM339" s="203" t="s">
        <v>1195</v>
      </c>
    </row>
    <row r="340" spans="1:65" s="2" customFormat="1" ht="21.75" customHeight="1">
      <c r="A340" s="33"/>
      <c r="B340" s="34"/>
      <c r="C340" s="191" t="s">
        <v>1196</v>
      </c>
      <c r="D340" s="191" t="s">
        <v>188</v>
      </c>
      <c r="E340" s="192" t="s">
        <v>1197</v>
      </c>
      <c r="F340" s="193" t="s">
        <v>1198</v>
      </c>
      <c r="G340" s="194" t="s">
        <v>198</v>
      </c>
      <c r="H340" s="195">
        <v>158.4</v>
      </c>
      <c r="I340" s="196"/>
      <c r="J340" s="197">
        <f>ROUND(I340*H340,2)</f>
        <v>0</v>
      </c>
      <c r="K340" s="198"/>
      <c r="L340" s="38"/>
      <c r="M340" s="199" t="s">
        <v>1</v>
      </c>
      <c r="N340" s="200" t="s">
        <v>42</v>
      </c>
      <c r="O340" s="70"/>
      <c r="P340" s="201">
        <f>O340*H340</f>
        <v>0</v>
      </c>
      <c r="Q340" s="201">
        <v>2.0000000000000001E-4</v>
      </c>
      <c r="R340" s="201">
        <f>Q340*H340</f>
        <v>3.168E-2</v>
      </c>
      <c r="S340" s="201">
        <v>0</v>
      </c>
      <c r="T340" s="20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03" t="s">
        <v>261</v>
      </c>
      <c r="AT340" s="203" t="s">
        <v>188</v>
      </c>
      <c r="AU340" s="203" t="s">
        <v>87</v>
      </c>
      <c r="AY340" s="16" t="s">
        <v>185</v>
      </c>
      <c r="BE340" s="204">
        <f>IF(N340="základní",J340,0)</f>
        <v>0</v>
      </c>
      <c r="BF340" s="204">
        <f>IF(N340="snížená",J340,0)</f>
        <v>0</v>
      </c>
      <c r="BG340" s="204">
        <f>IF(N340="zákl. přenesená",J340,0)</f>
        <v>0</v>
      </c>
      <c r="BH340" s="204">
        <f>IF(N340="sníž. přenesená",J340,0)</f>
        <v>0</v>
      </c>
      <c r="BI340" s="204">
        <f>IF(N340="nulová",J340,0)</f>
        <v>0</v>
      </c>
      <c r="BJ340" s="16" t="s">
        <v>85</v>
      </c>
      <c r="BK340" s="204">
        <f>ROUND(I340*H340,2)</f>
        <v>0</v>
      </c>
      <c r="BL340" s="16" t="s">
        <v>261</v>
      </c>
      <c r="BM340" s="203" t="s">
        <v>1199</v>
      </c>
    </row>
    <row r="341" spans="1:65" s="2" customFormat="1" ht="33" customHeight="1">
      <c r="A341" s="33"/>
      <c r="B341" s="34"/>
      <c r="C341" s="191" t="s">
        <v>1200</v>
      </c>
      <c r="D341" s="191" t="s">
        <v>188</v>
      </c>
      <c r="E341" s="192" t="s">
        <v>1201</v>
      </c>
      <c r="F341" s="193" t="s">
        <v>1202</v>
      </c>
      <c r="G341" s="194" t="s">
        <v>198</v>
      </c>
      <c r="H341" s="195">
        <v>201.96</v>
      </c>
      <c r="I341" s="196"/>
      <c r="J341" s="197">
        <f>ROUND(I341*H341,2)</f>
        <v>0</v>
      </c>
      <c r="K341" s="198"/>
      <c r="L341" s="38"/>
      <c r="M341" s="199" t="s">
        <v>1</v>
      </c>
      <c r="N341" s="200" t="s">
        <v>42</v>
      </c>
      <c r="O341" s="70"/>
      <c r="P341" s="201">
        <f>O341*H341</f>
        <v>0</v>
      </c>
      <c r="Q341" s="201">
        <v>2.5999999999999998E-4</v>
      </c>
      <c r="R341" s="201">
        <f>Q341*H341</f>
        <v>5.2509599999999997E-2</v>
      </c>
      <c r="S341" s="201">
        <v>0</v>
      </c>
      <c r="T341" s="20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03" t="s">
        <v>261</v>
      </c>
      <c r="AT341" s="203" t="s">
        <v>188</v>
      </c>
      <c r="AU341" s="203" t="s">
        <v>87</v>
      </c>
      <c r="AY341" s="16" t="s">
        <v>185</v>
      </c>
      <c r="BE341" s="204">
        <f>IF(N341="základní",J341,0)</f>
        <v>0</v>
      </c>
      <c r="BF341" s="204">
        <f>IF(N341="snížená",J341,0)</f>
        <v>0</v>
      </c>
      <c r="BG341" s="204">
        <f>IF(N341="zákl. přenesená",J341,0)</f>
        <v>0</v>
      </c>
      <c r="BH341" s="204">
        <f>IF(N341="sníž. přenesená",J341,0)</f>
        <v>0</v>
      </c>
      <c r="BI341" s="204">
        <f>IF(N341="nulová",J341,0)</f>
        <v>0</v>
      </c>
      <c r="BJ341" s="16" t="s">
        <v>85</v>
      </c>
      <c r="BK341" s="204">
        <f>ROUND(I341*H341,2)</f>
        <v>0</v>
      </c>
      <c r="BL341" s="16" t="s">
        <v>261</v>
      </c>
      <c r="BM341" s="203" t="s">
        <v>1203</v>
      </c>
    </row>
    <row r="342" spans="1:65" s="12" customFormat="1" ht="22.9" customHeight="1">
      <c r="B342" s="175"/>
      <c r="C342" s="176"/>
      <c r="D342" s="177" t="s">
        <v>76</v>
      </c>
      <c r="E342" s="189" t="s">
        <v>1204</v>
      </c>
      <c r="F342" s="189" t="s">
        <v>1205</v>
      </c>
      <c r="G342" s="176"/>
      <c r="H342" s="176"/>
      <c r="I342" s="179"/>
      <c r="J342" s="190">
        <f>BK342</f>
        <v>0</v>
      </c>
      <c r="K342" s="176"/>
      <c r="L342" s="181"/>
      <c r="M342" s="182"/>
      <c r="N342" s="183"/>
      <c r="O342" s="183"/>
      <c r="P342" s="184">
        <f>SUM(P343:P351)</f>
        <v>0</v>
      </c>
      <c r="Q342" s="183"/>
      <c r="R342" s="184">
        <f>SUM(R343:R351)</f>
        <v>3.6035999999999999E-2</v>
      </c>
      <c r="S342" s="183"/>
      <c r="T342" s="185">
        <f>SUM(T343:T351)</f>
        <v>0</v>
      </c>
      <c r="AR342" s="186" t="s">
        <v>87</v>
      </c>
      <c r="AT342" s="187" t="s">
        <v>76</v>
      </c>
      <c r="AU342" s="187" t="s">
        <v>85</v>
      </c>
      <c r="AY342" s="186" t="s">
        <v>185</v>
      </c>
      <c r="BK342" s="188">
        <f>SUM(BK343:BK351)</f>
        <v>0</v>
      </c>
    </row>
    <row r="343" spans="1:65" s="2" customFormat="1" ht="21.75" customHeight="1">
      <c r="A343" s="33"/>
      <c r="B343" s="34"/>
      <c r="C343" s="191" t="s">
        <v>1206</v>
      </c>
      <c r="D343" s="191" t="s">
        <v>188</v>
      </c>
      <c r="E343" s="192" t="s">
        <v>1207</v>
      </c>
      <c r="F343" s="193" t="s">
        <v>1208</v>
      </c>
      <c r="G343" s="194" t="s">
        <v>198</v>
      </c>
      <c r="H343" s="195">
        <v>27.72</v>
      </c>
      <c r="I343" s="196"/>
      <c r="J343" s="197">
        <f>ROUND(I343*H343,2)</f>
        <v>0</v>
      </c>
      <c r="K343" s="198"/>
      <c r="L343" s="38"/>
      <c r="M343" s="199" t="s">
        <v>1</v>
      </c>
      <c r="N343" s="200" t="s">
        <v>42</v>
      </c>
      <c r="O343" s="70"/>
      <c r="P343" s="201">
        <f>O343*H343</f>
        <v>0</v>
      </c>
      <c r="Q343" s="201">
        <v>0</v>
      </c>
      <c r="R343" s="201">
        <f>Q343*H343</f>
        <v>0</v>
      </c>
      <c r="S343" s="201">
        <v>0</v>
      </c>
      <c r="T343" s="202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203" t="s">
        <v>261</v>
      </c>
      <c r="AT343" s="203" t="s">
        <v>188</v>
      </c>
      <c r="AU343" s="203" t="s">
        <v>87</v>
      </c>
      <c r="AY343" s="16" t="s">
        <v>185</v>
      </c>
      <c r="BE343" s="204">
        <f>IF(N343="základní",J343,0)</f>
        <v>0</v>
      </c>
      <c r="BF343" s="204">
        <f>IF(N343="snížená",J343,0)</f>
        <v>0</v>
      </c>
      <c r="BG343" s="204">
        <f>IF(N343="zákl. přenesená",J343,0)</f>
        <v>0</v>
      </c>
      <c r="BH343" s="204">
        <f>IF(N343="sníž. přenesená",J343,0)</f>
        <v>0</v>
      </c>
      <c r="BI343" s="204">
        <f>IF(N343="nulová",J343,0)</f>
        <v>0</v>
      </c>
      <c r="BJ343" s="16" t="s">
        <v>85</v>
      </c>
      <c r="BK343" s="204">
        <f>ROUND(I343*H343,2)</f>
        <v>0</v>
      </c>
      <c r="BL343" s="16" t="s">
        <v>261</v>
      </c>
      <c r="BM343" s="203" t="s">
        <v>1209</v>
      </c>
    </row>
    <row r="344" spans="1:65" s="13" customFormat="1">
      <c r="B344" s="205"/>
      <c r="C344" s="206"/>
      <c r="D344" s="207" t="s">
        <v>194</v>
      </c>
      <c r="E344" s="208" t="s">
        <v>1</v>
      </c>
      <c r="F344" s="209" t="s">
        <v>1210</v>
      </c>
      <c r="G344" s="206"/>
      <c r="H344" s="210">
        <v>11.88</v>
      </c>
      <c r="I344" s="211"/>
      <c r="J344" s="206"/>
      <c r="K344" s="206"/>
      <c r="L344" s="212"/>
      <c r="M344" s="213"/>
      <c r="N344" s="214"/>
      <c r="O344" s="214"/>
      <c r="P344" s="214"/>
      <c r="Q344" s="214"/>
      <c r="R344" s="214"/>
      <c r="S344" s="214"/>
      <c r="T344" s="215"/>
      <c r="AT344" s="216" t="s">
        <v>194</v>
      </c>
      <c r="AU344" s="216" t="s">
        <v>87</v>
      </c>
      <c r="AV344" s="13" t="s">
        <v>87</v>
      </c>
      <c r="AW344" s="13" t="s">
        <v>34</v>
      </c>
      <c r="AX344" s="13" t="s">
        <v>77</v>
      </c>
      <c r="AY344" s="216" t="s">
        <v>185</v>
      </c>
    </row>
    <row r="345" spans="1:65" s="13" customFormat="1">
      <c r="B345" s="205"/>
      <c r="C345" s="206"/>
      <c r="D345" s="207" t="s">
        <v>194</v>
      </c>
      <c r="E345" s="208" t="s">
        <v>1</v>
      </c>
      <c r="F345" s="209" t="s">
        <v>1211</v>
      </c>
      <c r="G345" s="206"/>
      <c r="H345" s="210">
        <v>15.84</v>
      </c>
      <c r="I345" s="211"/>
      <c r="J345" s="206"/>
      <c r="K345" s="206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194</v>
      </c>
      <c r="AU345" s="216" t="s">
        <v>87</v>
      </c>
      <c r="AV345" s="13" t="s">
        <v>87</v>
      </c>
      <c r="AW345" s="13" t="s">
        <v>34</v>
      </c>
      <c r="AX345" s="13" t="s">
        <v>77</v>
      </c>
      <c r="AY345" s="216" t="s">
        <v>185</v>
      </c>
    </row>
    <row r="346" spans="1:65" s="14" customFormat="1">
      <c r="B346" s="221"/>
      <c r="C346" s="222"/>
      <c r="D346" s="207" t="s">
        <v>194</v>
      </c>
      <c r="E346" s="223" t="s">
        <v>1</v>
      </c>
      <c r="F346" s="224" t="s">
        <v>317</v>
      </c>
      <c r="G346" s="222"/>
      <c r="H346" s="225">
        <v>27.72</v>
      </c>
      <c r="I346" s="226"/>
      <c r="J346" s="222"/>
      <c r="K346" s="222"/>
      <c r="L346" s="227"/>
      <c r="M346" s="228"/>
      <c r="N346" s="229"/>
      <c r="O346" s="229"/>
      <c r="P346" s="229"/>
      <c r="Q346" s="229"/>
      <c r="R346" s="229"/>
      <c r="S346" s="229"/>
      <c r="T346" s="230"/>
      <c r="AT346" s="231" t="s">
        <v>194</v>
      </c>
      <c r="AU346" s="231" t="s">
        <v>87</v>
      </c>
      <c r="AV346" s="14" t="s">
        <v>192</v>
      </c>
      <c r="AW346" s="14" t="s">
        <v>34</v>
      </c>
      <c r="AX346" s="14" t="s">
        <v>85</v>
      </c>
      <c r="AY346" s="231" t="s">
        <v>185</v>
      </c>
    </row>
    <row r="347" spans="1:65" s="2" customFormat="1" ht="16.5" customHeight="1">
      <c r="A347" s="33"/>
      <c r="B347" s="34"/>
      <c r="C347" s="232" t="s">
        <v>1212</v>
      </c>
      <c r="D347" s="232" t="s">
        <v>319</v>
      </c>
      <c r="E347" s="233" t="s">
        <v>1213</v>
      </c>
      <c r="F347" s="234" t="s">
        <v>1214</v>
      </c>
      <c r="G347" s="235" t="s">
        <v>198</v>
      </c>
      <c r="H347" s="236">
        <v>11.88</v>
      </c>
      <c r="I347" s="237"/>
      <c r="J347" s="238">
        <f>ROUND(I347*H347,2)</f>
        <v>0</v>
      </c>
      <c r="K347" s="239"/>
      <c r="L347" s="240"/>
      <c r="M347" s="241" t="s">
        <v>1</v>
      </c>
      <c r="N347" s="242" t="s">
        <v>42</v>
      </c>
      <c r="O347" s="70"/>
      <c r="P347" s="201">
        <f>O347*H347</f>
        <v>0</v>
      </c>
      <c r="Q347" s="201">
        <v>1.2999999999999999E-3</v>
      </c>
      <c r="R347" s="201">
        <f>Q347*H347</f>
        <v>1.5444000000000001E-2</v>
      </c>
      <c r="S347" s="201">
        <v>0</v>
      </c>
      <c r="T347" s="20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03" t="s">
        <v>322</v>
      </c>
      <c r="AT347" s="203" t="s">
        <v>319</v>
      </c>
      <c r="AU347" s="203" t="s">
        <v>87</v>
      </c>
      <c r="AY347" s="16" t="s">
        <v>185</v>
      </c>
      <c r="BE347" s="204">
        <f>IF(N347="základní",J347,0)</f>
        <v>0</v>
      </c>
      <c r="BF347" s="204">
        <f>IF(N347="snížená",J347,0)</f>
        <v>0</v>
      </c>
      <c r="BG347" s="204">
        <f>IF(N347="zákl. přenesená",J347,0)</f>
        <v>0</v>
      </c>
      <c r="BH347" s="204">
        <f>IF(N347="sníž. přenesená",J347,0)</f>
        <v>0</v>
      </c>
      <c r="BI347" s="204">
        <f>IF(N347="nulová",J347,0)</f>
        <v>0</v>
      </c>
      <c r="BJ347" s="16" t="s">
        <v>85</v>
      </c>
      <c r="BK347" s="204">
        <f>ROUND(I347*H347,2)</f>
        <v>0</v>
      </c>
      <c r="BL347" s="16" t="s">
        <v>261</v>
      </c>
      <c r="BM347" s="203" t="s">
        <v>1215</v>
      </c>
    </row>
    <row r="348" spans="1:65" s="2" customFormat="1" ht="33" customHeight="1">
      <c r="A348" s="33"/>
      <c r="B348" s="34"/>
      <c r="C348" s="232" t="s">
        <v>1216</v>
      </c>
      <c r="D348" s="232" t="s">
        <v>319</v>
      </c>
      <c r="E348" s="233" t="s">
        <v>1217</v>
      </c>
      <c r="F348" s="234" t="s">
        <v>1218</v>
      </c>
      <c r="G348" s="235" t="s">
        <v>198</v>
      </c>
      <c r="H348" s="236">
        <v>15.84</v>
      </c>
      <c r="I348" s="237"/>
      <c r="J348" s="238">
        <f>ROUND(I348*H348,2)</f>
        <v>0</v>
      </c>
      <c r="K348" s="239"/>
      <c r="L348" s="240"/>
      <c r="M348" s="241" t="s">
        <v>1</v>
      </c>
      <c r="N348" s="242" t="s">
        <v>42</v>
      </c>
      <c r="O348" s="70"/>
      <c r="P348" s="201">
        <f>O348*H348</f>
        <v>0</v>
      </c>
      <c r="Q348" s="201">
        <v>1.2999999999999999E-3</v>
      </c>
      <c r="R348" s="201">
        <f>Q348*H348</f>
        <v>2.0591999999999999E-2</v>
      </c>
      <c r="S348" s="201">
        <v>0</v>
      </c>
      <c r="T348" s="202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203" t="s">
        <v>322</v>
      </c>
      <c r="AT348" s="203" t="s">
        <v>319</v>
      </c>
      <c r="AU348" s="203" t="s">
        <v>87</v>
      </c>
      <c r="AY348" s="16" t="s">
        <v>185</v>
      </c>
      <c r="BE348" s="204">
        <f>IF(N348="základní",J348,0)</f>
        <v>0</v>
      </c>
      <c r="BF348" s="204">
        <f>IF(N348="snížená",J348,0)</f>
        <v>0</v>
      </c>
      <c r="BG348" s="204">
        <f>IF(N348="zákl. přenesená",J348,0)</f>
        <v>0</v>
      </c>
      <c r="BH348" s="204">
        <f>IF(N348="sníž. přenesená",J348,0)</f>
        <v>0</v>
      </c>
      <c r="BI348" s="204">
        <f>IF(N348="nulová",J348,0)</f>
        <v>0</v>
      </c>
      <c r="BJ348" s="16" t="s">
        <v>85</v>
      </c>
      <c r="BK348" s="204">
        <f>ROUND(I348*H348,2)</f>
        <v>0</v>
      </c>
      <c r="BL348" s="16" t="s">
        <v>261</v>
      </c>
      <c r="BM348" s="203" t="s">
        <v>1219</v>
      </c>
    </row>
    <row r="349" spans="1:65" s="2" customFormat="1" ht="21.75" customHeight="1">
      <c r="A349" s="33"/>
      <c r="B349" s="34"/>
      <c r="C349" s="191" t="s">
        <v>1220</v>
      </c>
      <c r="D349" s="191" t="s">
        <v>188</v>
      </c>
      <c r="E349" s="192" t="s">
        <v>1221</v>
      </c>
      <c r="F349" s="193" t="s">
        <v>1222</v>
      </c>
      <c r="G349" s="194" t="s">
        <v>198</v>
      </c>
      <c r="H349" s="195">
        <v>11.88</v>
      </c>
      <c r="I349" s="196"/>
      <c r="J349" s="197">
        <f>ROUND(I349*H349,2)</f>
        <v>0</v>
      </c>
      <c r="K349" s="198"/>
      <c r="L349" s="38"/>
      <c r="M349" s="199" t="s">
        <v>1</v>
      </c>
      <c r="N349" s="200" t="s">
        <v>42</v>
      </c>
      <c r="O349" s="70"/>
      <c r="P349" s="201">
        <f>O349*H349</f>
        <v>0</v>
      </c>
      <c r="Q349" s="201">
        <v>0</v>
      </c>
      <c r="R349" s="201">
        <f>Q349*H349</f>
        <v>0</v>
      </c>
      <c r="S349" s="201">
        <v>0</v>
      </c>
      <c r="T349" s="202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03" t="s">
        <v>261</v>
      </c>
      <c r="AT349" s="203" t="s">
        <v>188</v>
      </c>
      <c r="AU349" s="203" t="s">
        <v>87</v>
      </c>
      <c r="AY349" s="16" t="s">
        <v>185</v>
      </c>
      <c r="BE349" s="204">
        <f>IF(N349="základní",J349,0)</f>
        <v>0</v>
      </c>
      <c r="BF349" s="204">
        <f>IF(N349="snížená",J349,0)</f>
        <v>0</v>
      </c>
      <c r="BG349" s="204">
        <f>IF(N349="zákl. přenesená",J349,0)</f>
        <v>0</v>
      </c>
      <c r="BH349" s="204">
        <f>IF(N349="sníž. přenesená",J349,0)</f>
        <v>0</v>
      </c>
      <c r="BI349" s="204">
        <f>IF(N349="nulová",J349,0)</f>
        <v>0</v>
      </c>
      <c r="BJ349" s="16" t="s">
        <v>85</v>
      </c>
      <c r="BK349" s="204">
        <f>ROUND(I349*H349,2)</f>
        <v>0</v>
      </c>
      <c r="BL349" s="16" t="s">
        <v>261</v>
      </c>
      <c r="BM349" s="203" t="s">
        <v>1223</v>
      </c>
    </row>
    <row r="350" spans="1:65" s="2" customFormat="1" ht="21.75" customHeight="1">
      <c r="A350" s="33"/>
      <c r="B350" s="34"/>
      <c r="C350" s="191" t="s">
        <v>1224</v>
      </c>
      <c r="D350" s="191" t="s">
        <v>188</v>
      </c>
      <c r="E350" s="192" t="s">
        <v>1225</v>
      </c>
      <c r="F350" s="193" t="s">
        <v>1226</v>
      </c>
      <c r="G350" s="194" t="s">
        <v>434</v>
      </c>
      <c r="H350" s="243"/>
      <c r="I350" s="196"/>
      <c r="J350" s="197">
        <f>ROUND(I350*H350,2)</f>
        <v>0</v>
      </c>
      <c r="K350" s="198"/>
      <c r="L350" s="38"/>
      <c r="M350" s="199" t="s">
        <v>1</v>
      </c>
      <c r="N350" s="200" t="s">
        <v>42</v>
      </c>
      <c r="O350" s="70"/>
      <c r="P350" s="201">
        <f>O350*H350</f>
        <v>0</v>
      </c>
      <c r="Q350" s="201">
        <v>0</v>
      </c>
      <c r="R350" s="201">
        <f>Q350*H350</f>
        <v>0</v>
      </c>
      <c r="S350" s="201">
        <v>0</v>
      </c>
      <c r="T350" s="20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203" t="s">
        <v>261</v>
      </c>
      <c r="AT350" s="203" t="s">
        <v>188</v>
      </c>
      <c r="AU350" s="203" t="s">
        <v>87</v>
      </c>
      <c r="AY350" s="16" t="s">
        <v>185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16" t="s">
        <v>85</v>
      </c>
      <c r="BK350" s="204">
        <f>ROUND(I350*H350,2)</f>
        <v>0</v>
      </c>
      <c r="BL350" s="16" t="s">
        <v>261</v>
      </c>
      <c r="BM350" s="203" t="s">
        <v>1227</v>
      </c>
    </row>
    <row r="351" spans="1:65" s="2" customFormat="1" ht="21.75" customHeight="1">
      <c r="A351" s="33"/>
      <c r="B351" s="34"/>
      <c r="C351" s="191" t="s">
        <v>1228</v>
      </c>
      <c r="D351" s="191" t="s">
        <v>188</v>
      </c>
      <c r="E351" s="192" t="s">
        <v>1229</v>
      </c>
      <c r="F351" s="193" t="s">
        <v>1230</v>
      </c>
      <c r="G351" s="194" t="s">
        <v>434</v>
      </c>
      <c r="H351" s="243"/>
      <c r="I351" s="196"/>
      <c r="J351" s="197">
        <f>ROUND(I351*H351,2)</f>
        <v>0</v>
      </c>
      <c r="K351" s="198"/>
      <c r="L351" s="38"/>
      <c r="M351" s="199" t="s">
        <v>1</v>
      </c>
      <c r="N351" s="200" t="s">
        <v>42</v>
      </c>
      <c r="O351" s="70"/>
      <c r="P351" s="201">
        <f>O351*H351</f>
        <v>0</v>
      </c>
      <c r="Q351" s="201">
        <v>0</v>
      </c>
      <c r="R351" s="201">
        <f>Q351*H351</f>
        <v>0</v>
      </c>
      <c r="S351" s="201">
        <v>0</v>
      </c>
      <c r="T351" s="20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03" t="s">
        <v>261</v>
      </c>
      <c r="AT351" s="203" t="s">
        <v>188</v>
      </c>
      <c r="AU351" s="203" t="s">
        <v>87</v>
      </c>
      <c r="AY351" s="16" t="s">
        <v>185</v>
      </c>
      <c r="BE351" s="204">
        <f>IF(N351="základní",J351,0)</f>
        <v>0</v>
      </c>
      <c r="BF351" s="204">
        <f>IF(N351="snížená",J351,0)</f>
        <v>0</v>
      </c>
      <c r="BG351" s="204">
        <f>IF(N351="zákl. přenesená",J351,0)</f>
        <v>0</v>
      </c>
      <c r="BH351" s="204">
        <f>IF(N351="sníž. přenesená",J351,0)</f>
        <v>0</v>
      </c>
      <c r="BI351" s="204">
        <f>IF(N351="nulová",J351,0)</f>
        <v>0</v>
      </c>
      <c r="BJ351" s="16" t="s">
        <v>85</v>
      </c>
      <c r="BK351" s="204">
        <f>ROUND(I351*H351,2)</f>
        <v>0</v>
      </c>
      <c r="BL351" s="16" t="s">
        <v>261</v>
      </c>
      <c r="BM351" s="203" t="s">
        <v>1231</v>
      </c>
    </row>
    <row r="352" spans="1:65" s="12" customFormat="1" ht="25.9" customHeight="1">
      <c r="B352" s="175"/>
      <c r="C352" s="176"/>
      <c r="D352" s="177" t="s">
        <v>76</v>
      </c>
      <c r="E352" s="178" t="s">
        <v>1232</v>
      </c>
      <c r="F352" s="178" t="s">
        <v>1233</v>
      </c>
      <c r="G352" s="176"/>
      <c r="H352" s="176"/>
      <c r="I352" s="179"/>
      <c r="J352" s="180">
        <f>BK352</f>
        <v>0</v>
      </c>
      <c r="K352" s="176"/>
      <c r="L352" s="181"/>
      <c r="M352" s="182"/>
      <c r="N352" s="183"/>
      <c r="O352" s="183"/>
      <c r="P352" s="184">
        <f>SUM(P353:P357)</f>
        <v>0</v>
      </c>
      <c r="Q352" s="183"/>
      <c r="R352" s="184">
        <f>SUM(R353:R357)</f>
        <v>0</v>
      </c>
      <c r="S352" s="183"/>
      <c r="T352" s="185">
        <f>SUM(T353:T357)</f>
        <v>4.0000000000000001E-3</v>
      </c>
      <c r="AR352" s="186" t="s">
        <v>201</v>
      </c>
      <c r="AT352" s="187" t="s">
        <v>76</v>
      </c>
      <c r="AU352" s="187" t="s">
        <v>77</v>
      </c>
      <c r="AY352" s="186" t="s">
        <v>185</v>
      </c>
      <c r="BK352" s="188">
        <f>SUM(BK353:BK357)</f>
        <v>0</v>
      </c>
    </row>
    <row r="353" spans="1:65" s="2" customFormat="1" ht="16.5" customHeight="1">
      <c r="A353" s="33"/>
      <c r="B353" s="34"/>
      <c r="C353" s="191" t="s">
        <v>1234</v>
      </c>
      <c r="D353" s="191" t="s">
        <v>188</v>
      </c>
      <c r="E353" s="192" t="s">
        <v>1235</v>
      </c>
      <c r="F353" s="193" t="s">
        <v>1236</v>
      </c>
      <c r="G353" s="194" t="s">
        <v>301</v>
      </c>
      <c r="H353" s="195">
        <v>1</v>
      </c>
      <c r="I353" s="196"/>
      <c r="J353" s="197">
        <f>ROUND(I353*H353,2)</f>
        <v>0</v>
      </c>
      <c r="K353" s="198"/>
      <c r="L353" s="38"/>
      <c r="M353" s="199" t="s">
        <v>1</v>
      </c>
      <c r="N353" s="200" t="s">
        <v>42</v>
      </c>
      <c r="O353" s="70"/>
      <c r="P353" s="201">
        <f>O353*H353</f>
        <v>0</v>
      </c>
      <c r="Q353" s="201">
        <v>0</v>
      </c>
      <c r="R353" s="201">
        <f>Q353*H353</f>
        <v>0</v>
      </c>
      <c r="S353" s="201">
        <v>0</v>
      </c>
      <c r="T353" s="202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03" t="s">
        <v>500</v>
      </c>
      <c r="AT353" s="203" t="s">
        <v>188</v>
      </c>
      <c r="AU353" s="203" t="s">
        <v>85</v>
      </c>
      <c r="AY353" s="16" t="s">
        <v>185</v>
      </c>
      <c r="BE353" s="204">
        <f>IF(N353="základní",J353,0)</f>
        <v>0</v>
      </c>
      <c r="BF353" s="204">
        <f>IF(N353="snížená",J353,0)</f>
        <v>0</v>
      </c>
      <c r="BG353" s="204">
        <f>IF(N353="zákl. přenesená",J353,0)</f>
        <v>0</v>
      </c>
      <c r="BH353" s="204">
        <f>IF(N353="sníž. přenesená",J353,0)</f>
        <v>0</v>
      </c>
      <c r="BI353" s="204">
        <f>IF(N353="nulová",J353,0)</f>
        <v>0</v>
      </c>
      <c r="BJ353" s="16" t="s">
        <v>85</v>
      </c>
      <c r="BK353" s="204">
        <f>ROUND(I353*H353,2)</f>
        <v>0</v>
      </c>
      <c r="BL353" s="16" t="s">
        <v>500</v>
      </c>
      <c r="BM353" s="203" t="s">
        <v>1237</v>
      </c>
    </row>
    <row r="354" spans="1:65" s="2" customFormat="1" ht="29.25">
      <c r="A354" s="33"/>
      <c r="B354" s="34"/>
      <c r="C354" s="35"/>
      <c r="D354" s="207" t="s">
        <v>269</v>
      </c>
      <c r="E354" s="35"/>
      <c r="F354" s="217" t="s">
        <v>1238</v>
      </c>
      <c r="G354" s="35"/>
      <c r="H354" s="35"/>
      <c r="I354" s="218"/>
      <c r="J354" s="35"/>
      <c r="K354" s="35"/>
      <c r="L354" s="38"/>
      <c r="M354" s="219"/>
      <c r="N354" s="220"/>
      <c r="O354" s="70"/>
      <c r="P354" s="70"/>
      <c r="Q354" s="70"/>
      <c r="R354" s="70"/>
      <c r="S354" s="70"/>
      <c r="T354" s="71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6" t="s">
        <v>269</v>
      </c>
      <c r="AU354" s="16" t="s">
        <v>85</v>
      </c>
    </row>
    <row r="355" spans="1:65" s="2" customFormat="1" ht="21.75" customHeight="1">
      <c r="A355" s="33"/>
      <c r="B355" s="34"/>
      <c r="C355" s="191" t="s">
        <v>1239</v>
      </c>
      <c r="D355" s="191" t="s">
        <v>188</v>
      </c>
      <c r="E355" s="192" t="s">
        <v>1240</v>
      </c>
      <c r="F355" s="193" t="s">
        <v>1241</v>
      </c>
      <c r="G355" s="194" t="s">
        <v>301</v>
      </c>
      <c r="H355" s="195">
        <v>2</v>
      </c>
      <c r="I355" s="196"/>
      <c r="J355" s="197">
        <f>ROUND(I355*H355,2)</f>
        <v>0</v>
      </c>
      <c r="K355" s="198"/>
      <c r="L355" s="38"/>
      <c r="M355" s="199" t="s">
        <v>1</v>
      </c>
      <c r="N355" s="200" t="s">
        <v>42</v>
      </c>
      <c r="O355" s="70"/>
      <c r="P355" s="201">
        <f>O355*H355</f>
        <v>0</v>
      </c>
      <c r="Q355" s="201">
        <v>0</v>
      </c>
      <c r="R355" s="201">
        <f>Q355*H355</f>
        <v>0</v>
      </c>
      <c r="S355" s="201">
        <v>2E-3</v>
      </c>
      <c r="T355" s="202">
        <f>S355*H355</f>
        <v>4.0000000000000001E-3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03" t="s">
        <v>261</v>
      </c>
      <c r="AT355" s="203" t="s">
        <v>188</v>
      </c>
      <c r="AU355" s="203" t="s">
        <v>85</v>
      </c>
      <c r="AY355" s="16" t="s">
        <v>185</v>
      </c>
      <c r="BE355" s="204">
        <f>IF(N355="základní",J355,0)</f>
        <v>0</v>
      </c>
      <c r="BF355" s="204">
        <f>IF(N355="snížená",J355,0)</f>
        <v>0</v>
      </c>
      <c r="BG355" s="204">
        <f>IF(N355="zákl. přenesená",J355,0)</f>
        <v>0</v>
      </c>
      <c r="BH355" s="204">
        <f>IF(N355="sníž. přenesená",J355,0)</f>
        <v>0</v>
      </c>
      <c r="BI355" s="204">
        <f>IF(N355="nulová",J355,0)</f>
        <v>0</v>
      </c>
      <c r="BJ355" s="16" t="s">
        <v>85</v>
      </c>
      <c r="BK355" s="204">
        <f>ROUND(I355*H355,2)</f>
        <v>0</v>
      </c>
      <c r="BL355" s="16" t="s">
        <v>261</v>
      </c>
      <c r="BM355" s="203" t="s">
        <v>1242</v>
      </c>
    </row>
    <row r="356" spans="1:65" s="2" customFormat="1" ht="33" customHeight="1">
      <c r="A356" s="33"/>
      <c r="B356" s="34"/>
      <c r="C356" s="191" t="s">
        <v>1243</v>
      </c>
      <c r="D356" s="191" t="s">
        <v>188</v>
      </c>
      <c r="E356" s="192" t="s">
        <v>1244</v>
      </c>
      <c r="F356" s="193" t="s">
        <v>1245</v>
      </c>
      <c r="G356" s="194" t="s">
        <v>191</v>
      </c>
      <c r="H356" s="195">
        <v>60</v>
      </c>
      <c r="I356" s="196"/>
      <c r="J356" s="197">
        <f>ROUND(I356*H356,2)</f>
        <v>0</v>
      </c>
      <c r="K356" s="198"/>
      <c r="L356" s="38"/>
      <c r="M356" s="199" t="s">
        <v>1</v>
      </c>
      <c r="N356" s="200" t="s">
        <v>42</v>
      </c>
      <c r="O356" s="70"/>
      <c r="P356" s="201">
        <f>O356*H356</f>
        <v>0</v>
      </c>
      <c r="Q356" s="201">
        <v>0</v>
      </c>
      <c r="R356" s="201">
        <f>Q356*H356</f>
        <v>0</v>
      </c>
      <c r="S356" s="201">
        <v>0</v>
      </c>
      <c r="T356" s="20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203" t="s">
        <v>500</v>
      </c>
      <c r="AT356" s="203" t="s">
        <v>188</v>
      </c>
      <c r="AU356" s="203" t="s">
        <v>85</v>
      </c>
      <c r="AY356" s="16" t="s">
        <v>185</v>
      </c>
      <c r="BE356" s="204">
        <f>IF(N356="základní",J356,0)</f>
        <v>0</v>
      </c>
      <c r="BF356" s="204">
        <f>IF(N356="snížená",J356,0)</f>
        <v>0</v>
      </c>
      <c r="BG356" s="204">
        <f>IF(N356="zákl. přenesená",J356,0)</f>
        <v>0</v>
      </c>
      <c r="BH356" s="204">
        <f>IF(N356="sníž. přenesená",J356,0)</f>
        <v>0</v>
      </c>
      <c r="BI356" s="204">
        <f>IF(N356="nulová",J356,0)</f>
        <v>0</v>
      </c>
      <c r="BJ356" s="16" t="s">
        <v>85</v>
      </c>
      <c r="BK356" s="204">
        <f>ROUND(I356*H356,2)</f>
        <v>0</v>
      </c>
      <c r="BL356" s="16" t="s">
        <v>500</v>
      </c>
      <c r="BM356" s="203" t="s">
        <v>1246</v>
      </c>
    </row>
    <row r="357" spans="1:65" s="2" customFormat="1" ht="39">
      <c r="A357" s="33"/>
      <c r="B357" s="34"/>
      <c r="C357" s="35"/>
      <c r="D357" s="207" t="s">
        <v>269</v>
      </c>
      <c r="E357" s="35"/>
      <c r="F357" s="217" t="s">
        <v>1247</v>
      </c>
      <c r="G357" s="35"/>
      <c r="H357" s="35"/>
      <c r="I357" s="218"/>
      <c r="J357" s="35"/>
      <c r="K357" s="35"/>
      <c r="L357" s="38"/>
      <c r="M357" s="249"/>
      <c r="N357" s="250"/>
      <c r="O357" s="246"/>
      <c r="P357" s="246"/>
      <c r="Q357" s="246"/>
      <c r="R357" s="246"/>
      <c r="S357" s="246"/>
      <c r="T357" s="251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6" t="s">
        <v>269</v>
      </c>
      <c r="AU357" s="16" t="s">
        <v>85</v>
      </c>
    </row>
    <row r="358" spans="1:65" s="2" customFormat="1" ht="6.95" customHeight="1">
      <c r="A358" s="33"/>
      <c r="B358" s="53"/>
      <c r="C358" s="54"/>
      <c r="D358" s="54"/>
      <c r="E358" s="54"/>
      <c r="F358" s="54"/>
      <c r="G358" s="54"/>
      <c r="H358" s="54"/>
      <c r="I358" s="54"/>
      <c r="J358" s="54"/>
      <c r="K358" s="54"/>
      <c r="L358" s="38"/>
      <c r="M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</row>
  </sheetData>
  <sheetProtection algorithmName="SHA-512" hashValue="KfZmtVEOyJ/8i1MFLUNTLFFvrAgOvQXRluinUiVBglR89DWo9HHl3/c6Gwp2KrpQ1FtfaLOPXSEXJcy9ZZ6+7w==" saltValue="Q0aDXusAQNh21aWjLS0Ebw==" spinCount="100000" sheet="1" objects="1" scenarios="1" formatColumns="0" formatRows="0" autoFilter="0"/>
  <autoFilter ref="C138:K357"/>
  <mergeCells count="12">
    <mergeCell ref="E131:H131"/>
    <mergeCell ref="L2:V2"/>
    <mergeCell ref="E85:H85"/>
    <mergeCell ref="E87:H87"/>
    <mergeCell ref="E89:H89"/>
    <mergeCell ref="E127:H127"/>
    <mergeCell ref="E129:H12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6"/>
  <sheetViews>
    <sheetView showGridLines="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100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1" customFormat="1" ht="12" customHeight="1">
      <c r="B8" s="19"/>
      <c r="D8" s="118" t="s">
        <v>148</v>
      </c>
      <c r="L8" s="19"/>
    </row>
    <row r="9" spans="1:46" s="2" customFormat="1" ht="16.5" customHeight="1">
      <c r="A9" s="33"/>
      <c r="B9" s="38"/>
      <c r="C9" s="33"/>
      <c r="D9" s="33"/>
      <c r="E9" s="300" t="s">
        <v>754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755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02" t="s">
        <v>1248</v>
      </c>
      <c r="F11" s="303"/>
      <c r="G11" s="303"/>
      <c r="H11" s="30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150</v>
      </c>
      <c r="G14" s="33"/>
      <c r="H14" s="33"/>
      <c r="I14" s="118" t="s">
        <v>22</v>
      </c>
      <c r="J14" s="119" t="str">
        <f>'Rekapitulace zakázky'!AN8</f>
        <v>24. 3. 2021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4" t="str">
        <f>'Rekapitulace zakázky'!E14</f>
        <v>Vyplň údaj</v>
      </c>
      <c r="F20" s="305"/>
      <c r="G20" s="305"/>
      <c r="H20" s="305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/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6" t="s">
        <v>1</v>
      </c>
      <c r="F29" s="306"/>
      <c r="G29" s="306"/>
      <c r="H29" s="30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ROUND(J133,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ROUND((SUM(BE133:BE235)),  2)</f>
        <v>0</v>
      </c>
      <c r="G35" s="33"/>
      <c r="H35" s="33"/>
      <c r="I35" s="129">
        <v>0.21</v>
      </c>
      <c r="J35" s="128">
        <f>ROUND(((SUM(BE133:BE235))*I35),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ROUND((SUM(BF133:BF235)),  2)</f>
        <v>0</v>
      </c>
      <c r="G36" s="33"/>
      <c r="H36" s="33"/>
      <c r="I36" s="129">
        <v>0.15</v>
      </c>
      <c r="J36" s="128">
        <f>ROUND(((SUM(BF133:BF235))*I36),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ROUND((SUM(BG133:BG235)),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ROUND((SUM(BH133:BH235)),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ROUND((SUM(BI133:BI235)),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148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8" t="s">
        <v>754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755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94" t="str">
        <f>E11</f>
        <v>3.2 - Oprava kanceláří 429,430,431</v>
      </c>
      <c r="F89" s="297"/>
      <c r="G89" s="297"/>
      <c r="H89" s="29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ŽST Praha Holešovice</v>
      </c>
      <c r="G91" s="35"/>
      <c r="H91" s="35"/>
      <c r="I91" s="28" t="s">
        <v>22</v>
      </c>
      <c r="J91" s="65" t="str">
        <f>IF(J14="","",J14)</f>
        <v>24. 3. 2021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>
        <f>E26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152</v>
      </c>
      <c r="D96" s="149"/>
      <c r="E96" s="149"/>
      <c r="F96" s="149"/>
      <c r="G96" s="149"/>
      <c r="H96" s="149"/>
      <c r="I96" s="149"/>
      <c r="J96" s="150" t="s">
        <v>153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154</v>
      </c>
      <c r="D98" s="35"/>
      <c r="E98" s="35"/>
      <c r="F98" s="35"/>
      <c r="G98" s="35"/>
      <c r="H98" s="35"/>
      <c r="I98" s="35"/>
      <c r="J98" s="83">
        <f>J133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155</v>
      </c>
    </row>
    <row r="99" spans="1:47" s="9" customFormat="1" ht="24.95" customHeight="1">
      <c r="B99" s="152"/>
      <c r="C99" s="153"/>
      <c r="D99" s="154" t="s">
        <v>156</v>
      </c>
      <c r="E99" s="155"/>
      <c r="F99" s="155"/>
      <c r="G99" s="155"/>
      <c r="H99" s="155"/>
      <c r="I99" s="155"/>
      <c r="J99" s="156">
        <f>J134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157</v>
      </c>
      <c r="E100" s="160"/>
      <c r="F100" s="160"/>
      <c r="G100" s="160"/>
      <c r="H100" s="160"/>
      <c r="I100" s="160"/>
      <c r="J100" s="161">
        <f>J135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1249</v>
      </c>
      <c r="E101" s="160"/>
      <c r="F101" s="160"/>
      <c r="G101" s="160"/>
      <c r="H101" s="160"/>
      <c r="I101" s="160"/>
      <c r="J101" s="161">
        <f>J138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760</v>
      </c>
      <c r="E102" s="160"/>
      <c r="F102" s="160"/>
      <c r="G102" s="160"/>
      <c r="H102" s="160"/>
      <c r="I102" s="160"/>
      <c r="J102" s="161">
        <f>J145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160</v>
      </c>
      <c r="E103" s="160"/>
      <c r="F103" s="160"/>
      <c r="G103" s="160"/>
      <c r="H103" s="160"/>
      <c r="I103" s="160"/>
      <c r="J103" s="161">
        <f>J153</f>
        <v>0</v>
      </c>
      <c r="K103" s="103"/>
      <c r="L103" s="162"/>
    </row>
    <row r="104" spans="1:47" s="9" customFormat="1" ht="24.95" customHeight="1">
      <c r="B104" s="152"/>
      <c r="C104" s="153"/>
      <c r="D104" s="154" t="s">
        <v>161</v>
      </c>
      <c r="E104" s="155"/>
      <c r="F104" s="155"/>
      <c r="G104" s="155"/>
      <c r="H104" s="155"/>
      <c r="I104" s="155"/>
      <c r="J104" s="156">
        <f>J157</f>
        <v>0</v>
      </c>
      <c r="K104" s="153"/>
      <c r="L104" s="157"/>
    </row>
    <row r="105" spans="1:47" s="10" customFormat="1" ht="19.899999999999999" customHeight="1">
      <c r="B105" s="158"/>
      <c r="C105" s="103"/>
      <c r="D105" s="159" t="s">
        <v>164</v>
      </c>
      <c r="E105" s="160"/>
      <c r="F105" s="160"/>
      <c r="G105" s="160"/>
      <c r="H105" s="160"/>
      <c r="I105" s="160"/>
      <c r="J105" s="161">
        <f>J158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763</v>
      </c>
      <c r="E106" s="160"/>
      <c r="F106" s="160"/>
      <c r="G106" s="160"/>
      <c r="H106" s="160"/>
      <c r="I106" s="160"/>
      <c r="J106" s="161">
        <f>J167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167</v>
      </c>
      <c r="E107" s="160"/>
      <c r="F107" s="160"/>
      <c r="G107" s="160"/>
      <c r="H107" s="160"/>
      <c r="I107" s="160"/>
      <c r="J107" s="161">
        <f>J187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764</v>
      </c>
      <c r="E108" s="160"/>
      <c r="F108" s="160"/>
      <c r="G108" s="160"/>
      <c r="H108" s="160"/>
      <c r="I108" s="160"/>
      <c r="J108" s="161">
        <f>J192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765</v>
      </c>
      <c r="E109" s="160"/>
      <c r="F109" s="160"/>
      <c r="G109" s="160"/>
      <c r="H109" s="160"/>
      <c r="I109" s="160"/>
      <c r="J109" s="161">
        <f>J212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766</v>
      </c>
      <c r="E110" s="160"/>
      <c r="F110" s="160"/>
      <c r="G110" s="160"/>
      <c r="H110" s="160"/>
      <c r="I110" s="160"/>
      <c r="J110" s="161">
        <f>J215</f>
        <v>0</v>
      </c>
      <c r="K110" s="103"/>
      <c r="L110" s="162"/>
    </row>
    <row r="111" spans="1:47" s="10" customFormat="1" ht="19.899999999999999" customHeight="1">
      <c r="B111" s="158"/>
      <c r="C111" s="103"/>
      <c r="D111" s="159" t="s">
        <v>767</v>
      </c>
      <c r="E111" s="160"/>
      <c r="F111" s="160"/>
      <c r="G111" s="160"/>
      <c r="H111" s="160"/>
      <c r="I111" s="160"/>
      <c r="J111" s="161">
        <f>J226</f>
        <v>0</v>
      </c>
      <c r="K111" s="103"/>
      <c r="L111" s="162"/>
    </row>
    <row r="112" spans="1:47" s="2" customFormat="1" ht="21.7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5" customHeight="1">
      <c r="A113" s="3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5" customHeight="1">
      <c r="A117" s="33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5" customHeight="1">
      <c r="A118" s="33"/>
      <c r="B118" s="34"/>
      <c r="C118" s="22" t="s">
        <v>170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298" t="str">
        <f>E7</f>
        <v>Praha Holešovice ON - oprava</v>
      </c>
      <c r="F121" s="299"/>
      <c r="G121" s="299"/>
      <c r="H121" s="299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1" customFormat="1" ht="12" customHeight="1">
      <c r="B122" s="20"/>
      <c r="C122" s="28" t="s">
        <v>148</v>
      </c>
      <c r="D122" s="21"/>
      <c r="E122" s="21"/>
      <c r="F122" s="21"/>
      <c r="G122" s="21"/>
      <c r="H122" s="21"/>
      <c r="I122" s="21"/>
      <c r="J122" s="21"/>
      <c r="K122" s="21"/>
      <c r="L122" s="19"/>
    </row>
    <row r="123" spans="1:31" s="2" customFormat="1" ht="16.5" customHeight="1">
      <c r="A123" s="33"/>
      <c r="B123" s="34"/>
      <c r="C123" s="35"/>
      <c r="D123" s="35"/>
      <c r="E123" s="298" t="s">
        <v>754</v>
      </c>
      <c r="F123" s="297"/>
      <c r="G123" s="297"/>
      <c r="H123" s="297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755</v>
      </c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5"/>
      <c r="D125" s="35"/>
      <c r="E125" s="294" t="str">
        <f>E11</f>
        <v>3.2 - Oprava kanceláří 429,430,431</v>
      </c>
      <c r="F125" s="297"/>
      <c r="G125" s="297"/>
      <c r="H125" s="297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20</v>
      </c>
      <c r="D127" s="35"/>
      <c r="E127" s="35"/>
      <c r="F127" s="26" t="str">
        <f>F14</f>
        <v>ŽST Praha Holešovice</v>
      </c>
      <c r="G127" s="35"/>
      <c r="H127" s="35"/>
      <c r="I127" s="28" t="s">
        <v>22</v>
      </c>
      <c r="J127" s="65" t="str">
        <f>IF(J14="","",J14)</f>
        <v>24. 3. 2021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24</v>
      </c>
      <c r="D129" s="35"/>
      <c r="E129" s="35"/>
      <c r="F129" s="26" t="str">
        <f>E17</f>
        <v>Správa železnic, státní organizace</v>
      </c>
      <c r="G129" s="35"/>
      <c r="H129" s="35"/>
      <c r="I129" s="28" t="s">
        <v>32</v>
      </c>
      <c r="J129" s="31" t="str">
        <f>E23</f>
        <v xml:space="preserve"> 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30</v>
      </c>
      <c r="D130" s="35"/>
      <c r="E130" s="35"/>
      <c r="F130" s="26" t="str">
        <f>IF(E20="","",E20)</f>
        <v>Vyplň údaj</v>
      </c>
      <c r="G130" s="35"/>
      <c r="H130" s="35"/>
      <c r="I130" s="28" t="s">
        <v>35</v>
      </c>
      <c r="J130" s="31">
        <f>E26</f>
        <v>0</v>
      </c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3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63"/>
      <c r="B132" s="164"/>
      <c r="C132" s="165" t="s">
        <v>171</v>
      </c>
      <c r="D132" s="166" t="s">
        <v>62</v>
      </c>
      <c r="E132" s="166" t="s">
        <v>58</v>
      </c>
      <c r="F132" s="166" t="s">
        <v>59</v>
      </c>
      <c r="G132" s="166" t="s">
        <v>172</v>
      </c>
      <c r="H132" s="166" t="s">
        <v>173</v>
      </c>
      <c r="I132" s="166" t="s">
        <v>174</v>
      </c>
      <c r="J132" s="167" t="s">
        <v>153</v>
      </c>
      <c r="K132" s="168" t="s">
        <v>175</v>
      </c>
      <c r="L132" s="169"/>
      <c r="M132" s="74" t="s">
        <v>1</v>
      </c>
      <c r="N132" s="75" t="s">
        <v>41</v>
      </c>
      <c r="O132" s="75" t="s">
        <v>176</v>
      </c>
      <c r="P132" s="75" t="s">
        <v>177</v>
      </c>
      <c r="Q132" s="75" t="s">
        <v>178</v>
      </c>
      <c r="R132" s="75" t="s">
        <v>179</v>
      </c>
      <c r="S132" s="75" t="s">
        <v>180</v>
      </c>
      <c r="T132" s="76" t="s">
        <v>181</v>
      </c>
      <c r="U132" s="163"/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/>
    </row>
    <row r="133" spans="1:65" s="2" customFormat="1" ht="22.9" customHeight="1">
      <c r="A133" s="33"/>
      <c r="B133" s="34"/>
      <c r="C133" s="81" t="s">
        <v>182</v>
      </c>
      <c r="D133" s="35"/>
      <c r="E133" s="35"/>
      <c r="F133" s="35"/>
      <c r="G133" s="35"/>
      <c r="H133" s="35"/>
      <c r="I133" s="35"/>
      <c r="J133" s="170">
        <f>BK133</f>
        <v>0</v>
      </c>
      <c r="K133" s="35"/>
      <c r="L133" s="38"/>
      <c r="M133" s="77"/>
      <c r="N133" s="171"/>
      <c r="O133" s="78"/>
      <c r="P133" s="172">
        <f>P134+P157</f>
        <v>0</v>
      </c>
      <c r="Q133" s="78"/>
      <c r="R133" s="172">
        <f>R134+R157</f>
        <v>3.1637432599999999</v>
      </c>
      <c r="S133" s="78"/>
      <c r="T133" s="173">
        <f>T134+T157</f>
        <v>1.4675731999999999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76</v>
      </c>
      <c r="AU133" s="16" t="s">
        <v>155</v>
      </c>
      <c r="BK133" s="174">
        <f>BK134+BK157</f>
        <v>0</v>
      </c>
    </row>
    <row r="134" spans="1:65" s="12" customFormat="1" ht="25.9" customHeight="1">
      <c r="B134" s="175"/>
      <c r="C134" s="176"/>
      <c r="D134" s="177" t="s">
        <v>76</v>
      </c>
      <c r="E134" s="178" t="s">
        <v>183</v>
      </c>
      <c r="F134" s="178" t="s">
        <v>184</v>
      </c>
      <c r="G134" s="176"/>
      <c r="H134" s="176"/>
      <c r="I134" s="179"/>
      <c r="J134" s="180">
        <f>BK134</f>
        <v>0</v>
      </c>
      <c r="K134" s="176"/>
      <c r="L134" s="181"/>
      <c r="M134" s="182"/>
      <c r="N134" s="183"/>
      <c r="O134" s="183"/>
      <c r="P134" s="184">
        <f>P135+P138+P145+P153</f>
        <v>0</v>
      </c>
      <c r="Q134" s="183"/>
      <c r="R134" s="184">
        <f>R135+R138+R145+R153</f>
        <v>2.3777499999999997E-2</v>
      </c>
      <c r="S134" s="183"/>
      <c r="T134" s="185">
        <f>T135+T138+T145+T153</f>
        <v>0</v>
      </c>
      <c r="AR134" s="186" t="s">
        <v>85</v>
      </c>
      <c r="AT134" s="187" t="s">
        <v>76</v>
      </c>
      <c r="AU134" s="187" t="s">
        <v>77</v>
      </c>
      <c r="AY134" s="186" t="s">
        <v>185</v>
      </c>
      <c r="BK134" s="188">
        <f>BK135+BK138+BK145+BK153</f>
        <v>0</v>
      </c>
    </row>
    <row r="135" spans="1:65" s="12" customFormat="1" ht="22.9" customHeight="1">
      <c r="B135" s="175"/>
      <c r="C135" s="176"/>
      <c r="D135" s="177" t="s">
        <v>76</v>
      </c>
      <c r="E135" s="189" t="s">
        <v>186</v>
      </c>
      <c r="F135" s="189" t="s">
        <v>187</v>
      </c>
      <c r="G135" s="176"/>
      <c r="H135" s="176"/>
      <c r="I135" s="179"/>
      <c r="J135" s="190">
        <f>BK135</f>
        <v>0</v>
      </c>
      <c r="K135" s="176"/>
      <c r="L135" s="181"/>
      <c r="M135" s="182"/>
      <c r="N135" s="183"/>
      <c r="O135" s="183"/>
      <c r="P135" s="184">
        <f>SUM(P136:P137)</f>
        <v>0</v>
      </c>
      <c r="Q135" s="183"/>
      <c r="R135" s="184">
        <f>SUM(R136:R137)</f>
        <v>0</v>
      </c>
      <c r="S135" s="183"/>
      <c r="T135" s="185">
        <f>SUM(T136:T137)</f>
        <v>0</v>
      </c>
      <c r="AR135" s="186" t="s">
        <v>85</v>
      </c>
      <c r="AT135" s="187" t="s">
        <v>76</v>
      </c>
      <c r="AU135" s="187" t="s">
        <v>85</v>
      </c>
      <c r="AY135" s="186" t="s">
        <v>185</v>
      </c>
      <c r="BK135" s="188">
        <f>SUM(BK136:BK137)</f>
        <v>0</v>
      </c>
    </row>
    <row r="136" spans="1:65" s="2" customFormat="1" ht="21.75" customHeight="1">
      <c r="A136" s="33"/>
      <c r="B136" s="34"/>
      <c r="C136" s="191" t="s">
        <v>85</v>
      </c>
      <c r="D136" s="191" t="s">
        <v>188</v>
      </c>
      <c r="E136" s="192" t="s">
        <v>795</v>
      </c>
      <c r="F136" s="193" t="s">
        <v>796</v>
      </c>
      <c r="G136" s="194" t="s">
        <v>198</v>
      </c>
      <c r="H136" s="195">
        <v>64.400000000000006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42</v>
      </c>
      <c r="O136" s="70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192</v>
      </c>
      <c r="AT136" s="203" t="s">
        <v>188</v>
      </c>
      <c r="AU136" s="203" t="s">
        <v>87</v>
      </c>
      <c r="AY136" s="16" t="s">
        <v>185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85</v>
      </c>
      <c r="BK136" s="204">
        <f>ROUND(I136*H136,2)</f>
        <v>0</v>
      </c>
      <c r="BL136" s="16" t="s">
        <v>192</v>
      </c>
      <c r="BM136" s="203" t="s">
        <v>797</v>
      </c>
    </row>
    <row r="137" spans="1:65" s="13" customFormat="1">
      <c r="B137" s="205"/>
      <c r="C137" s="206"/>
      <c r="D137" s="207" t="s">
        <v>194</v>
      </c>
      <c r="E137" s="208" t="s">
        <v>1</v>
      </c>
      <c r="F137" s="209" t="s">
        <v>1250</v>
      </c>
      <c r="G137" s="206"/>
      <c r="H137" s="210">
        <v>64.400000000000006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194</v>
      </c>
      <c r="AU137" s="216" t="s">
        <v>87</v>
      </c>
      <c r="AV137" s="13" t="s">
        <v>87</v>
      </c>
      <c r="AW137" s="13" t="s">
        <v>34</v>
      </c>
      <c r="AX137" s="13" t="s">
        <v>85</v>
      </c>
      <c r="AY137" s="216" t="s">
        <v>185</v>
      </c>
    </row>
    <row r="138" spans="1:65" s="12" customFormat="1" ht="22.9" customHeight="1">
      <c r="B138" s="175"/>
      <c r="C138" s="176"/>
      <c r="D138" s="177" t="s">
        <v>76</v>
      </c>
      <c r="E138" s="189" t="s">
        <v>209</v>
      </c>
      <c r="F138" s="189" t="s">
        <v>1251</v>
      </c>
      <c r="G138" s="176"/>
      <c r="H138" s="176"/>
      <c r="I138" s="179"/>
      <c r="J138" s="190">
        <f>BK138</f>
        <v>0</v>
      </c>
      <c r="K138" s="176"/>
      <c r="L138" s="181"/>
      <c r="M138" s="182"/>
      <c r="N138" s="183"/>
      <c r="O138" s="183"/>
      <c r="P138" s="184">
        <f>SUM(P139:P144)</f>
        <v>0</v>
      </c>
      <c r="Q138" s="183"/>
      <c r="R138" s="184">
        <f>SUM(R139:R144)</f>
        <v>2.3777499999999997E-2</v>
      </c>
      <c r="S138" s="183"/>
      <c r="T138" s="185">
        <f>SUM(T139:T144)</f>
        <v>0</v>
      </c>
      <c r="AR138" s="186" t="s">
        <v>85</v>
      </c>
      <c r="AT138" s="187" t="s">
        <v>76</v>
      </c>
      <c r="AU138" s="187" t="s">
        <v>85</v>
      </c>
      <c r="AY138" s="186" t="s">
        <v>185</v>
      </c>
      <c r="BK138" s="188">
        <f>SUM(BK139:BK144)</f>
        <v>0</v>
      </c>
    </row>
    <row r="139" spans="1:65" s="2" customFormat="1" ht="21.75" customHeight="1">
      <c r="A139" s="33"/>
      <c r="B139" s="34"/>
      <c r="C139" s="191" t="s">
        <v>87</v>
      </c>
      <c r="D139" s="191" t="s">
        <v>188</v>
      </c>
      <c r="E139" s="192" t="s">
        <v>827</v>
      </c>
      <c r="F139" s="193" t="s">
        <v>828</v>
      </c>
      <c r="G139" s="194" t="s">
        <v>198</v>
      </c>
      <c r="H139" s="195">
        <v>94.47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42</v>
      </c>
      <c r="O139" s="70"/>
      <c r="P139" s="201">
        <f>O139*H139</f>
        <v>0</v>
      </c>
      <c r="Q139" s="201">
        <v>4.0000000000000003E-5</v>
      </c>
      <c r="R139" s="201">
        <f>Q139*H139</f>
        <v>3.7788000000000001E-3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192</v>
      </c>
      <c r="AT139" s="203" t="s">
        <v>188</v>
      </c>
      <c r="AU139" s="203" t="s">
        <v>87</v>
      </c>
      <c r="AY139" s="16" t="s">
        <v>185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85</v>
      </c>
      <c r="BK139" s="204">
        <f>ROUND(I139*H139,2)</f>
        <v>0</v>
      </c>
      <c r="BL139" s="16" t="s">
        <v>192</v>
      </c>
      <c r="BM139" s="203" t="s">
        <v>829</v>
      </c>
    </row>
    <row r="140" spans="1:65" s="13" customFormat="1">
      <c r="B140" s="205"/>
      <c r="C140" s="206"/>
      <c r="D140" s="207" t="s">
        <v>194</v>
      </c>
      <c r="E140" s="208" t="s">
        <v>1</v>
      </c>
      <c r="F140" s="209" t="s">
        <v>1252</v>
      </c>
      <c r="G140" s="206"/>
      <c r="H140" s="210">
        <v>94.47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194</v>
      </c>
      <c r="AU140" s="216" t="s">
        <v>87</v>
      </c>
      <c r="AV140" s="13" t="s">
        <v>87</v>
      </c>
      <c r="AW140" s="13" t="s">
        <v>34</v>
      </c>
      <c r="AX140" s="13" t="s">
        <v>85</v>
      </c>
      <c r="AY140" s="216" t="s">
        <v>185</v>
      </c>
    </row>
    <row r="141" spans="1:65" s="2" customFormat="1" ht="33" customHeight="1">
      <c r="A141" s="33"/>
      <c r="B141" s="34"/>
      <c r="C141" s="191" t="s">
        <v>201</v>
      </c>
      <c r="D141" s="191" t="s">
        <v>188</v>
      </c>
      <c r="E141" s="192" t="s">
        <v>823</v>
      </c>
      <c r="F141" s="193" t="s">
        <v>824</v>
      </c>
      <c r="G141" s="194" t="s">
        <v>198</v>
      </c>
      <c r="H141" s="195">
        <v>94.47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42</v>
      </c>
      <c r="O141" s="70"/>
      <c r="P141" s="201">
        <f>O141*H141</f>
        <v>0</v>
      </c>
      <c r="Q141" s="201">
        <v>2.1000000000000001E-4</v>
      </c>
      <c r="R141" s="201">
        <f>Q141*H141</f>
        <v>1.9838700000000001E-2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192</v>
      </c>
      <c r="AT141" s="203" t="s">
        <v>188</v>
      </c>
      <c r="AU141" s="203" t="s">
        <v>87</v>
      </c>
      <c r="AY141" s="16" t="s">
        <v>185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85</v>
      </c>
      <c r="BK141" s="204">
        <f>ROUND(I141*H141,2)</f>
        <v>0</v>
      </c>
      <c r="BL141" s="16" t="s">
        <v>192</v>
      </c>
      <c r="BM141" s="203" t="s">
        <v>1253</v>
      </c>
    </row>
    <row r="142" spans="1:65" s="2" customFormat="1" ht="33" customHeight="1">
      <c r="A142" s="33"/>
      <c r="B142" s="34"/>
      <c r="C142" s="191" t="s">
        <v>192</v>
      </c>
      <c r="D142" s="191" t="s">
        <v>188</v>
      </c>
      <c r="E142" s="192" t="s">
        <v>1254</v>
      </c>
      <c r="F142" s="193" t="s">
        <v>1255</v>
      </c>
      <c r="G142" s="194" t="s">
        <v>704</v>
      </c>
      <c r="H142" s="195">
        <v>3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42</v>
      </c>
      <c r="O142" s="70"/>
      <c r="P142" s="201">
        <f>O142*H142</f>
        <v>0</v>
      </c>
      <c r="Q142" s="201">
        <v>4.0000000000000003E-5</v>
      </c>
      <c r="R142" s="201">
        <f>Q142*H142</f>
        <v>1.2000000000000002E-4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192</v>
      </c>
      <c r="AT142" s="203" t="s">
        <v>188</v>
      </c>
      <c r="AU142" s="203" t="s">
        <v>87</v>
      </c>
      <c r="AY142" s="16" t="s">
        <v>185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85</v>
      </c>
      <c r="BK142" s="204">
        <f>ROUND(I142*H142,2)</f>
        <v>0</v>
      </c>
      <c r="BL142" s="16" t="s">
        <v>192</v>
      </c>
      <c r="BM142" s="203" t="s">
        <v>1256</v>
      </c>
    </row>
    <row r="143" spans="1:65" s="2" customFormat="1" ht="21.75" customHeight="1">
      <c r="A143" s="33"/>
      <c r="B143" s="34"/>
      <c r="C143" s="191" t="s">
        <v>211</v>
      </c>
      <c r="D143" s="191" t="s">
        <v>188</v>
      </c>
      <c r="E143" s="192" t="s">
        <v>830</v>
      </c>
      <c r="F143" s="193" t="s">
        <v>831</v>
      </c>
      <c r="G143" s="194" t="s">
        <v>214</v>
      </c>
      <c r="H143" s="195">
        <v>1</v>
      </c>
      <c r="I143" s="196"/>
      <c r="J143" s="197">
        <f>ROUND(I143*H143,2)</f>
        <v>0</v>
      </c>
      <c r="K143" s="198"/>
      <c r="L143" s="38"/>
      <c r="M143" s="199" t="s">
        <v>1</v>
      </c>
      <c r="N143" s="200" t="s">
        <v>42</v>
      </c>
      <c r="O143" s="70"/>
      <c r="P143" s="201">
        <f>O143*H143</f>
        <v>0</v>
      </c>
      <c r="Q143" s="201">
        <v>4.0000000000000003E-5</v>
      </c>
      <c r="R143" s="201">
        <f>Q143*H143</f>
        <v>4.0000000000000003E-5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192</v>
      </c>
      <c r="AT143" s="203" t="s">
        <v>188</v>
      </c>
      <c r="AU143" s="203" t="s">
        <v>87</v>
      </c>
      <c r="AY143" s="16" t="s">
        <v>185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85</v>
      </c>
      <c r="BK143" s="204">
        <f>ROUND(I143*H143,2)</f>
        <v>0</v>
      </c>
      <c r="BL143" s="16" t="s">
        <v>192</v>
      </c>
      <c r="BM143" s="203" t="s">
        <v>832</v>
      </c>
    </row>
    <row r="144" spans="1:65" s="2" customFormat="1" ht="39">
      <c r="A144" s="33"/>
      <c r="B144" s="34"/>
      <c r="C144" s="35"/>
      <c r="D144" s="207" t="s">
        <v>269</v>
      </c>
      <c r="E144" s="35"/>
      <c r="F144" s="217" t="s">
        <v>833</v>
      </c>
      <c r="G144" s="35"/>
      <c r="H144" s="35"/>
      <c r="I144" s="218"/>
      <c r="J144" s="35"/>
      <c r="K144" s="35"/>
      <c r="L144" s="38"/>
      <c r="M144" s="219"/>
      <c r="N144" s="220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269</v>
      </c>
      <c r="AU144" s="16" t="s">
        <v>87</v>
      </c>
    </row>
    <row r="145" spans="1:65" s="12" customFormat="1" ht="22.9" customHeight="1">
      <c r="B145" s="175"/>
      <c r="C145" s="176"/>
      <c r="D145" s="177" t="s">
        <v>76</v>
      </c>
      <c r="E145" s="189" t="s">
        <v>232</v>
      </c>
      <c r="F145" s="189" t="s">
        <v>843</v>
      </c>
      <c r="G145" s="176"/>
      <c r="H145" s="176"/>
      <c r="I145" s="179"/>
      <c r="J145" s="190">
        <f>BK145</f>
        <v>0</v>
      </c>
      <c r="K145" s="176"/>
      <c r="L145" s="181"/>
      <c r="M145" s="182"/>
      <c r="N145" s="183"/>
      <c r="O145" s="183"/>
      <c r="P145" s="184">
        <f>SUM(P146:P152)</f>
        <v>0</v>
      </c>
      <c r="Q145" s="183"/>
      <c r="R145" s="184">
        <f>SUM(R146:R152)</f>
        <v>0</v>
      </c>
      <c r="S145" s="183"/>
      <c r="T145" s="185">
        <f>SUM(T146:T152)</f>
        <v>0</v>
      </c>
      <c r="AR145" s="186" t="s">
        <v>85</v>
      </c>
      <c r="AT145" s="187" t="s">
        <v>76</v>
      </c>
      <c r="AU145" s="187" t="s">
        <v>85</v>
      </c>
      <c r="AY145" s="186" t="s">
        <v>185</v>
      </c>
      <c r="BK145" s="188">
        <f>SUM(BK146:BK152)</f>
        <v>0</v>
      </c>
    </row>
    <row r="146" spans="1:65" s="2" customFormat="1" ht="21.75" customHeight="1">
      <c r="A146" s="33"/>
      <c r="B146" s="34"/>
      <c r="C146" s="191" t="s">
        <v>186</v>
      </c>
      <c r="D146" s="191" t="s">
        <v>188</v>
      </c>
      <c r="E146" s="192" t="s">
        <v>1257</v>
      </c>
      <c r="F146" s="193" t="s">
        <v>1258</v>
      </c>
      <c r="G146" s="194" t="s">
        <v>237</v>
      </c>
      <c r="H146" s="195">
        <v>1.468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42</v>
      </c>
      <c r="O146" s="70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192</v>
      </c>
      <c r="AT146" s="203" t="s">
        <v>188</v>
      </c>
      <c r="AU146" s="203" t="s">
        <v>87</v>
      </c>
      <c r="AY146" s="16" t="s">
        <v>185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85</v>
      </c>
      <c r="BK146" s="204">
        <f>ROUND(I146*H146,2)</f>
        <v>0</v>
      </c>
      <c r="BL146" s="16" t="s">
        <v>192</v>
      </c>
      <c r="BM146" s="203" t="s">
        <v>1259</v>
      </c>
    </row>
    <row r="147" spans="1:65" s="2" customFormat="1" ht="33" customHeight="1">
      <c r="A147" s="33"/>
      <c r="B147" s="34"/>
      <c r="C147" s="191" t="s">
        <v>220</v>
      </c>
      <c r="D147" s="191" t="s">
        <v>188</v>
      </c>
      <c r="E147" s="192" t="s">
        <v>240</v>
      </c>
      <c r="F147" s="193" t="s">
        <v>241</v>
      </c>
      <c r="G147" s="194" t="s">
        <v>237</v>
      </c>
      <c r="H147" s="195">
        <v>14.68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42</v>
      </c>
      <c r="O147" s="70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192</v>
      </c>
      <c r="AT147" s="203" t="s">
        <v>188</v>
      </c>
      <c r="AU147" s="203" t="s">
        <v>87</v>
      </c>
      <c r="AY147" s="16" t="s">
        <v>185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85</v>
      </c>
      <c r="BK147" s="204">
        <f>ROUND(I147*H147,2)</f>
        <v>0</v>
      </c>
      <c r="BL147" s="16" t="s">
        <v>192</v>
      </c>
      <c r="BM147" s="203" t="s">
        <v>847</v>
      </c>
    </row>
    <row r="148" spans="1:65" s="13" customFormat="1">
      <c r="B148" s="205"/>
      <c r="C148" s="206"/>
      <c r="D148" s="207" t="s">
        <v>194</v>
      </c>
      <c r="E148" s="206"/>
      <c r="F148" s="209" t="s">
        <v>1260</v>
      </c>
      <c r="G148" s="206"/>
      <c r="H148" s="210">
        <v>14.68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194</v>
      </c>
      <c r="AU148" s="216" t="s">
        <v>87</v>
      </c>
      <c r="AV148" s="13" t="s">
        <v>87</v>
      </c>
      <c r="AW148" s="13" t="s">
        <v>4</v>
      </c>
      <c r="AX148" s="13" t="s">
        <v>85</v>
      </c>
      <c r="AY148" s="216" t="s">
        <v>185</v>
      </c>
    </row>
    <row r="149" spans="1:65" s="2" customFormat="1" ht="21.75" customHeight="1">
      <c r="A149" s="33"/>
      <c r="B149" s="34"/>
      <c r="C149" s="191" t="s">
        <v>224</v>
      </c>
      <c r="D149" s="191" t="s">
        <v>188</v>
      </c>
      <c r="E149" s="192" t="s">
        <v>245</v>
      </c>
      <c r="F149" s="193" t="s">
        <v>849</v>
      </c>
      <c r="G149" s="194" t="s">
        <v>237</v>
      </c>
      <c r="H149" s="195">
        <v>1.468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42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192</v>
      </c>
      <c r="AT149" s="203" t="s">
        <v>188</v>
      </c>
      <c r="AU149" s="203" t="s">
        <v>87</v>
      </c>
      <c r="AY149" s="16" t="s">
        <v>185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85</v>
      </c>
      <c r="BK149" s="204">
        <f>ROUND(I149*H149,2)</f>
        <v>0</v>
      </c>
      <c r="BL149" s="16" t="s">
        <v>192</v>
      </c>
      <c r="BM149" s="203" t="s">
        <v>850</v>
      </c>
    </row>
    <row r="150" spans="1:65" s="2" customFormat="1" ht="21.75" customHeight="1">
      <c r="A150" s="33"/>
      <c r="B150" s="34"/>
      <c r="C150" s="191" t="s">
        <v>209</v>
      </c>
      <c r="D150" s="191" t="s">
        <v>188</v>
      </c>
      <c r="E150" s="192" t="s">
        <v>249</v>
      </c>
      <c r="F150" s="193" t="s">
        <v>250</v>
      </c>
      <c r="G150" s="194" t="s">
        <v>237</v>
      </c>
      <c r="H150" s="195">
        <v>27.891999999999999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42</v>
      </c>
      <c r="O150" s="70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192</v>
      </c>
      <c r="AT150" s="203" t="s">
        <v>188</v>
      </c>
      <c r="AU150" s="203" t="s">
        <v>87</v>
      </c>
      <c r="AY150" s="16" t="s">
        <v>185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85</v>
      </c>
      <c r="BK150" s="204">
        <f>ROUND(I150*H150,2)</f>
        <v>0</v>
      </c>
      <c r="BL150" s="16" t="s">
        <v>192</v>
      </c>
      <c r="BM150" s="203" t="s">
        <v>851</v>
      </c>
    </row>
    <row r="151" spans="1:65" s="13" customFormat="1">
      <c r="B151" s="205"/>
      <c r="C151" s="206"/>
      <c r="D151" s="207" t="s">
        <v>194</v>
      </c>
      <c r="E151" s="206"/>
      <c r="F151" s="209" t="s">
        <v>1261</v>
      </c>
      <c r="G151" s="206"/>
      <c r="H151" s="210">
        <v>27.891999999999999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194</v>
      </c>
      <c r="AU151" s="216" t="s">
        <v>87</v>
      </c>
      <c r="AV151" s="13" t="s">
        <v>87</v>
      </c>
      <c r="AW151" s="13" t="s">
        <v>4</v>
      </c>
      <c r="AX151" s="13" t="s">
        <v>85</v>
      </c>
      <c r="AY151" s="216" t="s">
        <v>185</v>
      </c>
    </row>
    <row r="152" spans="1:65" s="2" customFormat="1" ht="33" customHeight="1">
      <c r="A152" s="33"/>
      <c r="B152" s="34"/>
      <c r="C152" s="191" t="s">
        <v>234</v>
      </c>
      <c r="D152" s="191" t="s">
        <v>188</v>
      </c>
      <c r="E152" s="192" t="s">
        <v>254</v>
      </c>
      <c r="F152" s="193" t="s">
        <v>255</v>
      </c>
      <c r="G152" s="194" t="s">
        <v>237</v>
      </c>
      <c r="H152" s="195">
        <v>1.468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42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192</v>
      </c>
      <c r="AT152" s="203" t="s">
        <v>188</v>
      </c>
      <c r="AU152" s="203" t="s">
        <v>87</v>
      </c>
      <c r="AY152" s="16" t="s">
        <v>185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85</v>
      </c>
      <c r="BK152" s="204">
        <f>ROUND(I152*H152,2)</f>
        <v>0</v>
      </c>
      <c r="BL152" s="16" t="s">
        <v>192</v>
      </c>
      <c r="BM152" s="203" t="s">
        <v>853</v>
      </c>
    </row>
    <row r="153" spans="1:65" s="12" customFormat="1" ht="22.9" customHeight="1">
      <c r="B153" s="175"/>
      <c r="C153" s="176"/>
      <c r="D153" s="177" t="s">
        <v>76</v>
      </c>
      <c r="E153" s="189" t="s">
        <v>271</v>
      </c>
      <c r="F153" s="189" t="s">
        <v>272</v>
      </c>
      <c r="G153" s="176"/>
      <c r="H153" s="176"/>
      <c r="I153" s="179"/>
      <c r="J153" s="190">
        <f>BK153</f>
        <v>0</v>
      </c>
      <c r="K153" s="176"/>
      <c r="L153" s="181"/>
      <c r="M153" s="182"/>
      <c r="N153" s="183"/>
      <c r="O153" s="183"/>
      <c r="P153" s="184">
        <f>SUM(P154:P156)</f>
        <v>0</v>
      </c>
      <c r="Q153" s="183"/>
      <c r="R153" s="184">
        <f>SUM(R154:R156)</f>
        <v>0</v>
      </c>
      <c r="S153" s="183"/>
      <c r="T153" s="185">
        <f>SUM(T154:T156)</f>
        <v>0</v>
      </c>
      <c r="AR153" s="186" t="s">
        <v>85</v>
      </c>
      <c r="AT153" s="187" t="s">
        <v>76</v>
      </c>
      <c r="AU153" s="187" t="s">
        <v>85</v>
      </c>
      <c r="AY153" s="186" t="s">
        <v>185</v>
      </c>
      <c r="BK153" s="188">
        <f>SUM(BK154:BK156)</f>
        <v>0</v>
      </c>
    </row>
    <row r="154" spans="1:65" s="2" customFormat="1" ht="16.5" customHeight="1">
      <c r="A154" s="33"/>
      <c r="B154" s="34"/>
      <c r="C154" s="191" t="s">
        <v>239</v>
      </c>
      <c r="D154" s="191" t="s">
        <v>188</v>
      </c>
      <c r="E154" s="192" t="s">
        <v>274</v>
      </c>
      <c r="F154" s="193" t="s">
        <v>275</v>
      </c>
      <c r="G154" s="194" t="s">
        <v>237</v>
      </c>
      <c r="H154" s="195">
        <v>0.40200000000000002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42</v>
      </c>
      <c r="O154" s="70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192</v>
      </c>
      <c r="AT154" s="203" t="s">
        <v>188</v>
      </c>
      <c r="AU154" s="203" t="s">
        <v>87</v>
      </c>
      <c r="AY154" s="16" t="s">
        <v>185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85</v>
      </c>
      <c r="BK154" s="204">
        <f>ROUND(I154*H154,2)</f>
        <v>0</v>
      </c>
      <c r="BL154" s="16" t="s">
        <v>192</v>
      </c>
      <c r="BM154" s="203" t="s">
        <v>1262</v>
      </c>
    </row>
    <row r="155" spans="1:65" s="2" customFormat="1" ht="21.75" customHeight="1">
      <c r="A155" s="33"/>
      <c r="B155" s="34"/>
      <c r="C155" s="191" t="s">
        <v>244</v>
      </c>
      <c r="D155" s="191" t="s">
        <v>188</v>
      </c>
      <c r="E155" s="192" t="s">
        <v>278</v>
      </c>
      <c r="F155" s="193" t="s">
        <v>279</v>
      </c>
      <c r="G155" s="194" t="s">
        <v>237</v>
      </c>
      <c r="H155" s="195">
        <v>2.0099999999999998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42</v>
      </c>
      <c r="O155" s="70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192</v>
      </c>
      <c r="AT155" s="203" t="s">
        <v>188</v>
      </c>
      <c r="AU155" s="203" t="s">
        <v>87</v>
      </c>
      <c r="AY155" s="16" t="s">
        <v>185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85</v>
      </c>
      <c r="BK155" s="204">
        <f>ROUND(I155*H155,2)</f>
        <v>0</v>
      </c>
      <c r="BL155" s="16" t="s">
        <v>192</v>
      </c>
      <c r="BM155" s="203" t="s">
        <v>855</v>
      </c>
    </row>
    <row r="156" spans="1:65" s="13" customFormat="1">
      <c r="B156" s="205"/>
      <c r="C156" s="206"/>
      <c r="D156" s="207" t="s">
        <v>194</v>
      </c>
      <c r="E156" s="206"/>
      <c r="F156" s="209" t="s">
        <v>1263</v>
      </c>
      <c r="G156" s="206"/>
      <c r="H156" s="210">
        <v>2.0099999999999998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194</v>
      </c>
      <c r="AU156" s="216" t="s">
        <v>87</v>
      </c>
      <c r="AV156" s="13" t="s">
        <v>87</v>
      </c>
      <c r="AW156" s="13" t="s">
        <v>4</v>
      </c>
      <c r="AX156" s="13" t="s">
        <v>85</v>
      </c>
      <c r="AY156" s="216" t="s">
        <v>185</v>
      </c>
    </row>
    <row r="157" spans="1:65" s="12" customFormat="1" ht="25.9" customHeight="1">
      <c r="B157" s="175"/>
      <c r="C157" s="176"/>
      <c r="D157" s="177" t="s">
        <v>76</v>
      </c>
      <c r="E157" s="178" t="s">
        <v>281</v>
      </c>
      <c r="F157" s="178" t="s">
        <v>282</v>
      </c>
      <c r="G157" s="176"/>
      <c r="H157" s="176"/>
      <c r="I157" s="179"/>
      <c r="J157" s="180">
        <f>BK157</f>
        <v>0</v>
      </c>
      <c r="K157" s="176"/>
      <c r="L157" s="181"/>
      <c r="M157" s="182"/>
      <c r="N157" s="183"/>
      <c r="O157" s="183"/>
      <c r="P157" s="184">
        <f>P158+P167+P187+P192+P212+P215+P226</f>
        <v>0</v>
      </c>
      <c r="Q157" s="183"/>
      <c r="R157" s="184">
        <f>R158+R167+R187+R192+R212+R215+R226</f>
        <v>3.1399657599999999</v>
      </c>
      <c r="S157" s="183"/>
      <c r="T157" s="185">
        <f>T158+T167+T187+T192+T212+T215+T226</f>
        <v>1.4675731999999999</v>
      </c>
      <c r="AR157" s="186" t="s">
        <v>85</v>
      </c>
      <c r="AT157" s="187" t="s">
        <v>76</v>
      </c>
      <c r="AU157" s="187" t="s">
        <v>77</v>
      </c>
      <c r="AY157" s="186" t="s">
        <v>185</v>
      </c>
      <c r="BK157" s="188">
        <f>BK158+BK167+BK187+BK192+BK212+BK215+BK226</f>
        <v>0</v>
      </c>
    </row>
    <row r="158" spans="1:65" s="12" customFormat="1" ht="22.9" customHeight="1">
      <c r="B158" s="175"/>
      <c r="C158" s="176"/>
      <c r="D158" s="177" t="s">
        <v>76</v>
      </c>
      <c r="E158" s="189" t="s">
        <v>498</v>
      </c>
      <c r="F158" s="189" t="s">
        <v>499</v>
      </c>
      <c r="G158" s="176"/>
      <c r="H158" s="176"/>
      <c r="I158" s="179"/>
      <c r="J158" s="190">
        <f>BK158</f>
        <v>0</v>
      </c>
      <c r="K158" s="176"/>
      <c r="L158" s="181"/>
      <c r="M158" s="182"/>
      <c r="N158" s="183"/>
      <c r="O158" s="183"/>
      <c r="P158" s="184">
        <f>SUM(P159:P166)</f>
        <v>0</v>
      </c>
      <c r="Q158" s="183"/>
      <c r="R158" s="184">
        <f>SUM(R159:R166)</f>
        <v>0.1215</v>
      </c>
      <c r="S158" s="183"/>
      <c r="T158" s="185">
        <f>SUM(T159:T166)</f>
        <v>1.4999999999999999E-2</v>
      </c>
      <c r="AR158" s="186" t="s">
        <v>87</v>
      </c>
      <c r="AT158" s="187" t="s">
        <v>76</v>
      </c>
      <c r="AU158" s="187" t="s">
        <v>85</v>
      </c>
      <c r="AY158" s="186" t="s">
        <v>185</v>
      </c>
      <c r="BK158" s="188">
        <f>SUM(BK159:BK166)</f>
        <v>0</v>
      </c>
    </row>
    <row r="159" spans="1:65" s="2" customFormat="1" ht="33" customHeight="1">
      <c r="A159" s="33"/>
      <c r="B159" s="34"/>
      <c r="C159" s="191" t="s">
        <v>248</v>
      </c>
      <c r="D159" s="191" t="s">
        <v>188</v>
      </c>
      <c r="E159" s="192" t="s">
        <v>1244</v>
      </c>
      <c r="F159" s="193" t="s">
        <v>1264</v>
      </c>
      <c r="G159" s="194" t="s">
        <v>191</v>
      </c>
      <c r="H159" s="195">
        <v>100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42</v>
      </c>
      <c r="O159" s="70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500</v>
      </c>
      <c r="AT159" s="203" t="s">
        <v>188</v>
      </c>
      <c r="AU159" s="203" t="s">
        <v>87</v>
      </c>
      <c r="AY159" s="16" t="s">
        <v>185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85</v>
      </c>
      <c r="BK159" s="204">
        <f>ROUND(I159*H159,2)</f>
        <v>0</v>
      </c>
      <c r="BL159" s="16" t="s">
        <v>500</v>
      </c>
      <c r="BM159" s="203" t="s">
        <v>1265</v>
      </c>
    </row>
    <row r="160" spans="1:65" s="2" customFormat="1" ht="39">
      <c r="A160" s="33"/>
      <c r="B160" s="34"/>
      <c r="C160" s="35"/>
      <c r="D160" s="207" t="s">
        <v>269</v>
      </c>
      <c r="E160" s="35"/>
      <c r="F160" s="217" t="s">
        <v>1247</v>
      </c>
      <c r="G160" s="35"/>
      <c r="H160" s="35"/>
      <c r="I160" s="218"/>
      <c r="J160" s="35"/>
      <c r="K160" s="35"/>
      <c r="L160" s="38"/>
      <c r="M160" s="219"/>
      <c r="N160" s="220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269</v>
      </c>
      <c r="AU160" s="16" t="s">
        <v>87</v>
      </c>
    </row>
    <row r="161" spans="1:65" s="2" customFormat="1" ht="44.25" customHeight="1">
      <c r="A161" s="33"/>
      <c r="B161" s="34"/>
      <c r="C161" s="191" t="s">
        <v>253</v>
      </c>
      <c r="D161" s="191" t="s">
        <v>188</v>
      </c>
      <c r="E161" s="192" t="s">
        <v>1266</v>
      </c>
      <c r="F161" s="193" t="s">
        <v>1267</v>
      </c>
      <c r="G161" s="194" t="s">
        <v>704</v>
      </c>
      <c r="H161" s="195">
        <v>3</v>
      </c>
      <c r="I161" s="196"/>
      <c r="J161" s="197">
        <f t="shared" ref="J161:J166" si="0">ROUND(I161*H161,2)</f>
        <v>0</v>
      </c>
      <c r="K161" s="198"/>
      <c r="L161" s="38"/>
      <c r="M161" s="199" t="s">
        <v>1</v>
      </c>
      <c r="N161" s="200" t="s">
        <v>42</v>
      </c>
      <c r="O161" s="70"/>
      <c r="P161" s="201">
        <f t="shared" ref="P161:P166" si="1">O161*H161</f>
        <v>0</v>
      </c>
      <c r="Q161" s="201">
        <v>0</v>
      </c>
      <c r="R161" s="201">
        <f t="shared" ref="R161:R166" si="2">Q161*H161</f>
        <v>0</v>
      </c>
      <c r="S161" s="201">
        <v>0</v>
      </c>
      <c r="T161" s="202">
        <f t="shared" ref="T161:T166" si="3"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261</v>
      </c>
      <c r="AT161" s="203" t="s">
        <v>188</v>
      </c>
      <c r="AU161" s="203" t="s">
        <v>87</v>
      </c>
      <c r="AY161" s="16" t="s">
        <v>185</v>
      </c>
      <c r="BE161" s="204">
        <f t="shared" ref="BE161:BE166" si="4">IF(N161="základní",J161,0)</f>
        <v>0</v>
      </c>
      <c r="BF161" s="204">
        <f t="shared" ref="BF161:BF166" si="5">IF(N161="snížená",J161,0)</f>
        <v>0</v>
      </c>
      <c r="BG161" s="204">
        <f t="shared" ref="BG161:BG166" si="6">IF(N161="zákl. přenesená",J161,0)</f>
        <v>0</v>
      </c>
      <c r="BH161" s="204">
        <f t="shared" ref="BH161:BH166" si="7">IF(N161="sníž. přenesená",J161,0)</f>
        <v>0</v>
      </c>
      <c r="BI161" s="204">
        <f t="shared" ref="BI161:BI166" si="8">IF(N161="nulová",J161,0)</f>
        <v>0</v>
      </c>
      <c r="BJ161" s="16" t="s">
        <v>85</v>
      </c>
      <c r="BK161" s="204">
        <f t="shared" ref="BK161:BK166" si="9">ROUND(I161*H161,2)</f>
        <v>0</v>
      </c>
      <c r="BL161" s="16" t="s">
        <v>261</v>
      </c>
      <c r="BM161" s="203" t="s">
        <v>1268</v>
      </c>
    </row>
    <row r="162" spans="1:65" s="2" customFormat="1" ht="21.75" customHeight="1">
      <c r="A162" s="33"/>
      <c r="B162" s="34"/>
      <c r="C162" s="191" t="s">
        <v>8</v>
      </c>
      <c r="D162" s="191" t="s">
        <v>188</v>
      </c>
      <c r="E162" s="192" t="s">
        <v>1269</v>
      </c>
      <c r="F162" s="193" t="s">
        <v>1270</v>
      </c>
      <c r="G162" s="194" t="s">
        <v>301</v>
      </c>
      <c r="H162" s="195">
        <v>15</v>
      </c>
      <c r="I162" s="196"/>
      <c r="J162" s="197">
        <f t="shared" si="0"/>
        <v>0</v>
      </c>
      <c r="K162" s="198"/>
      <c r="L162" s="38"/>
      <c r="M162" s="199" t="s">
        <v>1</v>
      </c>
      <c r="N162" s="200" t="s">
        <v>42</v>
      </c>
      <c r="O162" s="70"/>
      <c r="P162" s="201">
        <f t="shared" si="1"/>
        <v>0</v>
      </c>
      <c r="Q162" s="201">
        <v>0</v>
      </c>
      <c r="R162" s="201">
        <f t="shared" si="2"/>
        <v>0</v>
      </c>
      <c r="S162" s="201">
        <v>1E-3</v>
      </c>
      <c r="T162" s="202">
        <f t="shared" si="3"/>
        <v>1.4999999999999999E-2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261</v>
      </c>
      <c r="AT162" s="203" t="s">
        <v>188</v>
      </c>
      <c r="AU162" s="203" t="s">
        <v>87</v>
      </c>
      <c r="AY162" s="16" t="s">
        <v>185</v>
      </c>
      <c r="BE162" s="204">
        <f t="shared" si="4"/>
        <v>0</v>
      </c>
      <c r="BF162" s="204">
        <f t="shared" si="5"/>
        <v>0</v>
      </c>
      <c r="BG162" s="204">
        <f t="shared" si="6"/>
        <v>0</v>
      </c>
      <c r="BH162" s="204">
        <f t="shared" si="7"/>
        <v>0</v>
      </c>
      <c r="BI162" s="204">
        <f t="shared" si="8"/>
        <v>0</v>
      </c>
      <c r="BJ162" s="16" t="s">
        <v>85</v>
      </c>
      <c r="BK162" s="204">
        <f t="shared" si="9"/>
        <v>0</v>
      </c>
      <c r="BL162" s="16" t="s">
        <v>261</v>
      </c>
      <c r="BM162" s="203" t="s">
        <v>1271</v>
      </c>
    </row>
    <row r="163" spans="1:65" s="2" customFormat="1" ht="16.5" customHeight="1">
      <c r="A163" s="33"/>
      <c r="B163" s="34"/>
      <c r="C163" s="191" t="s">
        <v>261</v>
      </c>
      <c r="D163" s="191" t="s">
        <v>188</v>
      </c>
      <c r="E163" s="192" t="s">
        <v>954</v>
      </c>
      <c r="F163" s="193" t="s">
        <v>955</v>
      </c>
      <c r="G163" s="194" t="s">
        <v>301</v>
      </c>
      <c r="H163" s="195">
        <v>15</v>
      </c>
      <c r="I163" s="196"/>
      <c r="J163" s="197">
        <f t="shared" si="0"/>
        <v>0</v>
      </c>
      <c r="K163" s="198"/>
      <c r="L163" s="38"/>
      <c r="M163" s="199" t="s">
        <v>1</v>
      </c>
      <c r="N163" s="200" t="s">
        <v>42</v>
      </c>
      <c r="O163" s="70"/>
      <c r="P163" s="201">
        <f t="shared" si="1"/>
        <v>0</v>
      </c>
      <c r="Q163" s="201">
        <v>0</v>
      </c>
      <c r="R163" s="201">
        <f t="shared" si="2"/>
        <v>0</v>
      </c>
      <c r="S163" s="201">
        <v>0</v>
      </c>
      <c r="T163" s="202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261</v>
      </c>
      <c r="AT163" s="203" t="s">
        <v>188</v>
      </c>
      <c r="AU163" s="203" t="s">
        <v>87</v>
      </c>
      <c r="AY163" s="16" t="s">
        <v>185</v>
      </c>
      <c r="BE163" s="204">
        <f t="shared" si="4"/>
        <v>0</v>
      </c>
      <c r="BF163" s="204">
        <f t="shared" si="5"/>
        <v>0</v>
      </c>
      <c r="BG163" s="204">
        <f t="shared" si="6"/>
        <v>0</v>
      </c>
      <c r="BH163" s="204">
        <f t="shared" si="7"/>
        <v>0</v>
      </c>
      <c r="BI163" s="204">
        <f t="shared" si="8"/>
        <v>0</v>
      </c>
      <c r="BJ163" s="16" t="s">
        <v>85</v>
      </c>
      <c r="BK163" s="204">
        <f t="shared" si="9"/>
        <v>0</v>
      </c>
      <c r="BL163" s="16" t="s">
        <v>261</v>
      </c>
      <c r="BM163" s="203" t="s">
        <v>1272</v>
      </c>
    </row>
    <row r="164" spans="1:65" s="2" customFormat="1" ht="21.75" customHeight="1">
      <c r="A164" s="33"/>
      <c r="B164" s="34"/>
      <c r="C164" s="232" t="s">
        <v>265</v>
      </c>
      <c r="D164" s="232" t="s">
        <v>319</v>
      </c>
      <c r="E164" s="233" t="s">
        <v>957</v>
      </c>
      <c r="F164" s="234" t="s">
        <v>958</v>
      </c>
      <c r="G164" s="235" t="s">
        <v>301</v>
      </c>
      <c r="H164" s="236">
        <v>15</v>
      </c>
      <c r="I164" s="237"/>
      <c r="J164" s="238">
        <f t="shared" si="0"/>
        <v>0</v>
      </c>
      <c r="K164" s="239"/>
      <c r="L164" s="240"/>
      <c r="M164" s="241" t="s">
        <v>1</v>
      </c>
      <c r="N164" s="242" t="s">
        <v>42</v>
      </c>
      <c r="O164" s="70"/>
      <c r="P164" s="201">
        <f t="shared" si="1"/>
        <v>0</v>
      </c>
      <c r="Q164" s="201">
        <v>8.0999999999999996E-3</v>
      </c>
      <c r="R164" s="201">
        <f t="shared" si="2"/>
        <v>0.1215</v>
      </c>
      <c r="S164" s="201">
        <v>0</v>
      </c>
      <c r="T164" s="202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322</v>
      </c>
      <c r="AT164" s="203" t="s">
        <v>319</v>
      </c>
      <c r="AU164" s="203" t="s">
        <v>87</v>
      </c>
      <c r="AY164" s="16" t="s">
        <v>185</v>
      </c>
      <c r="BE164" s="204">
        <f t="shared" si="4"/>
        <v>0</v>
      </c>
      <c r="BF164" s="204">
        <f t="shared" si="5"/>
        <v>0</v>
      </c>
      <c r="BG164" s="204">
        <f t="shared" si="6"/>
        <v>0</v>
      </c>
      <c r="BH164" s="204">
        <f t="shared" si="7"/>
        <v>0</v>
      </c>
      <c r="BI164" s="204">
        <f t="shared" si="8"/>
        <v>0</v>
      </c>
      <c r="BJ164" s="16" t="s">
        <v>85</v>
      </c>
      <c r="BK164" s="204">
        <f t="shared" si="9"/>
        <v>0</v>
      </c>
      <c r="BL164" s="16" t="s">
        <v>261</v>
      </c>
      <c r="BM164" s="203" t="s">
        <v>1273</v>
      </c>
    </row>
    <row r="165" spans="1:65" s="2" customFormat="1" ht="21.75" customHeight="1">
      <c r="A165" s="33"/>
      <c r="B165" s="34"/>
      <c r="C165" s="191" t="s">
        <v>273</v>
      </c>
      <c r="D165" s="191" t="s">
        <v>188</v>
      </c>
      <c r="E165" s="192" t="s">
        <v>518</v>
      </c>
      <c r="F165" s="193" t="s">
        <v>519</v>
      </c>
      <c r="G165" s="194" t="s">
        <v>434</v>
      </c>
      <c r="H165" s="243"/>
      <c r="I165" s="196"/>
      <c r="J165" s="197">
        <f t="shared" si="0"/>
        <v>0</v>
      </c>
      <c r="K165" s="198"/>
      <c r="L165" s="38"/>
      <c r="M165" s="199" t="s">
        <v>1</v>
      </c>
      <c r="N165" s="200" t="s">
        <v>42</v>
      </c>
      <c r="O165" s="70"/>
      <c r="P165" s="201">
        <f t="shared" si="1"/>
        <v>0</v>
      </c>
      <c r="Q165" s="201">
        <v>0</v>
      </c>
      <c r="R165" s="201">
        <f t="shared" si="2"/>
        <v>0</v>
      </c>
      <c r="S165" s="201">
        <v>0</v>
      </c>
      <c r="T165" s="202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261</v>
      </c>
      <c r="AT165" s="203" t="s">
        <v>188</v>
      </c>
      <c r="AU165" s="203" t="s">
        <v>87</v>
      </c>
      <c r="AY165" s="16" t="s">
        <v>185</v>
      </c>
      <c r="BE165" s="204">
        <f t="shared" si="4"/>
        <v>0</v>
      </c>
      <c r="BF165" s="204">
        <f t="shared" si="5"/>
        <v>0</v>
      </c>
      <c r="BG165" s="204">
        <f t="shared" si="6"/>
        <v>0</v>
      </c>
      <c r="BH165" s="204">
        <f t="shared" si="7"/>
        <v>0</v>
      </c>
      <c r="BI165" s="204">
        <f t="shared" si="8"/>
        <v>0</v>
      </c>
      <c r="BJ165" s="16" t="s">
        <v>85</v>
      </c>
      <c r="BK165" s="204">
        <f t="shared" si="9"/>
        <v>0</v>
      </c>
      <c r="BL165" s="16" t="s">
        <v>261</v>
      </c>
      <c r="BM165" s="203" t="s">
        <v>1274</v>
      </c>
    </row>
    <row r="166" spans="1:65" s="2" customFormat="1" ht="21.75" customHeight="1">
      <c r="A166" s="33"/>
      <c r="B166" s="34"/>
      <c r="C166" s="191" t="s">
        <v>277</v>
      </c>
      <c r="D166" s="191" t="s">
        <v>188</v>
      </c>
      <c r="E166" s="192" t="s">
        <v>522</v>
      </c>
      <c r="F166" s="193" t="s">
        <v>523</v>
      </c>
      <c r="G166" s="194" t="s">
        <v>434</v>
      </c>
      <c r="H166" s="243"/>
      <c r="I166" s="196"/>
      <c r="J166" s="197">
        <f t="shared" si="0"/>
        <v>0</v>
      </c>
      <c r="K166" s="198"/>
      <c r="L166" s="38"/>
      <c r="M166" s="199" t="s">
        <v>1</v>
      </c>
      <c r="N166" s="200" t="s">
        <v>42</v>
      </c>
      <c r="O166" s="70"/>
      <c r="P166" s="201">
        <f t="shared" si="1"/>
        <v>0</v>
      </c>
      <c r="Q166" s="201">
        <v>0</v>
      </c>
      <c r="R166" s="201">
        <f t="shared" si="2"/>
        <v>0</v>
      </c>
      <c r="S166" s="201">
        <v>0</v>
      </c>
      <c r="T166" s="202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3" t="s">
        <v>261</v>
      </c>
      <c r="AT166" s="203" t="s">
        <v>188</v>
      </c>
      <c r="AU166" s="203" t="s">
        <v>87</v>
      </c>
      <c r="AY166" s="16" t="s">
        <v>185</v>
      </c>
      <c r="BE166" s="204">
        <f t="shared" si="4"/>
        <v>0</v>
      </c>
      <c r="BF166" s="204">
        <f t="shared" si="5"/>
        <v>0</v>
      </c>
      <c r="BG166" s="204">
        <f t="shared" si="6"/>
        <v>0</v>
      </c>
      <c r="BH166" s="204">
        <f t="shared" si="7"/>
        <v>0</v>
      </c>
      <c r="BI166" s="204">
        <f t="shared" si="8"/>
        <v>0</v>
      </c>
      <c r="BJ166" s="16" t="s">
        <v>85</v>
      </c>
      <c r="BK166" s="204">
        <f t="shared" si="9"/>
        <v>0</v>
      </c>
      <c r="BL166" s="16" t="s">
        <v>261</v>
      </c>
      <c r="BM166" s="203" t="s">
        <v>1275</v>
      </c>
    </row>
    <row r="167" spans="1:65" s="12" customFormat="1" ht="22.9" customHeight="1">
      <c r="B167" s="175"/>
      <c r="C167" s="176"/>
      <c r="D167" s="177" t="s">
        <v>76</v>
      </c>
      <c r="E167" s="189" t="s">
        <v>1041</v>
      </c>
      <c r="F167" s="189" t="s">
        <v>1042</v>
      </c>
      <c r="G167" s="176"/>
      <c r="H167" s="176"/>
      <c r="I167" s="179"/>
      <c r="J167" s="190">
        <f>BK167</f>
        <v>0</v>
      </c>
      <c r="K167" s="176"/>
      <c r="L167" s="181"/>
      <c r="M167" s="182"/>
      <c r="N167" s="183"/>
      <c r="O167" s="183"/>
      <c r="P167" s="184">
        <f>SUM(P168:P186)</f>
        <v>0</v>
      </c>
      <c r="Q167" s="183"/>
      <c r="R167" s="184">
        <f>SUM(R168:R186)</f>
        <v>0.11425000000000002</v>
      </c>
      <c r="S167" s="183"/>
      <c r="T167" s="185">
        <f>SUM(T168:T186)</f>
        <v>0.7438864999999999</v>
      </c>
      <c r="AR167" s="186" t="s">
        <v>87</v>
      </c>
      <c r="AT167" s="187" t="s">
        <v>76</v>
      </c>
      <c r="AU167" s="187" t="s">
        <v>85</v>
      </c>
      <c r="AY167" s="186" t="s">
        <v>185</v>
      </c>
      <c r="BK167" s="188">
        <f>SUM(BK168:BK186)</f>
        <v>0</v>
      </c>
    </row>
    <row r="168" spans="1:65" s="2" customFormat="1" ht="16.5" customHeight="1">
      <c r="A168" s="33"/>
      <c r="B168" s="34"/>
      <c r="C168" s="191" t="s">
        <v>285</v>
      </c>
      <c r="D168" s="191" t="s">
        <v>188</v>
      </c>
      <c r="E168" s="192" t="s">
        <v>1043</v>
      </c>
      <c r="F168" s="193" t="s">
        <v>1044</v>
      </c>
      <c r="G168" s="194" t="s">
        <v>198</v>
      </c>
      <c r="H168" s="195">
        <v>29.61</v>
      </c>
      <c r="I168" s="196"/>
      <c r="J168" s="197">
        <f>ROUND(I168*H168,2)</f>
        <v>0</v>
      </c>
      <c r="K168" s="198"/>
      <c r="L168" s="38"/>
      <c r="M168" s="199" t="s">
        <v>1</v>
      </c>
      <c r="N168" s="200" t="s">
        <v>42</v>
      </c>
      <c r="O168" s="70"/>
      <c r="P168" s="201">
        <f>O168*H168</f>
        <v>0</v>
      </c>
      <c r="Q168" s="201">
        <v>0</v>
      </c>
      <c r="R168" s="201">
        <f>Q168*H168</f>
        <v>0</v>
      </c>
      <c r="S168" s="201">
        <v>2.4649999999999998E-2</v>
      </c>
      <c r="T168" s="202">
        <f>S168*H168</f>
        <v>0.72988649999999988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261</v>
      </c>
      <c r="AT168" s="203" t="s">
        <v>188</v>
      </c>
      <c r="AU168" s="203" t="s">
        <v>87</v>
      </c>
      <c r="AY168" s="16" t="s">
        <v>185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85</v>
      </c>
      <c r="BK168" s="204">
        <f>ROUND(I168*H168,2)</f>
        <v>0</v>
      </c>
      <c r="BL168" s="16" t="s">
        <v>261</v>
      </c>
      <c r="BM168" s="203" t="s">
        <v>1276</v>
      </c>
    </row>
    <row r="169" spans="1:65" s="13" customFormat="1">
      <c r="B169" s="205"/>
      <c r="C169" s="206"/>
      <c r="D169" s="207" t="s">
        <v>194</v>
      </c>
      <c r="E169" s="208" t="s">
        <v>1</v>
      </c>
      <c r="F169" s="209" t="s">
        <v>1277</v>
      </c>
      <c r="G169" s="206"/>
      <c r="H169" s="210">
        <v>22.56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194</v>
      </c>
      <c r="AU169" s="216" t="s">
        <v>87</v>
      </c>
      <c r="AV169" s="13" t="s">
        <v>87</v>
      </c>
      <c r="AW169" s="13" t="s">
        <v>34</v>
      </c>
      <c r="AX169" s="13" t="s">
        <v>77</v>
      </c>
      <c r="AY169" s="216" t="s">
        <v>185</v>
      </c>
    </row>
    <row r="170" spans="1:65" s="13" customFormat="1">
      <c r="B170" s="205"/>
      <c r="C170" s="206"/>
      <c r="D170" s="207" t="s">
        <v>194</v>
      </c>
      <c r="E170" s="208" t="s">
        <v>1</v>
      </c>
      <c r="F170" s="209" t="s">
        <v>1278</v>
      </c>
      <c r="G170" s="206"/>
      <c r="H170" s="210">
        <v>7.05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194</v>
      </c>
      <c r="AU170" s="216" t="s">
        <v>87</v>
      </c>
      <c r="AV170" s="13" t="s">
        <v>87</v>
      </c>
      <c r="AW170" s="13" t="s">
        <v>34</v>
      </c>
      <c r="AX170" s="13" t="s">
        <v>77</v>
      </c>
      <c r="AY170" s="216" t="s">
        <v>185</v>
      </c>
    </row>
    <row r="171" spans="1:65" s="14" customFormat="1">
      <c r="B171" s="221"/>
      <c r="C171" s="222"/>
      <c r="D171" s="207" t="s">
        <v>194</v>
      </c>
      <c r="E171" s="223" t="s">
        <v>1</v>
      </c>
      <c r="F171" s="224" t="s">
        <v>317</v>
      </c>
      <c r="G171" s="222"/>
      <c r="H171" s="225">
        <v>29.61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194</v>
      </c>
      <c r="AU171" s="231" t="s">
        <v>87</v>
      </c>
      <c r="AV171" s="14" t="s">
        <v>192</v>
      </c>
      <c r="AW171" s="14" t="s">
        <v>34</v>
      </c>
      <c r="AX171" s="14" t="s">
        <v>85</v>
      </c>
      <c r="AY171" s="231" t="s">
        <v>185</v>
      </c>
    </row>
    <row r="172" spans="1:65" s="2" customFormat="1" ht="44.25" customHeight="1">
      <c r="A172" s="33"/>
      <c r="B172" s="34"/>
      <c r="C172" s="191" t="s">
        <v>7</v>
      </c>
      <c r="D172" s="191" t="s">
        <v>188</v>
      </c>
      <c r="E172" s="192" t="s">
        <v>1048</v>
      </c>
      <c r="F172" s="193" t="s">
        <v>1049</v>
      </c>
      <c r="G172" s="194" t="s">
        <v>198</v>
      </c>
      <c r="H172" s="195">
        <v>22.56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42</v>
      </c>
      <c r="O172" s="70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261</v>
      </c>
      <c r="AT172" s="203" t="s">
        <v>188</v>
      </c>
      <c r="AU172" s="203" t="s">
        <v>87</v>
      </c>
      <c r="AY172" s="16" t="s">
        <v>185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85</v>
      </c>
      <c r="BK172" s="204">
        <f>ROUND(I172*H172,2)</f>
        <v>0</v>
      </c>
      <c r="BL172" s="16" t="s">
        <v>261</v>
      </c>
      <c r="BM172" s="203" t="s">
        <v>1279</v>
      </c>
    </row>
    <row r="173" spans="1:65" s="2" customFormat="1" ht="19.5">
      <c r="A173" s="33"/>
      <c r="B173" s="34"/>
      <c r="C173" s="35"/>
      <c r="D173" s="207" t="s">
        <v>269</v>
      </c>
      <c r="E173" s="35"/>
      <c r="F173" s="217" t="s">
        <v>1280</v>
      </c>
      <c r="G173" s="35"/>
      <c r="H173" s="35"/>
      <c r="I173" s="218"/>
      <c r="J173" s="35"/>
      <c r="K173" s="35"/>
      <c r="L173" s="38"/>
      <c r="M173" s="219"/>
      <c r="N173" s="220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269</v>
      </c>
      <c r="AU173" s="16" t="s">
        <v>87</v>
      </c>
    </row>
    <row r="174" spans="1:65" s="2" customFormat="1" ht="21.75" customHeight="1">
      <c r="A174" s="33"/>
      <c r="B174" s="34"/>
      <c r="C174" s="191" t="s">
        <v>293</v>
      </c>
      <c r="D174" s="191" t="s">
        <v>188</v>
      </c>
      <c r="E174" s="192" t="s">
        <v>1051</v>
      </c>
      <c r="F174" s="193" t="s">
        <v>1052</v>
      </c>
      <c r="G174" s="194" t="s">
        <v>301</v>
      </c>
      <c r="H174" s="195">
        <v>5</v>
      </c>
      <c r="I174" s="196"/>
      <c r="J174" s="197">
        <f t="shared" ref="J174:J186" si="10">ROUND(I174*H174,2)</f>
        <v>0</v>
      </c>
      <c r="K174" s="198"/>
      <c r="L174" s="38"/>
      <c r="M174" s="199" t="s">
        <v>1</v>
      </c>
      <c r="N174" s="200" t="s">
        <v>42</v>
      </c>
      <c r="O174" s="70"/>
      <c r="P174" s="201">
        <f t="shared" ref="P174:P186" si="11">O174*H174</f>
        <v>0</v>
      </c>
      <c r="Q174" s="201">
        <v>0</v>
      </c>
      <c r="R174" s="201">
        <f t="shared" ref="R174:R186" si="12">Q174*H174</f>
        <v>0</v>
      </c>
      <c r="S174" s="201">
        <v>0</v>
      </c>
      <c r="T174" s="202">
        <f t="shared" ref="T174:T186" si="13"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261</v>
      </c>
      <c r="AT174" s="203" t="s">
        <v>188</v>
      </c>
      <c r="AU174" s="203" t="s">
        <v>87</v>
      </c>
      <c r="AY174" s="16" t="s">
        <v>185</v>
      </c>
      <c r="BE174" s="204">
        <f t="shared" ref="BE174:BE186" si="14">IF(N174="základní",J174,0)</f>
        <v>0</v>
      </c>
      <c r="BF174" s="204">
        <f t="shared" ref="BF174:BF186" si="15">IF(N174="snížená",J174,0)</f>
        <v>0</v>
      </c>
      <c r="BG174" s="204">
        <f t="shared" ref="BG174:BG186" si="16">IF(N174="zákl. přenesená",J174,0)</f>
        <v>0</v>
      </c>
      <c r="BH174" s="204">
        <f t="shared" ref="BH174:BH186" si="17">IF(N174="sníž. přenesená",J174,0)</f>
        <v>0</v>
      </c>
      <c r="BI174" s="204">
        <f t="shared" ref="BI174:BI186" si="18">IF(N174="nulová",J174,0)</f>
        <v>0</v>
      </c>
      <c r="BJ174" s="16" t="s">
        <v>85</v>
      </c>
      <c r="BK174" s="204">
        <f t="shared" ref="BK174:BK186" si="19">ROUND(I174*H174,2)</f>
        <v>0</v>
      </c>
      <c r="BL174" s="16" t="s">
        <v>261</v>
      </c>
      <c r="BM174" s="203" t="s">
        <v>1281</v>
      </c>
    </row>
    <row r="175" spans="1:65" s="2" customFormat="1" ht="33" customHeight="1">
      <c r="A175" s="33"/>
      <c r="B175" s="34"/>
      <c r="C175" s="232" t="s">
        <v>298</v>
      </c>
      <c r="D175" s="232" t="s">
        <v>319</v>
      </c>
      <c r="E175" s="233" t="s">
        <v>1282</v>
      </c>
      <c r="F175" s="234" t="s">
        <v>1283</v>
      </c>
      <c r="G175" s="235" t="s">
        <v>301</v>
      </c>
      <c r="H175" s="236">
        <v>5</v>
      </c>
      <c r="I175" s="237"/>
      <c r="J175" s="238">
        <f t="shared" si="10"/>
        <v>0</v>
      </c>
      <c r="K175" s="239"/>
      <c r="L175" s="240"/>
      <c r="M175" s="241" t="s">
        <v>1</v>
      </c>
      <c r="N175" s="242" t="s">
        <v>42</v>
      </c>
      <c r="O175" s="70"/>
      <c r="P175" s="201">
        <f t="shared" si="11"/>
        <v>0</v>
      </c>
      <c r="Q175" s="201">
        <v>1.95E-2</v>
      </c>
      <c r="R175" s="201">
        <f t="shared" si="12"/>
        <v>9.7500000000000003E-2</v>
      </c>
      <c r="S175" s="201">
        <v>0</v>
      </c>
      <c r="T175" s="202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322</v>
      </c>
      <c r="AT175" s="203" t="s">
        <v>319</v>
      </c>
      <c r="AU175" s="203" t="s">
        <v>87</v>
      </c>
      <c r="AY175" s="16" t="s">
        <v>185</v>
      </c>
      <c r="BE175" s="204">
        <f t="shared" si="14"/>
        <v>0</v>
      </c>
      <c r="BF175" s="204">
        <f t="shared" si="15"/>
        <v>0</v>
      </c>
      <c r="BG175" s="204">
        <f t="shared" si="16"/>
        <v>0</v>
      </c>
      <c r="BH175" s="204">
        <f t="shared" si="17"/>
        <v>0</v>
      </c>
      <c r="BI175" s="204">
        <f t="shared" si="18"/>
        <v>0</v>
      </c>
      <c r="BJ175" s="16" t="s">
        <v>85</v>
      </c>
      <c r="BK175" s="204">
        <f t="shared" si="19"/>
        <v>0</v>
      </c>
      <c r="BL175" s="16" t="s">
        <v>261</v>
      </c>
      <c r="BM175" s="203" t="s">
        <v>1284</v>
      </c>
    </row>
    <row r="176" spans="1:65" s="2" customFormat="1" ht="16.5" customHeight="1">
      <c r="A176" s="33"/>
      <c r="B176" s="34"/>
      <c r="C176" s="191" t="s">
        <v>304</v>
      </c>
      <c r="D176" s="191" t="s">
        <v>188</v>
      </c>
      <c r="E176" s="192" t="s">
        <v>1057</v>
      </c>
      <c r="F176" s="193" t="s">
        <v>1058</v>
      </c>
      <c r="G176" s="194" t="s">
        <v>301</v>
      </c>
      <c r="H176" s="195">
        <v>5</v>
      </c>
      <c r="I176" s="196"/>
      <c r="J176" s="197">
        <f t="shared" si="10"/>
        <v>0</v>
      </c>
      <c r="K176" s="198"/>
      <c r="L176" s="38"/>
      <c r="M176" s="199" t="s">
        <v>1</v>
      </c>
      <c r="N176" s="200" t="s">
        <v>42</v>
      </c>
      <c r="O176" s="70"/>
      <c r="P176" s="201">
        <f t="shared" si="11"/>
        <v>0</v>
      </c>
      <c r="Q176" s="201">
        <v>0</v>
      </c>
      <c r="R176" s="201">
        <f t="shared" si="12"/>
        <v>0</v>
      </c>
      <c r="S176" s="201">
        <v>0</v>
      </c>
      <c r="T176" s="202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261</v>
      </c>
      <c r="AT176" s="203" t="s">
        <v>188</v>
      </c>
      <c r="AU176" s="203" t="s">
        <v>87</v>
      </c>
      <c r="AY176" s="16" t="s">
        <v>185</v>
      </c>
      <c r="BE176" s="204">
        <f t="shared" si="14"/>
        <v>0</v>
      </c>
      <c r="BF176" s="204">
        <f t="shared" si="15"/>
        <v>0</v>
      </c>
      <c r="BG176" s="204">
        <f t="shared" si="16"/>
        <v>0</v>
      </c>
      <c r="BH176" s="204">
        <f t="shared" si="17"/>
        <v>0</v>
      </c>
      <c r="BI176" s="204">
        <f t="shared" si="18"/>
        <v>0</v>
      </c>
      <c r="BJ176" s="16" t="s">
        <v>85</v>
      </c>
      <c r="BK176" s="204">
        <f t="shared" si="19"/>
        <v>0</v>
      </c>
      <c r="BL176" s="16" t="s">
        <v>261</v>
      </c>
      <c r="BM176" s="203" t="s">
        <v>1285</v>
      </c>
    </row>
    <row r="177" spans="1:65" s="2" customFormat="1" ht="16.5" customHeight="1">
      <c r="A177" s="33"/>
      <c r="B177" s="34"/>
      <c r="C177" s="232" t="s">
        <v>310</v>
      </c>
      <c r="D177" s="232" t="s">
        <v>319</v>
      </c>
      <c r="E177" s="233" t="s">
        <v>1060</v>
      </c>
      <c r="F177" s="234" t="s">
        <v>1061</v>
      </c>
      <c r="G177" s="235" t="s">
        <v>301</v>
      </c>
      <c r="H177" s="236">
        <v>5</v>
      </c>
      <c r="I177" s="237"/>
      <c r="J177" s="238">
        <f t="shared" si="10"/>
        <v>0</v>
      </c>
      <c r="K177" s="239"/>
      <c r="L177" s="240"/>
      <c r="M177" s="241" t="s">
        <v>1</v>
      </c>
      <c r="N177" s="242" t="s">
        <v>42</v>
      </c>
      <c r="O177" s="70"/>
      <c r="P177" s="201">
        <f t="shared" si="11"/>
        <v>0</v>
      </c>
      <c r="Q177" s="201">
        <v>1.1999999999999999E-3</v>
      </c>
      <c r="R177" s="201">
        <f t="shared" si="12"/>
        <v>5.9999999999999993E-3</v>
      </c>
      <c r="S177" s="201">
        <v>0</v>
      </c>
      <c r="T177" s="202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322</v>
      </c>
      <c r="AT177" s="203" t="s">
        <v>319</v>
      </c>
      <c r="AU177" s="203" t="s">
        <v>87</v>
      </c>
      <c r="AY177" s="16" t="s">
        <v>185</v>
      </c>
      <c r="BE177" s="204">
        <f t="shared" si="14"/>
        <v>0</v>
      </c>
      <c r="BF177" s="204">
        <f t="shared" si="15"/>
        <v>0</v>
      </c>
      <c r="BG177" s="204">
        <f t="shared" si="16"/>
        <v>0</v>
      </c>
      <c r="BH177" s="204">
        <f t="shared" si="17"/>
        <v>0</v>
      </c>
      <c r="BI177" s="204">
        <f t="shared" si="18"/>
        <v>0</v>
      </c>
      <c r="BJ177" s="16" t="s">
        <v>85</v>
      </c>
      <c r="BK177" s="204">
        <f t="shared" si="19"/>
        <v>0</v>
      </c>
      <c r="BL177" s="16" t="s">
        <v>261</v>
      </c>
      <c r="BM177" s="203" t="s">
        <v>1286</v>
      </c>
    </row>
    <row r="178" spans="1:65" s="2" customFormat="1" ht="16.5" customHeight="1">
      <c r="A178" s="33"/>
      <c r="B178" s="34"/>
      <c r="C178" s="232" t="s">
        <v>318</v>
      </c>
      <c r="D178" s="232" t="s">
        <v>319</v>
      </c>
      <c r="E178" s="233" t="s">
        <v>1063</v>
      </c>
      <c r="F178" s="234" t="s">
        <v>1064</v>
      </c>
      <c r="G178" s="235" t="s">
        <v>301</v>
      </c>
      <c r="H178" s="236">
        <v>5</v>
      </c>
      <c r="I178" s="237"/>
      <c r="J178" s="238">
        <f t="shared" si="10"/>
        <v>0</v>
      </c>
      <c r="K178" s="239"/>
      <c r="L178" s="240"/>
      <c r="M178" s="241" t="s">
        <v>1</v>
      </c>
      <c r="N178" s="242" t="s">
        <v>42</v>
      </c>
      <c r="O178" s="70"/>
      <c r="P178" s="201">
        <f t="shared" si="11"/>
        <v>0</v>
      </c>
      <c r="Q178" s="201">
        <v>1.4999999999999999E-4</v>
      </c>
      <c r="R178" s="201">
        <f t="shared" si="12"/>
        <v>7.4999999999999991E-4</v>
      </c>
      <c r="S178" s="201">
        <v>0</v>
      </c>
      <c r="T178" s="202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322</v>
      </c>
      <c r="AT178" s="203" t="s">
        <v>319</v>
      </c>
      <c r="AU178" s="203" t="s">
        <v>87</v>
      </c>
      <c r="AY178" s="16" t="s">
        <v>185</v>
      </c>
      <c r="BE178" s="204">
        <f t="shared" si="14"/>
        <v>0</v>
      </c>
      <c r="BF178" s="204">
        <f t="shared" si="15"/>
        <v>0</v>
      </c>
      <c r="BG178" s="204">
        <f t="shared" si="16"/>
        <v>0</v>
      </c>
      <c r="BH178" s="204">
        <f t="shared" si="17"/>
        <v>0</v>
      </c>
      <c r="BI178" s="204">
        <f t="shared" si="18"/>
        <v>0</v>
      </c>
      <c r="BJ178" s="16" t="s">
        <v>85</v>
      </c>
      <c r="BK178" s="204">
        <f t="shared" si="19"/>
        <v>0</v>
      </c>
      <c r="BL178" s="16" t="s">
        <v>261</v>
      </c>
      <c r="BM178" s="203" t="s">
        <v>1287</v>
      </c>
    </row>
    <row r="179" spans="1:65" s="2" customFormat="1" ht="16.5" customHeight="1">
      <c r="A179" s="33"/>
      <c r="B179" s="34"/>
      <c r="C179" s="232" t="s">
        <v>325</v>
      </c>
      <c r="D179" s="232" t="s">
        <v>319</v>
      </c>
      <c r="E179" s="233" t="s">
        <v>1066</v>
      </c>
      <c r="F179" s="234" t="s">
        <v>1067</v>
      </c>
      <c r="G179" s="235" t="s">
        <v>301</v>
      </c>
      <c r="H179" s="236">
        <v>5</v>
      </c>
      <c r="I179" s="237"/>
      <c r="J179" s="238">
        <f t="shared" si="10"/>
        <v>0</v>
      </c>
      <c r="K179" s="239"/>
      <c r="L179" s="240"/>
      <c r="M179" s="241" t="s">
        <v>1</v>
      </c>
      <c r="N179" s="242" t="s">
        <v>42</v>
      </c>
      <c r="O179" s="70"/>
      <c r="P179" s="201">
        <f t="shared" si="11"/>
        <v>0</v>
      </c>
      <c r="Q179" s="201">
        <v>1.4999999999999999E-4</v>
      </c>
      <c r="R179" s="201">
        <f t="shared" si="12"/>
        <v>7.4999999999999991E-4</v>
      </c>
      <c r="S179" s="201">
        <v>0</v>
      </c>
      <c r="T179" s="202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322</v>
      </c>
      <c r="AT179" s="203" t="s">
        <v>319</v>
      </c>
      <c r="AU179" s="203" t="s">
        <v>87</v>
      </c>
      <c r="AY179" s="16" t="s">
        <v>185</v>
      </c>
      <c r="BE179" s="204">
        <f t="shared" si="14"/>
        <v>0</v>
      </c>
      <c r="BF179" s="204">
        <f t="shared" si="15"/>
        <v>0</v>
      </c>
      <c r="BG179" s="204">
        <f t="shared" si="16"/>
        <v>0</v>
      </c>
      <c r="BH179" s="204">
        <f t="shared" si="17"/>
        <v>0</v>
      </c>
      <c r="BI179" s="204">
        <f t="shared" si="18"/>
        <v>0</v>
      </c>
      <c r="BJ179" s="16" t="s">
        <v>85</v>
      </c>
      <c r="BK179" s="204">
        <f t="shared" si="19"/>
        <v>0</v>
      </c>
      <c r="BL179" s="16" t="s">
        <v>261</v>
      </c>
      <c r="BM179" s="203" t="s">
        <v>1288</v>
      </c>
    </row>
    <row r="180" spans="1:65" s="2" customFormat="1" ht="16.5" customHeight="1">
      <c r="A180" s="33"/>
      <c r="B180" s="34"/>
      <c r="C180" s="191" t="s">
        <v>331</v>
      </c>
      <c r="D180" s="191" t="s">
        <v>188</v>
      </c>
      <c r="E180" s="192" t="s">
        <v>1289</v>
      </c>
      <c r="F180" s="193" t="s">
        <v>1290</v>
      </c>
      <c r="G180" s="194" t="s">
        <v>301</v>
      </c>
      <c r="H180" s="195">
        <v>5</v>
      </c>
      <c r="I180" s="196"/>
      <c r="J180" s="197">
        <f t="shared" si="10"/>
        <v>0</v>
      </c>
      <c r="K180" s="198"/>
      <c r="L180" s="38"/>
      <c r="M180" s="199" t="s">
        <v>1</v>
      </c>
      <c r="N180" s="200" t="s">
        <v>42</v>
      </c>
      <c r="O180" s="70"/>
      <c r="P180" s="201">
        <f t="shared" si="11"/>
        <v>0</v>
      </c>
      <c r="Q180" s="201">
        <v>0</v>
      </c>
      <c r="R180" s="201">
        <f t="shared" si="12"/>
        <v>0</v>
      </c>
      <c r="S180" s="201">
        <v>1E-3</v>
      </c>
      <c r="T180" s="202">
        <f t="shared" si="13"/>
        <v>5.0000000000000001E-3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261</v>
      </c>
      <c r="AT180" s="203" t="s">
        <v>188</v>
      </c>
      <c r="AU180" s="203" t="s">
        <v>87</v>
      </c>
      <c r="AY180" s="16" t="s">
        <v>185</v>
      </c>
      <c r="BE180" s="204">
        <f t="shared" si="14"/>
        <v>0</v>
      </c>
      <c r="BF180" s="204">
        <f t="shared" si="15"/>
        <v>0</v>
      </c>
      <c r="BG180" s="204">
        <f t="shared" si="16"/>
        <v>0</v>
      </c>
      <c r="BH180" s="204">
        <f t="shared" si="17"/>
        <v>0</v>
      </c>
      <c r="BI180" s="204">
        <f t="shared" si="18"/>
        <v>0</v>
      </c>
      <c r="BJ180" s="16" t="s">
        <v>85</v>
      </c>
      <c r="BK180" s="204">
        <f t="shared" si="19"/>
        <v>0</v>
      </c>
      <c r="BL180" s="16" t="s">
        <v>261</v>
      </c>
      <c r="BM180" s="203" t="s">
        <v>1291</v>
      </c>
    </row>
    <row r="181" spans="1:65" s="2" customFormat="1" ht="16.5" customHeight="1">
      <c r="A181" s="33"/>
      <c r="B181" s="34"/>
      <c r="C181" s="191" t="s">
        <v>336</v>
      </c>
      <c r="D181" s="191" t="s">
        <v>188</v>
      </c>
      <c r="E181" s="192" t="s">
        <v>1069</v>
      </c>
      <c r="F181" s="193" t="s">
        <v>1070</v>
      </c>
      <c r="G181" s="194" t="s">
        <v>301</v>
      </c>
      <c r="H181" s="195">
        <v>5</v>
      </c>
      <c r="I181" s="196"/>
      <c r="J181" s="197">
        <f t="shared" si="10"/>
        <v>0</v>
      </c>
      <c r="K181" s="198"/>
      <c r="L181" s="38"/>
      <c r="M181" s="199" t="s">
        <v>1</v>
      </c>
      <c r="N181" s="200" t="s">
        <v>42</v>
      </c>
      <c r="O181" s="70"/>
      <c r="P181" s="201">
        <f t="shared" si="11"/>
        <v>0</v>
      </c>
      <c r="Q181" s="201">
        <v>0</v>
      </c>
      <c r="R181" s="201">
        <f t="shared" si="12"/>
        <v>0</v>
      </c>
      <c r="S181" s="201">
        <v>1.8E-3</v>
      </c>
      <c r="T181" s="202">
        <f t="shared" si="13"/>
        <v>8.9999999999999993E-3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261</v>
      </c>
      <c r="AT181" s="203" t="s">
        <v>188</v>
      </c>
      <c r="AU181" s="203" t="s">
        <v>87</v>
      </c>
      <c r="AY181" s="16" t="s">
        <v>185</v>
      </c>
      <c r="BE181" s="204">
        <f t="shared" si="14"/>
        <v>0</v>
      </c>
      <c r="BF181" s="204">
        <f t="shared" si="15"/>
        <v>0</v>
      </c>
      <c r="BG181" s="204">
        <f t="shared" si="16"/>
        <v>0</v>
      </c>
      <c r="BH181" s="204">
        <f t="shared" si="17"/>
        <v>0</v>
      </c>
      <c r="BI181" s="204">
        <f t="shared" si="18"/>
        <v>0</v>
      </c>
      <c r="BJ181" s="16" t="s">
        <v>85</v>
      </c>
      <c r="BK181" s="204">
        <f t="shared" si="19"/>
        <v>0</v>
      </c>
      <c r="BL181" s="16" t="s">
        <v>261</v>
      </c>
      <c r="BM181" s="203" t="s">
        <v>1292</v>
      </c>
    </row>
    <row r="182" spans="1:65" s="2" customFormat="1" ht="21.75" customHeight="1">
      <c r="A182" s="33"/>
      <c r="B182" s="34"/>
      <c r="C182" s="191" t="s">
        <v>340</v>
      </c>
      <c r="D182" s="191" t="s">
        <v>188</v>
      </c>
      <c r="E182" s="192" t="s">
        <v>1072</v>
      </c>
      <c r="F182" s="193" t="s">
        <v>1073</v>
      </c>
      <c r="G182" s="194" t="s">
        <v>301</v>
      </c>
      <c r="H182" s="195">
        <v>5</v>
      </c>
      <c r="I182" s="196"/>
      <c r="J182" s="197">
        <f t="shared" si="10"/>
        <v>0</v>
      </c>
      <c r="K182" s="198"/>
      <c r="L182" s="38"/>
      <c r="M182" s="199" t="s">
        <v>1</v>
      </c>
      <c r="N182" s="200" t="s">
        <v>42</v>
      </c>
      <c r="O182" s="70"/>
      <c r="P182" s="201">
        <f t="shared" si="11"/>
        <v>0</v>
      </c>
      <c r="Q182" s="201">
        <v>0</v>
      </c>
      <c r="R182" s="201">
        <f t="shared" si="12"/>
        <v>0</v>
      </c>
      <c r="S182" s="201">
        <v>0</v>
      </c>
      <c r="T182" s="202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261</v>
      </c>
      <c r="AT182" s="203" t="s">
        <v>188</v>
      </c>
      <c r="AU182" s="203" t="s">
        <v>87</v>
      </c>
      <c r="AY182" s="16" t="s">
        <v>185</v>
      </c>
      <c r="BE182" s="204">
        <f t="shared" si="14"/>
        <v>0</v>
      </c>
      <c r="BF182" s="204">
        <f t="shared" si="15"/>
        <v>0</v>
      </c>
      <c r="BG182" s="204">
        <f t="shared" si="16"/>
        <v>0</v>
      </c>
      <c r="BH182" s="204">
        <f t="shared" si="17"/>
        <v>0</v>
      </c>
      <c r="BI182" s="204">
        <f t="shared" si="18"/>
        <v>0</v>
      </c>
      <c r="BJ182" s="16" t="s">
        <v>85</v>
      </c>
      <c r="BK182" s="204">
        <f t="shared" si="19"/>
        <v>0</v>
      </c>
      <c r="BL182" s="16" t="s">
        <v>261</v>
      </c>
      <c r="BM182" s="203" t="s">
        <v>1293</v>
      </c>
    </row>
    <row r="183" spans="1:65" s="2" customFormat="1" ht="21.75" customHeight="1">
      <c r="A183" s="33"/>
      <c r="B183" s="34"/>
      <c r="C183" s="232" t="s">
        <v>345</v>
      </c>
      <c r="D183" s="232" t="s">
        <v>319</v>
      </c>
      <c r="E183" s="233" t="s">
        <v>1076</v>
      </c>
      <c r="F183" s="234" t="s">
        <v>1077</v>
      </c>
      <c r="G183" s="235" t="s">
        <v>301</v>
      </c>
      <c r="H183" s="236">
        <v>5</v>
      </c>
      <c r="I183" s="237"/>
      <c r="J183" s="238">
        <f t="shared" si="10"/>
        <v>0</v>
      </c>
      <c r="K183" s="239"/>
      <c r="L183" s="240"/>
      <c r="M183" s="241" t="s">
        <v>1</v>
      </c>
      <c r="N183" s="242" t="s">
        <v>42</v>
      </c>
      <c r="O183" s="70"/>
      <c r="P183" s="201">
        <f t="shared" si="11"/>
        <v>0</v>
      </c>
      <c r="Q183" s="201">
        <v>1.8500000000000001E-3</v>
      </c>
      <c r="R183" s="201">
        <f t="shared" si="12"/>
        <v>9.2500000000000013E-3</v>
      </c>
      <c r="S183" s="201">
        <v>0</v>
      </c>
      <c r="T183" s="202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322</v>
      </c>
      <c r="AT183" s="203" t="s">
        <v>319</v>
      </c>
      <c r="AU183" s="203" t="s">
        <v>87</v>
      </c>
      <c r="AY183" s="16" t="s">
        <v>185</v>
      </c>
      <c r="BE183" s="204">
        <f t="shared" si="14"/>
        <v>0</v>
      </c>
      <c r="BF183" s="204">
        <f t="shared" si="15"/>
        <v>0</v>
      </c>
      <c r="BG183" s="204">
        <f t="shared" si="16"/>
        <v>0</v>
      </c>
      <c r="BH183" s="204">
        <f t="shared" si="17"/>
        <v>0</v>
      </c>
      <c r="BI183" s="204">
        <f t="shared" si="18"/>
        <v>0</v>
      </c>
      <c r="BJ183" s="16" t="s">
        <v>85</v>
      </c>
      <c r="BK183" s="204">
        <f t="shared" si="19"/>
        <v>0</v>
      </c>
      <c r="BL183" s="16" t="s">
        <v>261</v>
      </c>
      <c r="BM183" s="203" t="s">
        <v>1294</v>
      </c>
    </row>
    <row r="184" spans="1:65" s="2" customFormat="1" ht="44.25" customHeight="1">
      <c r="A184" s="33"/>
      <c r="B184" s="34"/>
      <c r="C184" s="191" t="s">
        <v>322</v>
      </c>
      <c r="D184" s="191" t="s">
        <v>188</v>
      </c>
      <c r="E184" s="192" t="s">
        <v>1080</v>
      </c>
      <c r="F184" s="193" t="s">
        <v>1081</v>
      </c>
      <c r="G184" s="194" t="s">
        <v>301</v>
      </c>
      <c r="H184" s="195">
        <v>12</v>
      </c>
      <c r="I184" s="196"/>
      <c r="J184" s="197">
        <f t="shared" si="10"/>
        <v>0</v>
      </c>
      <c r="K184" s="198"/>
      <c r="L184" s="38"/>
      <c r="M184" s="199" t="s">
        <v>1</v>
      </c>
      <c r="N184" s="200" t="s">
        <v>42</v>
      </c>
      <c r="O184" s="70"/>
      <c r="P184" s="201">
        <f t="shared" si="11"/>
        <v>0</v>
      </c>
      <c r="Q184" s="201">
        <v>0</v>
      </c>
      <c r="R184" s="201">
        <f t="shared" si="12"/>
        <v>0</v>
      </c>
      <c r="S184" s="201">
        <v>0</v>
      </c>
      <c r="T184" s="202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261</v>
      </c>
      <c r="AT184" s="203" t="s">
        <v>188</v>
      </c>
      <c r="AU184" s="203" t="s">
        <v>87</v>
      </c>
      <c r="AY184" s="16" t="s">
        <v>185</v>
      </c>
      <c r="BE184" s="204">
        <f t="shared" si="14"/>
        <v>0</v>
      </c>
      <c r="BF184" s="204">
        <f t="shared" si="15"/>
        <v>0</v>
      </c>
      <c r="BG184" s="204">
        <f t="shared" si="16"/>
        <v>0</v>
      </c>
      <c r="BH184" s="204">
        <f t="shared" si="17"/>
        <v>0</v>
      </c>
      <c r="BI184" s="204">
        <f t="shared" si="18"/>
        <v>0</v>
      </c>
      <c r="BJ184" s="16" t="s">
        <v>85</v>
      </c>
      <c r="BK184" s="204">
        <f t="shared" si="19"/>
        <v>0</v>
      </c>
      <c r="BL184" s="16" t="s">
        <v>261</v>
      </c>
      <c r="BM184" s="203" t="s">
        <v>1295</v>
      </c>
    </row>
    <row r="185" spans="1:65" s="2" customFormat="1" ht="21.75" customHeight="1">
      <c r="A185" s="33"/>
      <c r="B185" s="34"/>
      <c r="C185" s="191" t="s">
        <v>353</v>
      </c>
      <c r="D185" s="191" t="s">
        <v>188</v>
      </c>
      <c r="E185" s="192" t="s">
        <v>1084</v>
      </c>
      <c r="F185" s="193" t="s">
        <v>1085</v>
      </c>
      <c r="G185" s="194" t="s">
        <v>434</v>
      </c>
      <c r="H185" s="243"/>
      <c r="I185" s="196"/>
      <c r="J185" s="197">
        <f t="shared" si="10"/>
        <v>0</v>
      </c>
      <c r="K185" s="198"/>
      <c r="L185" s="38"/>
      <c r="M185" s="199" t="s">
        <v>1</v>
      </c>
      <c r="N185" s="200" t="s">
        <v>42</v>
      </c>
      <c r="O185" s="70"/>
      <c r="P185" s="201">
        <f t="shared" si="11"/>
        <v>0</v>
      </c>
      <c r="Q185" s="201">
        <v>0</v>
      </c>
      <c r="R185" s="201">
        <f t="shared" si="12"/>
        <v>0</v>
      </c>
      <c r="S185" s="201">
        <v>0</v>
      </c>
      <c r="T185" s="202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261</v>
      </c>
      <c r="AT185" s="203" t="s">
        <v>188</v>
      </c>
      <c r="AU185" s="203" t="s">
        <v>87</v>
      </c>
      <c r="AY185" s="16" t="s">
        <v>185</v>
      </c>
      <c r="BE185" s="204">
        <f t="shared" si="14"/>
        <v>0</v>
      </c>
      <c r="BF185" s="204">
        <f t="shared" si="15"/>
        <v>0</v>
      </c>
      <c r="BG185" s="204">
        <f t="shared" si="16"/>
        <v>0</v>
      </c>
      <c r="BH185" s="204">
        <f t="shared" si="17"/>
        <v>0</v>
      </c>
      <c r="BI185" s="204">
        <f t="shared" si="18"/>
        <v>0</v>
      </c>
      <c r="BJ185" s="16" t="s">
        <v>85</v>
      </c>
      <c r="BK185" s="204">
        <f t="shared" si="19"/>
        <v>0</v>
      </c>
      <c r="BL185" s="16" t="s">
        <v>261</v>
      </c>
      <c r="BM185" s="203" t="s">
        <v>1296</v>
      </c>
    </row>
    <row r="186" spans="1:65" s="2" customFormat="1" ht="21.75" customHeight="1">
      <c r="A186" s="33"/>
      <c r="B186" s="34"/>
      <c r="C186" s="191" t="s">
        <v>361</v>
      </c>
      <c r="D186" s="191" t="s">
        <v>188</v>
      </c>
      <c r="E186" s="192" t="s">
        <v>1088</v>
      </c>
      <c r="F186" s="193" t="s">
        <v>1089</v>
      </c>
      <c r="G186" s="194" t="s">
        <v>434</v>
      </c>
      <c r="H186" s="243"/>
      <c r="I186" s="196"/>
      <c r="J186" s="197">
        <f t="shared" si="10"/>
        <v>0</v>
      </c>
      <c r="K186" s="198"/>
      <c r="L186" s="38"/>
      <c r="M186" s="199" t="s">
        <v>1</v>
      </c>
      <c r="N186" s="200" t="s">
        <v>42</v>
      </c>
      <c r="O186" s="70"/>
      <c r="P186" s="201">
        <f t="shared" si="11"/>
        <v>0</v>
      </c>
      <c r="Q186" s="201">
        <v>0</v>
      </c>
      <c r="R186" s="201">
        <f t="shared" si="12"/>
        <v>0</v>
      </c>
      <c r="S186" s="201">
        <v>0</v>
      </c>
      <c r="T186" s="202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261</v>
      </c>
      <c r="AT186" s="203" t="s">
        <v>188</v>
      </c>
      <c r="AU186" s="203" t="s">
        <v>87</v>
      </c>
      <c r="AY186" s="16" t="s">
        <v>185</v>
      </c>
      <c r="BE186" s="204">
        <f t="shared" si="14"/>
        <v>0</v>
      </c>
      <c r="BF186" s="204">
        <f t="shared" si="15"/>
        <v>0</v>
      </c>
      <c r="BG186" s="204">
        <f t="shared" si="16"/>
        <v>0</v>
      </c>
      <c r="BH186" s="204">
        <f t="shared" si="17"/>
        <v>0</v>
      </c>
      <c r="BI186" s="204">
        <f t="shared" si="18"/>
        <v>0</v>
      </c>
      <c r="BJ186" s="16" t="s">
        <v>85</v>
      </c>
      <c r="BK186" s="204">
        <f t="shared" si="19"/>
        <v>0</v>
      </c>
      <c r="BL186" s="16" t="s">
        <v>261</v>
      </c>
      <c r="BM186" s="203" t="s">
        <v>1297</v>
      </c>
    </row>
    <row r="187" spans="1:65" s="12" customFormat="1" ht="22.9" customHeight="1">
      <c r="B187" s="175"/>
      <c r="C187" s="176"/>
      <c r="D187" s="177" t="s">
        <v>76</v>
      </c>
      <c r="E187" s="189" t="s">
        <v>578</v>
      </c>
      <c r="F187" s="189" t="s">
        <v>579</v>
      </c>
      <c r="G187" s="176"/>
      <c r="H187" s="176"/>
      <c r="I187" s="179"/>
      <c r="J187" s="190">
        <f>BK187</f>
        <v>0</v>
      </c>
      <c r="K187" s="176"/>
      <c r="L187" s="181"/>
      <c r="M187" s="182"/>
      <c r="N187" s="183"/>
      <c r="O187" s="183"/>
      <c r="P187" s="184">
        <f>SUM(P188:P191)</f>
        <v>0</v>
      </c>
      <c r="Q187" s="183"/>
      <c r="R187" s="184">
        <f>SUM(R188:R191)</f>
        <v>0</v>
      </c>
      <c r="S187" s="183"/>
      <c r="T187" s="185">
        <f>SUM(T188:T191)</f>
        <v>7.4999999999999997E-2</v>
      </c>
      <c r="AR187" s="186" t="s">
        <v>87</v>
      </c>
      <c r="AT187" s="187" t="s">
        <v>76</v>
      </c>
      <c r="AU187" s="187" t="s">
        <v>85</v>
      </c>
      <c r="AY187" s="186" t="s">
        <v>185</v>
      </c>
      <c r="BK187" s="188">
        <f>SUM(BK188:BK191)</f>
        <v>0</v>
      </c>
    </row>
    <row r="188" spans="1:65" s="2" customFormat="1" ht="21.75" customHeight="1">
      <c r="A188" s="33"/>
      <c r="B188" s="34"/>
      <c r="C188" s="191" t="s">
        <v>367</v>
      </c>
      <c r="D188" s="191" t="s">
        <v>188</v>
      </c>
      <c r="E188" s="192" t="s">
        <v>1298</v>
      </c>
      <c r="F188" s="193" t="s">
        <v>1299</v>
      </c>
      <c r="G188" s="194" t="s">
        <v>301</v>
      </c>
      <c r="H188" s="195">
        <v>5</v>
      </c>
      <c r="I188" s="196"/>
      <c r="J188" s="197">
        <f>ROUND(I188*H188,2)</f>
        <v>0</v>
      </c>
      <c r="K188" s="198"/>
      <c r="L188" s="38"/>
      <c r="M188" s="199" t="s">
        <v>1</v>
      </c>
      <c r="N188" s="200" t="s">
        <v>42</v>
      </c>
      <c r="O188" s="70"/>
      <c r="P188" s="201">
        <f>O188*H188</f>
        <v>0</v>
      </c>
      <c r="Q188" s="201">
        <v>0</v>
      </c>
      <c r="R188" s="201">
        <f>Q188*H188</f>
        <v>0</v>
      </c>
      <c r="S188" s="201">
        <v>1.4999999999999999E-2</v>
      </c>
      <c r="T188" s="202">
        <f>S188*H188</f>
        <v>7.4999999999999997E-2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261</v>
      </c>
      <c r="AT188" s="203" t="s">
        <v>188</v>
      </c>
      <c r="AU188" s="203" t="s">
        <v>87</v>
      </c>
      <c r="AY188" s="16" t="s">
        <v>185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85</v>
      </c>
      <c r="BK188" s="204">
        <f>ROUND(I188*H188,2)</f>
        <v>0</v>
      </c>
      <c r="BL188" s="16" t="s">
        <v>261</v>
      </c>
      <c r="BM188" s="203" t="s">
        <v>1300</v>
      </c>
    </row>
    <row r="189" spans="1:65" s="2" customFormat="1" ht="21.75" customHeight="1">
      <c r="A189" s="33"/>
      <c r="B189" s="34"/>
      <c r="C189" s="191" t="s">
        <v>371</v>
      </c>
      <c r="D189" s="191" t="s">
        <v>188</v>
      </c>
      <c r="E189" s="192" t="s">
        <v>1301</v>
      </c>
      <c r="F189" s="193" t="s">
        <v>1302</v>
      </c>
      <c r="G189" s="194" t="s">
        <v>301</v>
      </c>
      <c r="H189" s="195">
        <v>5</v>
      </c>
      <c r="I189" s="196"/>
      <c r="J189" s="197">
        <f>ROUND(I189*H189,2)</f>
        <v>0</v>
      </c>
      <c r="K189" s="198"/>
      <c r="L189" s="38"/>
      <c r="M189" s="199" t="s">
        <v>1</v>
      </c>
      <c r="N189" s="200" t="s">
        <v>42</v>
      </c>
      <c r="O189" s="70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261</v>
      </c>
      <c r="AT189" s="203" t="s">
        <v>188</v>
      </c>
      <c r="AU189" s="203" t="s">
        <v>87</v>
      </c>
      <c r="AY189" s="16" t="s">
        <v>185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85</v>
      </c>
      <c r="BK189" s="204">
        <f>ROUND(I189*H189,2)</f>
        <v>0</v>
      </c>
      <c r="BL189" s="16" t="s">
        <v>261</v>
      </c>
      <c r="BM189" s="203" t="s">
        <v>1303</v>
      </c>
    </row>
    <row r="190" spans="1:65" s="2" customFormat="1" ht="21.75" customHeight="1">
      <c r="A190" s="33"/>
      <c r="B190" s="34"/>
      <c r="C190" s="191" t="s">
        <v>375</v>
      </c>
      <c r="D190" s="191" t="s">
        <v>188</v>
      </c>
      <c r="E190" s="192" t="s">
        <v>587</v>
      </c>
      <c r="F190" s="193" t="s">
        <v>588</v>
      </c>
      <c r="G190" s="194" t="s">
        <v>434</v>
      </c>
      <c r="H190" s="243"/>
      <c r="I190" s="196"/>
      <c r="J190" s="197">
        <f>ROUND(I190*H190,2)</f>
        <v>0</v>
      </c>
      <c r="K190" s="198"/>
      <c r="L190" s="38"/>
      <c r="M190" s="199" t="s">
        <v>1</v>
      </c>
      <c r="N190" s="200" t="s">
        <v>42</v>
      </c>
      <c r="O190" s="70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261</v>
      </c>
      <c r="AT190" s="203" t="s">
        <v>188</v>
      </c>
      <c r="AU190" s="203" t="s">
        <v>87</v>
      </c>
      <c r="AY190" s="16" t="s">
        <v>185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85</v>
      </c>
      <c r="BK190" s="204">
        <f>ROUND(I190*H190,2)</f>
        <v>0</v>
      </c>
      <c r="BL190" s="16" t="s">
        <v>261</v>
      </c>
      <c r="BM190" s="203" t="s">
        <v>1304</v>
      </c>
    </row>
    <row r="191" spans="1:65" s="2" customFormat="1" ht="21.75" customHeight="1">
      <c r="A191" s="33"/>
      <c r="B191" s="34"/>
      <c r="C191" s="191" t="s">
        <v>379</v>
      </c>
      <c r="D191" s="191" t="s">
        <v>188</v>
      </c>
      <c r="E191" s="192" t="s">
        <v>591</v>
      </c>
      <c r="F191" s="193" t="s">
        <v>592</v>
      </c>
      <c r="G191" s="194" t="s">
        <v>434</v>
      </c>
      <c r="H191" s="243"/>
      <c r="I191" s="196"/>
      <c r="J191" s="197">
        <f>ROUND(I191*H191,2)</f>
        <v>0</v>
      </c>
      <c r="K191" s="198"/>
      <c r="L191" s="38"/>
      <c r="M191" s="199" t="s">
        <v>1</v>
      </c>
      <c r="N191" s="200" t="s">
        <v>42</v>
      </c>
      <c r="O191" s="70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261</v>
      </c>
      <c r="AT191" s="203" t="s">
        <v>188</v>
      </c>
      <c r="AU191" s="203" t="s">
        <v>87</v>
      </c>
      <c r="AY191" s="16" t="s">
        <v>185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6" t="s">
        <v>85</v>
      </c>
      <c r="BK191" s="204">
        <f>ROUND(I191*H191,2)</f>
        <v>0</v>
      </c>
      <c r="BL191" s="16" t="s">
        <v>261</v>
      </c>
      <c r="BM191" s="203" t="s">
        <v>1305</v>
      </c>
    </row>
    <row r="192" spans="1:65" s="12" customFormat="1" ht="22.9" customHeight="1">
      <c r="B192" s="175"/>
      <c r="C192" s="176"/>
      <c r="D192" s="177" t="s">
        <v>76</v>
      </c>
      <c r="E192" s="189" t="s">
        <v>1116</v>
      </c>
      <c r="F192" s="189" t="s">
        <v>1117</v>
      </c>
      <c r="G192" s="176"/>
      <c r="H192" s="176"/>
      <c r="I192" s="179"/>
      <c r="J192" s="190">
        <f>BK192</f>
        <v>0</v>
      </c>
      <c r="K192" s="176"/>
      <c r="L192" s="181"/>
      <c r="M192" s="182"/>
      <c r="N192" s="183"/>
      <c r="O192" s="183"/>
      <c r="P192" s="184">
        <f>SUM(P193:P211)</f>
        <v>0</v>
      </c>
      <c r="Q192" s="183"/>
      <c r="R192" s="184">
        <f>SUM(R193:R211)</f>
        <v>2.2762668599999998</v>
      </c>
      <c r="S192" s="183"/>
      <c r="T192" s="185">
        <f>SUM(T193:T211)</f>
        <v>0.51958499999999996</v>
      </c>
      <c r="AR192" s="186" t="s">
        <v>87</v>
      </c>
      <c r="AT192" s="187" t="s">
        <v>76</v>
      </c>
      <c r="AU192" s="187" t="s">
        <v>85</v>
      </c>
      <c r="AY192" s="186" t="s">
        <v>185</v>
      </c>
      <c r="BK192" s="188">
        <f>SUM(BK193:BK211)</f>
        <v>0</v>
      </c>
    </row>
    <row r="193" spans="1:65" s="2" customFormat="1" ht="16.5" customHeight="1">
      <c r="A193" s="33"/>
      <c r="B193" s="34"/>
      <c r="C193" s="191" t="s">
        <v>382</v>
      </c>
      <c r="D193" s="191" t="s">
        <v>188</v>
      </c>
      <c r="E193" s="192" t="s">
        <v>1119</v>
      </c>
      <c r="F193" s="193" t="s">
        <v>1306</v>
      </c>
      <c r="G193" s="194" t="s">
        <v>191</v>
      </c>
      <c r="H193" s="195">
        <v>68.400000000000006</v>
      </c>
      <c r="I193" s="196"/>
      <c r="J193" s="197">
        <f>ROUND(I193*H193,2)</f>
        <v>0</v>
      </c>
      <c r="K193" s="198"/>
      <c r="L193" s="38"/>
      <c r="M193" s="199" t="s">
        <v>1</v>
      </c>
      <c r="N193" s="200" t="s">
        <v>42</v>
      </c>
      <c r="O193" s="70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3" t="s">
        <v>261</v>
      </c>
      <c r="AT193" s="203" t="s">
        <v>188</v>
      </c>
      <c r="AU193" s="203" t="s">
        <v>87</v>
      </c>
      <c r="AY193" s="16" t="s">
        <v>185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6" t="s">
        <v>85</v>
      </c>
      <c r="BK193" s="204">
        <f>ROUND(I193*H193,2)</f>
        <v>0</v>
      </c>
      <c r="BL193" s="16" t="s">
        <v>261</v>
      </c>
      <c r="BM193" s="203" t="s">
        <v>1121</v>
      </c>
    </row>
    <row r="194" spans="1:65" s="13" customFormat="1">
      <c r="B194" s="205"/>
      <c r="C194" s="206"/>
      <c r="D194" s="207" t="s">
        <v>194</v>
      </c>
      <c r="E194" s="208" t="s">
        <v>1</v>
      </c>
      <c r="F194" s="209" t="s">
        <v>1307</v>
      </c>
      <c r="G194" s="206"/>
      <c r="H194" s="210">
        <v>68.400000000000006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194</v>
      </c>
      <c r="AU194" s="216" t="s">
        <v>87</v>
      </c>
      <c r="AV194" s="13" t="s">
        <v>87</v>
      </c>
      <c r="AW194" s="13" t="s">
        <v>34</v>
      </c>
      <c r="AX194" s="13" t="s">
        <v>85</v>
      </c>
      <c r="AY194" s="216" t="s">
        <v>185</v>
      </c>
    </row>
    <row r="195" spans="1:65" s="2" customFormat="1" ht="21.75" customHeight="1">
      <c r="A195" s="33"/>
      <c r="B195" s="34"/>
      <c r="C195" s="191" t="s">
        <v>389</v>
      </c>
      <c r="D195" s="191" t="s">
        <v>188</v>
      </c>
      <c r="E195" s="192" t="s">
        <v>1124</v>
      </c>
      <c r="F195" s="193" t="s">
        <v>1125</v>
      </c>
      <c r="G195" s="194" t="s">
        <v>198</v>
      </c>
      <c r="H195" s="195">
        <v>94.47</v>
      </c>
      <c r="I195" s="196"/>
      <c r="J195" s="197">
        <f>ROUND(I195*H195,2)</f>
        <v>0</v>
      </c>
      <c r="K195" s="198"/>
      <c r="L195" s="38"/>
      <c r="M195" s="199" t="s">
        <v>1</v>
      </c>
      <c r="N195" s="200" t="s">
        <v>42</v>
      </c>
      <c r="O195" s="70"/>
      <c r="P195" s="201">
        <f>O195*H195</f>
        <v>0</v>
      </c>
      <c r="Q195" s="201">
        <v>0</v>
      </c>
      <c r="R195" s="201">
        <f>Q195*H195</f>
        <v>0</v>
      </c>
      <c r="S195" s="201">
        <v>3.0000000000000001E-3</v>
      </c>
      <c r="T195" s="202">
        <f>S195*H195</f>
        <v>0.28341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3" t="s">
        <v>261</v>
      </c>
      <c r="AT195" s="203" t="s">
        <v>188</v>
      </c>
      <c r="AU195" s="203" t="s">
        <v>87</v>
      </c>
      <c r="AY195" s="16" t="s">
        <v>185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16" t="s">
        <v>85</v>
      </c>
      <c r="BK195" s="204">
        <f>ROUND(I195*H195,2)</f>
        <v>0</v>
      </c>
      <c r="BL195" s="16" t="s">
        <v>261</v>
      </c>
      <c r="BM195" s="203" t="s">
        <v>1126</v>
      </c>
    </row>
    <row r="196" spans="1:65" s="2" customFormat="1" ht="21.75" customHeight="1">
      <c r="A196" s="33"/>
      <c r="B196" s="34"/>
      <c r="C196" s="191" t="s">
        <v>394</v>
      </c>
      <c r="D196" s="191" t="s">
        <v>188</v>
      </c>
      <c r="E196" s="192" t="s">
        <v>1308</v>
      </c>
      <c r="F196" s="193" t="s">
        <v>1309</v>
      </c>
      <c r="G196" s="194" t="s">
        <v>198</v>
      </c>
      <c r="H196" s="195">
        <v>94.47</v>
      </c>
      <c r="I196" s="196"/>
      <c r="J196" s="197">
        <f>ROUND(I196*H196,2)</f>
        <v>0</v>
      </c>
      <c r="K196" s="198"/>
      <c r="L196" s="38"/>
      <c r="M196" s="199" t="s">
        <v>1</v>
      </c>
      <c r="N196" s="200" t="s">
        <v>42</v>
      </c>
      <c r="O196" s="70"/>
      <c r="P196" s="201">
        <f>O196*H196</f>
        <v>0</v>
      </c>
      <c r="Q196" s="201">
        <v>0</v>
      </c>
      <c r="R196" s="201">
        <f>Q196*H196</f>
        <v>0</v>
      </c>
      <c r="S196" s="201">
        <v>2.5000000000000001E-3</v>
      </c>
      <c r="T196" s="202">
        <f>S196*H196</f>
        <v>0.236175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261</v>
      </c>
      <c r="AT196" s="203" t="s">
        <v>188</v>
      </c>
      <c r="AU196" s="203" t="s">
        <v>87</v>
      </c>
      <c r="AY196" s="16" t="s">
        <v>185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6" t="s">
        <v>85</v>
      </c>
      <c r="BK196" s="204">
        <f>ROUND(I196*H196,2)</f>
        <v>0</v>
      </c>
      <c r="BL196" s="16" t="s">
        <v>261</v>
      </c>
      <c r="BM196" s="203" t="s">
        <v>1310</v>
      </c>
    </row>
    <row r="197" spans="1:65" s="2" customFormat="1" ht="19.5">
      <c r="A197" s="33"/>
      <c r="B197" s="34"/>
      <c r="C197" s="35"/>
      <c r="D197" s="207" t="s">
        <v>269</v>
      </c>
      <c r="E197" s="35"/>
      <c r="F197" s="217" t="s">
        <v>1311</v>
      </c>
      <c r="G197" s="35"/>
      <c r="H197" s="35"/>
      <c r="I197" s="218"/>
      <c r="J197" s="35"/>
      <c r="K197" s="35"/>
      <c r="L197" s="38"/>
      <c r="M197" s="219"/>
      <c r="N197" s="220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269</v>
      </c>
      <c r="AU197" s="16" t="s">
        <v>87</v>
      </c>
    </row>
    <row r="198" spans="1:65" s="2" customFormat="1" ht="16.5" customHeight="1">
      <c r="A198" s="33"/>
      <c r="B198" s="34"/>
      <c r="C198" s="191" t="s">
        <v>398</v>
      </c>
      <c r="D198" s="191" t="s">
        <v>188</v>
      </c>
      <c r="E198" s="192" t="s">
        <v>1128</v>
      </c>
      <c r="F198" s="193" t="s">
        <v>1129</v>
      </c>
      <c r="G198" s="194" t="s">
        <v>198</v>
      </c>
      <c r="H198" s="195">
        <v>94.47</v>
      </c>
      <c r="I198" s="196"/>
      <c r="J198" s="197">
        <f t="shared" ref="J198:J204" si="20">ROUND(I198*H198,2)</f>
        <v>0</v>
      </c>
      <c r="K198" s="198"/>
      <c r="L198" s="38"/>
      <c r="M198" s="199" t="s">
        <v>1</v>
      </c>
      <c r="N198" s="200" t="s">
        <v>42</v>
      </c>
      <c r="O198" s="70"/>
      <c r="P198" s="201">
        <f t="shared" ref="P198:P204" si="21">O198*H198</f>
        <v>0</v>
      </c>
      <c r="Q198" s="201">
        <v>0</v>
      </c>
      <c r="R198" s="201">
        <f t="shared" ref="R198:R204" si="22">Q198*H198</f>
        <v>0</v>
      </c>
      <c r="S198" s="201">
        <v>0</v>
      </c>
      <c r="T198" s="202">
        <f t="shared" ref="T198:T204" si="23"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3" t="s">
        <v>261</v>
      </c>
      <c r="AT198" s="203" t="s">
        <v>188</v>
      </c>
      <c r="AU198" s="203" t="s">
        <v>87</v>
      </c>
      <c r="AY198" s="16" t="s">
        <v>185</v>
      </c>
      <c r="BE198" s="204">
        <f t="shared" ref="BE198:BE204" si="24">IF(N198="základní",J198,0)</f>
        <v>0</v>
      </c>
      <c r="BF198" s="204">
        <f t="shared" ref="BF198:BF204" si="25">IF(N198="snížená",J198,0)</f>
        <v>0</v>
      </c>
      <c r="BG198" s="204">
        <f t="shared" ref="BG198:BG204" si="26">IF(N198="zákl. přenesená",J198,0)</f>
        <v>0</v>
      </c>
      <c r="BH198" s="204">
        <f t="shared" ref="BH198:BH204" si="27">IF(N198="sníž. přenesená",J198,0)</f>
        <v>0</v>
      </c>
      <c r="BI198" s="204">
        <f t="shared" ref="BI198:BI204" si="28">IF(N198="nulová",J198,0)</f>
        <v>0</v>
      </c>
      <c r="BJ198" s="16" t="s">
        <v>85</v>
      </c>
      <c r="BK198" s="204">
        <f t="shared" ref="BK198:BK204" si="29">ROUND(I198*H198,2)</f>
        <v>0</v>
      </c>
      <c r="BL198" s="16" t="s">
        <v>261</v>
      </c>
      <c r="BM198" s="203" t="s">
        <v>1130</v>
      </c>
    </row>
    <row r="199" spans="1:65" s="2" customFormat="1" ht="21.75" customHeight="1">
      <c r="A199" s="33"/>
      <c r="B199" s="34"/>
      <c r="C199" s="191" t="s">
        <v>402</v>
      </c>
      <c r="D199" s="191" t="s">
        <v>188</v>
      </c>
      <c r="E199" s="192" t="s">
        <v>1132</v>
      </c>
      <c r="F199" s="193" t="s">
        <v>1133</v>
      </c>
      <c r="G199" s="194" t="s">
        <v>198</v>
      </c>
      <c r="H199" s="195">
        <v>94.47</v>
      </c>
      <c r="I199" s="196"/>
      <c r="J199" s="197">
        <f t="shared" si="20"/>
        <v>0</v>
      </c>
      <c r="K199" s="198"/>
      <c r="L199" s="38"/>
      <c r="M199" s="199" t="s">
        <v>1</v>
      </c>
      <c r="N199" s="200" t="s">
        <v>42</v>
      </c>
      <c r="O199" s="70"/>
      <c r="P199" s="201">
        <f t="shared" si="21"/>
        <v>0</v>
      </c>
      <c r="Q199" s="201">
        <v>4.0000000000000001E-3</v>
      </c>
      <c r="R199" s="201">
        <f t="shared" si="22"/>
        <v>0.37787999999999999</v>
      </c>
      <c r="S199" s="201">
        <v>0</v>
      </c>
      <c r="T199" s="202">
        <f t="shared" si="2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192</v>
      </c>
      <c r="AT199" s="203" t="s">
        <v>188</v>
      </c>
      <c r="AU199" s="203" t="s">
        <v>87</v>
      </c>
      <c r="AY199" s="16" t="s">
        <v>185</v>
      </c>
      <c r="BE199" s="204">
        <f t="shared" si="24"/>
        <v>0</v>
      </c>
      <c r="BF199" s="204">
        <f t="shared" si="25"/>
        <v>0</v>
      </c>
      <c r="BG199" s="204">
        <f t="shared" si="26"/>
        <v>0</v>
      </c>
      <c r="BH199" s="204">
        <f t="shared" si="27"/>
        <v>0</v>
      </c>
      <c r="BI199" s="204">
        <f t="shared" si="28"/>
        <v>0</v>
      </c>
      <c r="BJ199" s="16" t="s">
        <v>85</v>
      </c>
      <c r="BK199" s="204">
        <f t="shared" si="29"/>
        <v>0</v>
      </c>
      <c r="BL199" s="16" t="s">
        <v>192</v>
      </c>
      <c r="BM199" s="203" t="s">
        <v>1134</v>
      </c>
    </row>
    <row r="200" spans="1:65" s="2" customFormat="1" ht="16.5" customHeight="1">
      <c r="A200" s="33"/>
      <c r="B200" s="34"/>
      <c r="C200" s="191" t="s">
        <v>408</v>
      </c>
      <c r="D200" s="191" t="s">
        <v>188</v>
      </c>
      <c r="E200" s="192" t="s">
        <v>1136</v>
      </c>
      <c r="F200" s="193" t="s">
        <v>1137</v>
      </c>
      <c r="G200" s="194" t="s">
        <v>198</v>
      </c>
      <c r="H200" s="195">
        <v>94.47</v>
      </c>
      <c r="I200" s="196"/>
      <c r="J200" s="197">
        <f t="shared" si="20"/>
        <v>0</v>
      </c>
      <c r="K200" s="198"/>
      <c r="L200" s="38"/>
      <c r="M200" s="199" t="s">
        <v>1</v>
      </c>
      <c r="N200" s="200" t="s">
        <v>42</v>
      </c>
      <c r="O200" s="70"/>
      <c r="P200" s="201">
        <f t="shared" si="21"/>
        <v>0</v>
      </c>
      <c r="Q200" s="201">
        <v>0</v>
      </c>
      <c r="R200" s="201">
        <f t="shared" si="22"/>
        <v>0</v>
      </c>
      <c r="S200" s="201">
        <v>0</v>
      </c>
      <c r="T200" s="202">
        <f t="shared" si="2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3" t="s">
        <v>261</v>
      </c>
      <c r="AT200" s="203" t="s">
        <v>188</v>
      </c>
      <c r="AU200" s="203" t="s">
        <v>87</v>
      </c>
      <c r="AY200" s="16" t="s">
        <v>185</v>
      </c>
      <c r="BE200" s="204">
        <f t="shared" si="24"/>
        <v>0</v>
      </c>
      <c r="BF200" s="204">
        <f t="shared" si="25"/>
        <v>0</v>
      </c>
      <c r="BG200" s="204">
        <f t="shared" si="26"/>
        <v>0</v>
      </c>
      <c r="BH200" s="204">
        <f t="shared" si="27"/>
        <v>0</v>
      </c>
      <c r="BI200" s="204">
        <f t="shared" si="28"/>
        <v>0</v>
      </c>
      <c r="BJ200" s="16" t="s">
        <v>85</v>
      </c>
      <c r="BK200" s="204">
        <f t="shared" si="29"/>
        <v>0</v>
      </c>
      <c r="BL200" s="16" t="s">
        <v>261</v>
      </c>
      <c r="BM200" s="203" t="s">
        <v>1138</v>
      </c>
    </row>
    <row r="201" spans="1:65" s="2" customFormat="1" ht="16.5" customHeight="1">
      <c r="A201" s="33"/>
      <c r="B201" s="34"/>
      <c r="C201" s="191" t="s">
        <v>412</v>
      </c>
      <c r="D201" s="191" t="s">
        <v>188</v>
      </c>
      <c r="E201" s="192" t="s">
        <v>1140</v>
      </c>
      <c r="F201" s="193" t="s">
        <v>1141</v>
      </c>
      <c r="G201" s="194" t="s">
        <v>198</v>
      </c>
      <c r="H201" s="195">
        <v>94.47</v>
      </c>
      <c r="I201" s="196"/>
      <c r="J201" s="197">
        <f t="shared" si="20"/>
        <v>0</v>
      </c>
      <c r="K201" s="198"/>
      <c r="L201" s="38"/>
      <c r="M201" s="199" t="s">
        <v>1</v>
      </c>
      <c r="N201" s="200" t="s">
        <v>42</v>
      </c>
      <c r="O201" s="70"/>
      <c r="P201" s="201">
        <f t="shared" si="21"/>
        <v>0</v>
      </c>
      <c r="Q201" s="201">
        <v>3.0000000000000001E-5</v>
      </c>
      <c r="R201" s="201">
        <f t="shared" si="22"/>
        <v>2.8341E-3</v>
      </c>
      <c r="S201" s="201">
        <v>0</v>
      </c>
      <c r="T201" s="202">
        <f t="shared" si="2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261</v>
      </c>
      <c r="AT201" s="203" t="s">
        <v>188</v>
      </c>
      <c r="AU201" s="203" t="s">
        <v>87</v>
      </c>
      <c r="AY201" s="16" t="s">
        <v>185</v>
      </c>
      <c r="BE201" s="204">
        <f t="shared" si="24"/>
        <v>0</v>
      </c>
      <c r="BF201" s="204">
        <f t="shared" si="25"/>
        <v>0</v>
      </c>
      <c r="BG201" s="204">
        <f t="shared" si="26"/>
        <v>0</v>
      </c>
      <c r="BH201" s="204">
        <f t="shared" si="27"/>
        <v>0</v>
      </c>
      <c r="BI201" s="204">
        <f t="shared" si="28"/>
        <v>0</v>
      </c>
      <c r="BJ201" s="16" t="s">
        <v>85</v>
      </c>
      <c r="BK201" s="204">
        <f t="shared" si="29"/>
        <v>0</v>
      </c>
      <c r="BL201" s="16" t="s">
        <v>261</v>
      </c>
      <c r="BM201" s="203" t="s">
        <v>1142</v>
      </c>
    </row>
    <row r="202" spans="1:65" s="2" customFormat="1" ht="21.75" customHeight="1">
      <c r="A202" s="33"/>
      <c r="B202" s="34"/>
      <c r="C202" s="191" t="s">
        <v>416</v>
      </c>
      <c r="D202" s="191" t="s">
        <v>188</v>
      </c>
      <c r="E202" s="192" t="s">
        <v>1144</v>
      </c>
      <c r="F202" s="193" t="s">
        <v>1145</v>
      </c>
      <c r="G202" s="194" t="s">
        <v>198</v>
      </c>
      <c r="H202" s="195">
        <v>94.47</v>
      </c>
      <c r="I202" s="196"/>
      <c r="J202" s="197">
        <f t="shared" si="20"/>
        <v>0</v>
      </c>
      <c r="K202" s="198"/>
      <c r="L202" s="38"/>
      <c r="M202" s="199" t="s">
        <v>1</v>
      </c>
      <c r="N202" s="200" t="s">
        <v>42</v>
      </c>
      <c r="O202" s="70"/>
      <c r="P202" s="201">
        <f t="shared" si="21"/>
        <v>0</v>
      </c>
      <c r="Q202" s="201">
        <v>1.4999999999999999E-2</v>
      </c>
      <c r="R202" s="201">
        <f t="shared" si="22"/>
        <v>1.4170499999999999</v>
      </c>
      <c r="S202" s="201">
        <v>0</v>
      </c>
      <c r="T202" s="202">
        <f t="shared" si="2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261</v>
      </c>
      <c r="AT202" s="203" t="s">
        <v>188</v>
      </c>
      <c r="AU202" s="203" t="s">
        <v>87</v>
      </c>
      <c r="AY202" s="16" t="s">
        <v>185</v>
      </c>
      <c r="BE202" s="204">
        <f t="shared" si="24"/>
        <v>0</v>
      </c>
      <c r="BF202" s="204">
        <f t="shared" si="25"/>
        <v>0</v>
      </c>
      <c r="BG202" s="204">
        <f t="shared" si="26"/>
        <v>0</v>
      </c>
      <c r="BH202" s="204">
        <f t="shared" si="27"/>
        <v>0</v>
      </c>
      <c r="BI202" s="204">
        <f t="shared" si="28"/>
        <v>0</v>
      </c>
      <c r="BJ202" s="16" t="s">
        <v>85</v>
      </c>
      <c r="BK202" s="204">
        <f t="shared" si="29"/>
        <v>0</v>
      </c>
      <c r="BL202" s="16" t="s">
        <v>261</v>
      </c>
      <c r="BM202" s="203" t="s">
        <v>1146</v>
      </c>
    </row>
    <row r="203" spans="1:65" s="2" customFormat="1" ht="21.75" customHeight="1">
      <c r="A203" s="33"/>
      <c r="B203" s="34"/>
      <c r="C203" s="191" t="s">
        <v>421</v>
      </c>
      <c r="D203" s="191" t="s">
        <v>188</v>
      </c>
      <c r="E203" s="192" t="s">
        <v>1148</v>
      </c>
      <c r="F203" s="193" t="s">
        <v>1149</v>
      </c>
      <c r="G203" s="194" t="s">
        <v>198</v>
      </c>
      <c r="H203" s="195">
        <v>94.47</v>
      </c>
      <c r="I203" s="196"/>
      <c r="J203" s="197">
        <f t="shared" si="20"/>
        <v>0</v>
      </c>
      <c r="K203" s="198"/>
      <c r="L203" s="38"/>
      <c r="M203" s="199" t="s">
        <v>1</v>
      </c>
      <c r="N203" s="200" t="s">
        <v>42</v>
      </c>
      <c r="O203" s="70"/>
      <c r="P203" s="201">
        <f t="shared" si="21"/>
        <v>0</v>
      </c>
      <c r="Q203" s="201">
        <v>6.9999999999999999E-4</v>
      </c>
      <c r="R203" s="201">
        <f t="shared" si="22"/>
        <v>6.6128999999999993E-2</v>
      </c>
      <c r="S203" s="201">
        <v>0</v>
      </c>
      <c r="T203" s="202">
        <f t="shared" si="2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3" t="s">
        <v>261</v>
      </c>
      <c r="AT203" s="203" t="s">
        <v>188</v>
      </c>
      <c r="AU203" s="203" t="s">
        <v>87</v>
      </c>
      <c r="AY203" s="16" t="s">
        <v>185</v>
      </c>
      <c r="BE203" s="204">
        <f t="shared" si="24"/>
        <v>0</v>
      </c>
      <c r="BF203" s="204">
        <f t="shared" si="25"/>
        <v>0</v>
      </c>
      <c r="BG203" s="204">
        <f t="shared" si="26"/>
        <v>0</v>
      </c>
      <c r="BH203" s="204">
        <f t="shared" si="27"/>
        <v>0</v>
      </c>
      <c r="BI203" s="204">
        <f t="shared" si="28"/>
        <v>0</v>
      </c>
      <c r="BJ203" s="16" t="s">
        <v>85</v>
      </c>
      <c r="BK203" s="204">
        <f t="shared" si="29"/>
        <v>0</v>
      </c>
      <c r="BL203" s="16" t="s">
        <v>261</v>
      </c>
      <c r="BM203" s="203" t="s">
        <v>1150</v>
      </c>
    </row>
    <row r="204" spans="1:65" s="2" customFormat="1" ht="44.25" customHeight="1">
      <c r="A204" s="33"/>
      <c r="B204" s="34"/>
      <c r="C204" s="232" t="s">
        <v>426</v>
      </c>
      <c r="D204" s="232" t="s">
        <v>319</v>
      </c>
      <c r="E204" s="233" t="s">
        <v>1152</v>
      </c>
      <c r="F204" s="234" t="s">
        <v>1153</v>
      </c>
      <c r="G204" s="235" t="s">
        <v>198</v>
      </c>
      <c r="H204" s="236">
        <v>103.917</v>
      </c>
      <c r="I204" s="237"/>
      <c r="J204" s="238">
        <f t="shared" si="20"/>
        <v>0</v>
      </c>
      <c r="K204" s="239"/>
      <c r="L204" s="240"/>
      <c r="M204" s="241" t="s">
        <v>1</v>
      </c>
      <c r="N204" s="242" t="s">
        <v>42</v>
      </c>
      <c r="O204" s="70"/>
      <c r="P204" s="201">
        <f t="shared" si="21"/>
        <v>0</v>
      </c>
      <c r="Q204" s="201">
        <v>3.6800000000000001E-3</v>
      </c>
      <c r="R204" s="201">
        <f t="shared" si="22"/>
        <v>0.38241456000000001</v>
      </c>
      <c r="S204" s="201">
        <v>0</v>
      </c>
      <c r="T204" s="202">
        <f t="shared" si="2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322</v>
      </c>
      <c r="AT204" s="203" t="s">
        <v>319</v>
      </c>
      <c r="AU204" s="203" t="s">
        <v>87</v>
      </c>
      <c r="AY204" s="16" t="s">
        <v>185</v>
      </c>
      <c r="BE204" s="204">
        <f t="shared" si="24"/>
        <v>0</v>
      </c>
      <c r="BF204" s="204">
        <f t="shared" si="25"/>
        <v>0</v>
      </c>
      <c r="BG204" s="204">
        <f t="shared" si="26"/>
        <v>0</v>
      </c>
      <c r="BH204" s="204">
        <f t="shared" si="27"/>
        <v>0</v>
      </c>
      <c r="BI204" s="204">
        <f t="shared" si="28"/>
        <v>0</v>
      </c>
      <c r="BJ204" s="16" t="s">
        <v>85</v>
      </c>
      <c r="BK204" s="204">
        <f t="shared" si="29"/>
        <v>0</v>
      </c>
      <c r="BL204" s="16" t="s">
        <v>261</v>
      </c>
      <c r="BM204" s="203" t="s">
        <v>1154</v>
      </c>
    </row>
    <row r="205" spans="1:65" s="2" customFormat="1" ht="19.5">
      <c r="A205" s="33"/>
      <c r="B205" s="34"/>
      <c r="C205" s="35"/>
      <c r="D205" s="207" t="s">
        <v>269</v>
      </c>
      <c r="E205" s="35"/>
      <c r="F205" s="217" t="s">
        <v>1155</v>
      </c>
      <c r="G205" s="35"/>
      <c r="H205" s="35"/>
      <c r="I205" s="218"/>
      <c r="J205" s="35"/>
      <c r="K205" s="35"/>
      <c r="L205" s="38"/>
      <c r="M205" s="219"/>
      <c r="N205" s="220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269</v>
      </c>
      <c r="AU205" s="16" t="s">
        <v>87</v>
      </c>
    </row>
    <row r="206" spans="1:65" s="13" customFormat="1">
      <c r="B206" s="205"/>
      <c r="C206" s="206"/>
      <c r="D206" s="207" t="s">
        <v>194</v>
      </c>
      <c r="E206" s="206"/>
      <c r="F206" s="209" t="s">
        <v>1312</v>
      </c>
      <c r="G206" s="206"/>
      <c r="H206" s="210">
        <v>103.917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194</v>
      </c>
      <c r="AU206" s="216" t="s">
        <v>87</v>
      </c>
      <c r="AV206" s="13" t="s">
        <v>87</v>
      </c>
      <c r="AW206" s="13" t="s">
        <v>4</v>
      </c>
      <c r="AX206" s="13" t="s">
        <v>85</v>
      </c>
      <c r="AY206" s="216" t="s">
        <v>185</v>
      </c>
    </row>
    <row r="207" spans="1:65" s="2" customFormat="1" ht="16.5" customHeight="1">
      <c r="A207" s="33"/>
      <c r="B207" s="34"/>
      <c r="C207" s="191" t="s">
        <v>431</v>
      </c>
      <c r="D207" s="191" t="s">
        <v>188</v>
      </c>
      <c r="E207" s="192" t="s">
        <v>1158</v>
      </c>
      <c r="F207" s="193" t="s">
        <v>1159</v>
      </c>
      <c r="G207" s="194" t="s">
        <v>191</v>
      </c>
      <c r="H207" s="195">
        <v>68.400000000000006</v>
      </c>
      <c r="I207" s="196"/>
      <c r="J207" s="197">
        <f>ROUND(I207*H207,2)</f>
        <v>0</v>
      </c>
      <c r="K207" s="198"/>
      <c r="L207" s="38"/>
      <c r="M207" s="199" t="s">
        <v>1</v>
      </c>
      <c r="N207" s="200" t="s">
        <v>42</v>
      </c>
      <c r="O207" s="70"/>
      <c r="P207" s="201">
        <f>O207*H207</f>
        <v>0</v>
      </c>
      <c r="Q207" s="201">
        <v>2.0000000000000002E-5</v>
      </c>
      <c r="R207" s="201">
        <f>Q207*H207</f>
        <v>1.3680000000000003E-3</v>
      </c>
      <c r="S207" s="201">
        <v>0</v>
      </c>
      <c r="T207" s="20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3" t="s">
        <v>261</v>
      </c>
      <c r="AT207" s="203" t="s">
        <v>188</v>
      </c>
      <c r="AU207" s="203" t="s">
        <v>87</v>
      </c>
      <c r="AY207" s="16" t="s">
        <v>185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6" t="s">
        <v>85</v>
      </c>
      <c r="BK207" s="204">
        <f>ROUND(I207*H207,2)</f>
        <v>0</v>
      </c>
      <c r="BL207" s="16" t="s">
        <v>261</v>
      </c>
      <c r="BM207" s="203" t="s">
        <v>1160</v>
      </c>
    </row>
    <row r="208" spans="1:65" s="2" customFormat="1" ht="16.5" customHeight="1">
      <c r="A208" s="33"/>
      <c r="B208" s="34"/>
      <c r="C208" s="232" t="s">
        <v>436</v>
      </c>
      <c r="D208" s="232" t="s">
        <v>319</v>
      </c>
      <c r="E208" s="233" t="s">
        <v>1162</v>
      </c>
      <c r="F208" s="234" t="s">
        <v>1163</v>
      </c>
      <c r="G208" s="235" t="s">
        <v>191</v>
      </c>
      <c r="H208" s="236">
        <v>75.239999999999995</v>
      </c>
      <c r="I208" s="237"/>
      <c r="J208" s="238">
        <f>ROUND(I208*H208,2)</f>
        <v>0</v>
      </c>
      <c r="K208" s="239"/>
      <c r="L208" s="240"/>
      <c r="M208" s="241" t="s">
        <v>1</v>
      </c>
      <c r="N208" s="242" t="s">
        <v>42</v>
      </c>
      <c r="O208" s="70"/>
      <c r="P208" s="201">
        <f>O208*H208</f>
        <v>0</v>
      </c>
      <c r="Q208" s="201">
        <v>3.8000000000000002E-4</v>
      </c>
      <c r="R208" s="201">
        <f>Q208*H208</f>
        <v>2.8591200000000001E-2</v>
      </c>
      <c r="S208" s="201">
        <v>0</v>
      </c>
      <c r="T208" s="20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3" t="s">
        <v>322</v>
      </c>
      <c r="AT208" s="203" t="s">
        <v>319</v>
      </c>
      <c r="AU208" s="203" t="s">
        <v>87</v>
      </c>
      <c r="AY208" s="16" t="s">
        <v>185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6" t="s">
        <v>85</v>
      </c>
      <c r="BK208" s="204">
        <f>ROUND(I208*H208,2)</f>
        <v>0</v>
      </c>
      <c r="BL208" s="16" t="s">
        <v>261</v>
      </c>
      <c r="BM208" s="203" t="s">
        <v>1164</v>
      </c>
    </row>
    <row r="209" spans="1:65" s="13" customFormat="1">
      <c r="B209" s="205"/>
      <c r="C209" s="206"/>
      <c r="D209" s="207" t="s">
        <v>194</v>
      </c>
      <c r="E209" s="206"/>
      <c r="F209" s="209" t="s">
        <v>1313</v>
      </c>
      <c r="G209" s="206"/>
      <c r="H209" s="210">
        <v>75.239999999999995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194</v>
      </c>
      <c r="AU209" s="216" t="s">
        <v>87</v>
      </c>
      <c r="AV209" s="13" t="s">
        <v>87</v>
      </c>
      <c r="AW209" s="13" t="s">
        <v>4</v>
      </c>
      <c r="AX209" s="13" t="s">
        <v>85</v>
      </c>
      <c r="AY209" s="216" t="s">
        <v>185</v>
      </c>
    </row>
    <row r="210" spans="1:65" s="2" customFormat="1" ht="21.75" customHeight="1">
      <c r="A210" s="33"/>
      <c r="B210" s="34"/>
      <c r="C210" s="191" t="s">
        <v>442</v>
      </c>
      <c r="D210" s="191" t="s">
        <v>188</v>
      </c>
      <c r="E210" s="192" t="s">
        <v>1167</v>
      </c>
      <c r="F210" s="193" t="s">
        <v>1168</v>
      </c>
      <c r="G210" s="194" t="s">
        <v>434</v>
      </c>
      <c r="H210" s="243"/>
      <c r="I210" s="196"/>
      <c r="J210" s="197">
        <f>ROUND(I210*H210,2)</f>
        <v>0</v>
      </c>
      <c r="K210" s="198"/>
      <c r="L210" s="38"/>
      <c r="M210" s="199" t="s">
        <v>1</v>
      </c>
      <c r="N210" s="200" t="s">
        <v>42</v>
      </c>
      <c r="O210" s="70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3" t="s">
        <v>261</v>
      </c>
      <c r="AT210" s="203" t="s">
        <v>188</v>
      </c>
      <c r="AU210" s="203" t="s">
        <v>87</v>
      </c>
      <c r="AY210" s="16" t="s">
        <v>185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6" t="s">
        <v>85</v>
      </c>
      <c r="BK210" s="204">
        <f>ROUND(I210*H210,2)</f>
        <v>0</v>
      </c>
      <c r="BL210" s="16" t="s">
        <v>261</v>
      </c>
      <c r="BM210" s="203" t="s">
        <v>1314</v>
      </c>
    </row>
    <row r="211" spans="1:65" s="2" customFormat="1" ht="21.75" customHeight="1">
      <c r="A211" s="33"/>
      <c r="B211" s="34"/>
      <c r="C211" s="191" t="s">
        <v>446</v>
      </c>
      <c r="D211" s="191" t="s">
        <v>188</v>
      </c>
      <c r="E211" s="192" t="s">
        <v>1171</v>
      </c>
      <c r="F211" s="193" t="s">
        <v>1172</v>
      </c>
      <c r="G211" s="194" t="s">
        <v>434</v>
      </c>
      <c r="H211" s="243"/>
      <c r="I211" s="196"/>
      <c r="J211" s="197">
        <f>ROUND(I211*H211,2)</f>
        <v>0</v>
      </c>
      <c r="K211" s="198"/>
      <c r="L211" s="38"/>
      <c r="M211" s="199" t="s">
        <v>1</v>
      </c>
      <c r="N211" s="200" t="s">
        <v>42</v>
      </c>
      <c r="O211" s="70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3" t="s">
        <v>261</v>
      </c>
      <c r="AT211" s="203" t="s">
        <v>188</v>
      </c>
      <c r="AU211" s="203" t="s">
        <v>87</v>
      </c>
      <c r="AY211" s="16" t="s">
        <v>185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6" t="s">
        <v>85</v>
      </c>
      <c r="BK211" s="204">
        <f>ROUND(I211*H211,2)</f>
        <v>0</v>
      </c>
      <c r="BL211" s="16" t="s">
        <v>261</v>
      </c>
      <c r="BM211" s="203" t="s">
        <v>1173</v>
      </c>
    </row>
    <row r="212" spans="1:65" s="12" customFormat="1" ht="22.9" customHeight="1">
      <c r="B212" s="175"/>
      <c r="C212" s="176"/>
      <c r="D212" s="177" t="s">
        <v>76</v>
      </c>
      <c r="E212" s="189" t="s">
        <v>594</v>
      </c>
      <c r="F212" s="189" t="s">
        <v>1174</v>
      </c>
      <c r="G212" s="176"/>
      <c r="H212" s="176"/>
      <c r="I212" s="179"/>
      <c r="J212" s="190">
        <f>BK212</f>
        <v>0</v>
      </c>
      <c r="K212" s="176"/>
      <c r="L212" s="181"/>
      <c r="M212" s="182"/>
      <c r="N212" s="183"/>
      <c r="O212" s="183"/>
      <c r="P212" s="184">
        <f>SUM(P213:P214)</f>
        <v>0</v>
      </c>
      <c r="Q212" s="183"/>
      <c r="R212" s="184">
        <f>SUM(R213:R214)</f>
        <v>9.8999999999999991E-3</v>
      </c>
      <c r="S212" s="183"/>
      <c r="T212" s="185">
        <f>SUM(T213:T214)</f>
        <v>0</v>
      </c>
      <c r="AR212" s="186" t="s">
        <v>87</v>
      </c>
      <c r="AT212" s="187" t="s">
        <v>76</v>
      </c>
      <c r="AU212" s="187" t="s">
        <v>85</v>
      </c>
      <c r="AY212" s="186" t="s">
        <v>185</v>
      </c>
      <c r="BK212" s="188">
        <f>SUM(BK213:BK214)</f>
        <v>0</v>
      </c>
    </row>
    <row r="213" spans="1:65" s="2" customFormat="1" ht="16.5" customHeight="1">
      <c r="A213" s="33"/>
      <c r="B213" s="34"/>
      <c r="C213" s="191" t="s">
        <v>451</v>
      </c>
      <c r="D213" s="191" t="s">
        <v>188</v>
      </c>
      <c r="E213" s="192" t="s">
        <v>1176</v>
      </c>
      <c r="F213" s="193" t="s">
        <v>1177</v>
      </c>
      <c r="G213" s="194" t="s">
        <v>198</v>
      </c>
      <c r="H213" s="195">
        <v>15</v>
      </c>
      <c r="I213" s="196"/>
      <c r="J213" s="197">
        <f>ROUND(I213*H213,2)</f>
        <v>0</v>
      </c>
      <c r="K213" s="198"/>
      <c r="L213" s="38"/>
      <c r="M213" s="199" t="s">
        <v>1</v>
      </c>
      <c r="N213" s="200" t="s">
        <v>42</v>
      </c>
      <c r="O213" s="70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3" t="s">
        <v>261</v>
      </c>
      <c r="AT213" s="203" t="s">
        <v>188</v>
      </c>
      <c r="AU213" s="203" t="s">
        <v>87</v>
      </c>
      <c r="AY213" s="16" t="s">
        <v>185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6" t="s">
        <v>85</v>
      </c>
      <c r="BK213" s="204">
        <f>ROUND(I213*H213,2)</f>
        <v>0</v>
      </c>
      <c r="BL213" s="16" t="s">
        <v>261</v>
      </c>
      <c r="BM213" s="203" t="s">
        <v>1178</v>
      </c>
    </row>
    <row r="214" spans="1:65" s="2" customFormat="1" ht="21.75" customHeight="1">
      <c r="A214" s="33"/>
      <c r="B214" s="34"/>
      <c r="C214" s="191" t="s">
        <v>456</v>
      </c>
      <c r="D214" s="191" t="s">
        <v>188</v>
      </c>
      <c r="E214" s="192" t="s">
        <v>603</v>
      </c>
      <c r="F214" s="193" t="s">
        <v>1181</v>
      </c>
      <c r="G214" s="194" t="s">
        <v>198</v>
      </c>
      <c r="H214" s="195">
        <v>15</v>
      </c>
      <c r="I214" s="196"/>
      <c r="J214" s="197">
        <f>ROUND(I214*H214,2)</f>
        <v>0</v>
      </c>
      <c r="K214" s="198"/>
      <c r="L214" s="38"/>
      <c r="M214" s="199" t="s">
        <v>1</v>
      </c>
      <c r="N214" s="200" t="s">
        <v>42</v>
      </c>
      <c r="O214" s="70"/>
      <c r="P214" s="201">
        <f>O214*H214</f>
        <v>0</v>
      </c>
      <c r="Q214" s="201">
        <v>6.6E-4</v>
      </c>
      <c r="R214" s="201">
        <f>Q214*H214</f>
        <v>9.8999999999999991E-3</v>
      </c>
      <c r="S214" s="201">
        <v>0</v>
      </c>
      <c r="T214" s="20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3" t="s">
        <v>261</v>
      </c>
      <c r="AT214" s="203" t="s">
        <v>188</v>
      </c>
      <c r="AU214" s="203" t="s">
        <v>87</v>
      </c>
      <c r="AY214" s="16" t="s">
        <v>185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6" t="s">
        <v>85</v>
      </c>
      <c r="BK214" s="204">
        <f>ROUND(I214*H214,2)</f>
        <v>0</v>
      </c>
      <c r="BL214" s="16" t="s">
        <v>261</v>
      </c>
      <c r="BM214" s="203" t="s">
        <v>1182</v>
      </c>
    </row>
    <row r="215" spans="1:65" s="12" customFormat="1" ht="22.9" customHeight="1">
      <c r="B215" s="175"/>
      <c r="C215" s="176"/>
      <c r="D215" s="177" t="s">
        <v>76</v>
      </c>
      <c r="E215" s="189" t="s">
        <v>606</v>
      </c>
      <c r="F215" s="189" t="s">
        <v>1183</v>
      </c>
      <c r="G215" s="176"/>
      <c r="H215" s="176"/>
      <c r="I215" s="179"/>
      <c r="J215" s="190">
        <f>BK215</f>
        <v>0</v>
      </c>
      <c r="K215" s="176"/>
      <c r="L215" s="181"/>
      <c r="M215" s="182"/>
      <c r="N215" s="183"/>
      <c r="O215" s="183"/>
      <c r="P215" s="184">
        <f>SUM(P216:P225)</f>
        <v>0</v>
      </c>
      <c r="Q215" s="183"/>
      <c r="R215" s="184">
        <f>SUM(R216:R225)</f>
        <v>0.54106290000000001</v>
      </c>
      <c r="S215" s="183"/>
      <c r="T215" s="185">
        <f>SUM(T216:T225)</f>
        <v>0.1141017</v>
      </c>
      <c r="AR215" s="186" t="s">
        <v>87</v>
      </c>
      <c r="AT215" s="187" t="s">
        <v>76</v>
      </c>
      <c r="AU215" s="187" t="s">
        <v>85</v>
      </c>
      <c r="AY215" s="186" t="s">
        <v>185</v>
      </c>
      <c r="BK215" s="188">
        <f>SUM(BK216:BK225)</f>
        <v>0</v>
      </c>
    </row>
    <row r="216" spans="1:65" s="2" customFormat="1" ht="21.75" customHeight="1">
      <c r="A216" s="33"/>
      <c r="B216" s="34"/>
      <c r="C216" s="191" t="s">
        <v>461</v>
      </c>
      <c r="D216" s="191" t="s">
        <v>188</v>
      </c>
      <c r="E216" s="192" t="s">
        <v>617</v>
      </c>
      <c r="F216" s="193" t="s">
        <v>1185</v>
      </c>
      <c r="G216" s="194" t="s">
        <v>214</v>
      </c>
      <c r="H216" s="195">
        <v>1</v>
      </c>
      <c r="I216" s="196"/>
      <c r="J216" s="197">
        <f>ROUND(I216*H216,2)</f>
        <v>0</v>
      </c>
      <c r="K216" s="198"/>
      <c r="L216" s="38"/>
      <c r="M216" s="199" t="s">
        <v>1</v>
      </c>
      <c r="N216" s="200" t="s">
        <v>42</v>
      </c>
      <c r="O216" s="70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3" t="s">
        <v>261</v>
      </c>
      <c r="AT216" s="203" t="s">
        <v>188</v>
      </c>
      <c r="AU216" s="203" t="s">
        <v>87</v>
      </c>
      <c r="AY216" s="16" t="s">
        <v>185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6" t="s">
        <v>85</v>
      </c>
      <c r="BK216" s="204">
        <f>ROUND(I216*H216,2)</f>
        <v>0</v>
      </c>
      <c r="BL216" s="16" t="s">
        <v>261</v>
      </c>
      <c r="BM216" s="203" t="s">
        <v>1186</v>
      </c>
    </row>
    <row r="217" spans="1:65" s="2" customFormat="1" ht="16.5" customHeight="1">
      <c r="A217" s="33"/>
      <c r="B217" s="34"/>
      <c r="C217" s="191" t="s">
        <v>465</v>
      </c>
      <c r="D217" s="191" t="s">
        <v>188</v>
      </c>
      <c r="E217" s="192" t="s">
        <v>1188</v>
      </c>
      <c r="F217" s="193" t="s">
        <v>1189</v>
      </c>
      <c r="G217" s="194" t="s">
        <v>198</v>
      </c>
      <c r="H217" s="195">
        <v>368.07</v>
      </c>
      <c r="I217" s="196"/>
      <c r="J217" s="197">
        <f>ROUND(I217*H217,2)</f>
        <v>0</v>
      </c>
      <c r="K217" s="198"/>
      <c r="L217" s="38"/>
      <c r="M217" s="199" t="s">
        <v>1</v>
      </c>
      <c r="N217" s="200" t="s">
        <v>42</v>
      </c>
      <c r="O217" s="70"/>
      <c r="P217" s="201">
        <f>O217*H217</f>
        <v>0</v>
      </c>
      <c r="Q217" s="201">
        <v>1E-3</v>
      </c>
      <c r="R217" s="201">
        <f>Q217*H217</f>
        <v>0.36807000000000001</v>
      </c>
      <c r="S217" s="201">
        <v>3.1E-4</v>
      </c>
      <c r="T217" s="202">
        <f>S217*H217</f>
        <v>0.1141017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3" t="s">
        <v>261</v>
      </c>
      <c r="AT217" s="203" t="s">
        <v>188</v>
      </c>
      <c r="AU217" s="203" t="s">
        <v>87</v>
      </c>
      <c r="AY217" s="16" t="s">
        <v>185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6" t="s">
        <v>85</v>
      </c>
      <c r="BK217" s="204">
        <f>ROUND(I217*H217,2)</f>
        <v>0</v>
      </c>
      <c r="BL217" s="16" t="s">
        <v>261</v>
      </c>
      <c r="BM217" s="203" t="s">
        <v>1190</v>
      </c>
    </row>
    <row r="218" spans="1:65" s="13" customFormat="1">
      <c r="B218" s="205"/>
      <c r="C218" s="206"/>
      <c r="D218" s="207" t="s">
        <v>194</v>
      </c>
      <c r="E218" s="208" t="s">
        <v>1</v>
      </c>
      <c r="F218" s="209" t="s">
        <v>1315</v>
      </c>
      <c r="G218" s="206"/>
      <c r="H218" s="210">
        <v>273.60000000000002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194</v>
      </c>
      <c r="AU218" s="216" t="s">
        <v>87</v>
      </c>
      <c r="AV218" s="13" t="s">
        <v>87</v>
      </c>
      <c r="AW218" s="13" t="s">
        <v>34</v>
      </c>
      <c r="AX218" s="13" t="s">
        <v>77</v>
      </c>
      <c r="AY218" s="216" t="s">
        <v>185</v>
      </c>
    </row>
    <row r="219" spans="1:65" s="13" customFormat="1">
      <c r="B219" s="205"/>
      <c r="C219" s="206"/>
      <c r="D219" s="207" t="s">
        <v>194</v>
      </c>
      <c r="E219" s="208" t="s">
        <v>1</v>
      </c>
      <c r="F219" s="209" t="s">
        <v>1316</v>
      </c>
      <c r="G219" s="206"/>
      <c r="H219" s="210">
        <v>94.47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194</v>
      </c>
      <c r="AU219" s="216" t="s">
        <v>87</v>
      </c>
      <c r="AV219" s="13" t="s">
        <v>87</v>
      </c>
      <c r="AW219" s="13" t="s">
        <v>34</v>
      </c>
      <c r="AX219" s="13" t="s">
        <v>77</v>
      </c>
      <c r="AY219" s="216" t="s">
        <v>185</v>
      </c>
    </row>
    <row r="220" spans="1:65" s="14" customFormat="1">
      <c r="B220" s="221"/>
      <c r="C220" s="222"/>
      <c r="D220" s="207" t="s">
        <v>194</v>
      </c>
      <c r="E220" s="223" t="s">
        <v>1</v>
      </c>
      <c r="F220" s="224" t="s">
        <v>317</v>
      </c>
      <c r="G220" s="222"/>
      <c r="H220" s="225">
        <v>368.07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194</v>
      </c>
      <c r="AU220" s="231" t="s">
        <v>87</v>
      </c>
      <c r="AV220" s="14" t="s">
        <v>192</v>
      </c>
      <c r="AW220" s="14" t="s">
        <v>34</v>
      </c>
      <c r="AX220" s="14" t="s">
        <v>85</v>
      </c>
      <c r="AY220" s="231" t="s">
        <v>185</v>
      </c>
    </row>
    <row r="221" spans="1:65" s="2" customFormat="1" ht="21.75" customHeight="1">
      <c r="A221" s="33"/>
      <c r="B221" s="34"/>
      <c r="C221" s="191" t="s">
        <v>469</v>
      </c>
      <c r="D221" s="191" t="s">
        <v>188</v>
      </c>
      <c r="E221" s="192" t="s">
        <v>1193</v>
      </c>
      <c r="F221" s="193" t="s">
        <v>1194</v>
      </c>
      <c r="G221" s="194" t="s">
        <v>198</v>
      </c>
      <c r="H221" s="195">
        <v>368.07</v>
      </c>
      <c r="I221" s="196"/>
      <c r="J221" s="197">
        <f>ROUND(I221*H221,2)</f>
        <v>0</v>
      </c>
      <c r="K221" s="198"/>
      <c r="L221" s="38"/>
      <c r="M221" s="199" t="s">
        <v>1</v>
      </c>
      <c r="N221" s="200" t="s">
        <v>42</v>
      </c>
      <c r="O221" s="70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3" t="s">
        <v>261</v>
      </c>
      <c r="AT221" s="203" t="s">
        <v>188</v>
      </c>
      <c r="AU221" s="203" t="s">
        <v>87</v>
      </c>
      <c r="AY221" s="16" t="s">
        <v>185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6" t="s">
        <v>85</v>
      </c>
      <c r="BK221" s="204">
        <f>ROUND(I221*H221,2)</f>
        <v>0</v>
      </c>
      <c r="BL221" s="16" t="s">
        <v>261</v>
      </c>
      <c r="BM221" s="203" t="s">
        <v>1195</v>
      </c>
    </row>
    <row r="222" spans="1:65" s="2" customFormat="1" ht="21.75" customHeight="1">
      <c r="A222" s="33"/>
      <c r="B222" s="34"/>
      <c r="C222" s="191" t="s">
        <v>474</v>
      </c>
      <c r="D222" s="191" t="s">
        <v>188</v>
      </c>
      <c r="E222" s="192" t="s">
        <v>1197</v>
      </c>
      <c r="F222" s="193" t="s">
        <v>1198</v>
      </c>
      <c r="G222" s="194" t="s">
        <v>198</v>
      </c>
      <c r="H222" s="195">
        <v>368.07</v>
      </c>
      <c r="I222" s="196"/>
      <c r="J222" s="197">
        <f>ROUND(I222*H222,2)</f>
        <v>0</v>
      </c>
      <c r="K222" s="198"/>
      <c r="L222" s="38"/>
      <c r="M222" s="199" t="s">
        <v>1</v>
      </c>
      <c r="N222" s="200" t="s">
        <v>42</v>
      </c>
      <c r="O222" s="70"/>
      <c r="P222" s="201">
        <f>O222*H222</f>
        <v>0</v>
      </c>
      <c r="Q222" s="201">
        <v>2.0000000000000001E-4</v>
      </c>
      <c r="R222" s="201">
        <f>Q222*H222</f>
        <v>7.3613999999999999E-2</v>
      </c>
      <c r="S222" s="201">
        <v>0</v>
      </c>
      <c r="T222" s="20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3" t="s">
        <v>261</v>
      </c>
      <c r="AT222" s="203" t="s">
        <v>188</v>
      </c>
      <c r="AU222" s="203" t="s">
        <v>87</v>
      </c>
      <c r="AY222" s="16" t="s">
        <v>185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6" t="s">
        <v>85</v>
      </c>
      <c r="BK222" s="204">
        <f>ROUND(I222*H222,2)</f>
        <v>0</v>
      </c>
      <c r="BL222" s="16" t="s">
        <v>261</v>
      </c>
      <c r="BM222" s="203" t="s">
        <v>1199</v>
      </c>
    </row>
    <row r="223" spans="1:65" s="2" customFormat="1" ht="33" customHeight="1">
      <c r="A223" s="33"/>
      <c r="B223" s="34"/>
      <c r="C223" s="191" t="s">
        <v>478</v>
      </c>
      <c r="D223" s="191" t="s">
        <v>188</v>
      </c>
      <c r="E223" s="192" t="s">
        <v>1201</v>
      </c>
      <c r="F223" s="193" t="s">
        <v>1202</v>
      </c>
      <c r="G223" s="194" t="s">
        <v>198</v>
      </c>
      <c r="H223" s="195">
        <v>368.07</v>
      </c>
      <c r="I223" s="196"/>
      <c r="J223" s="197">
        <f>ROUND(I223*H223,2)</f>
        <v>0</v>
      </c>
      <c r="K223" s="198"/>
      <c r="L223" s="38"/>
      <c r="M223" s="199" t="s">
        <v>1</v>
      </c>
      <c r="N223" s="200" t="s">
        <v>42</v>
      </c>
      <c r="O223" s="70"/>
      <c r="P223" s="201">
        <f>O223*H223</f>
        <v>0</v>
      </c>
      <c r="Q223" s="201">
        <v>2.5999999999999998E-4</v>
      </c>
      <c r="R223" s="201">
        <f>Q223*H223</f>
        <v>9.5698199999999983E-2</v>
      </c>
      <c r="S223" s="201">
        <v>0</v>
      </c>
      <c r="T223" s="20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3" t="s">
        <v>261</v>
      </c>
      <c r="AT223" s="203" t="s">
        <v>188</v>
      </c>
      <c r="AU223" s="203" t="s">
        <v>87</v>
      </c>
      <c r="AY223" s="16" t="s">
        <v>185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6" t="s">
        <v>85</v>
      </c>
      <c r="BK223" s="204">
        <f>ROUND(I223*H223,2)</f>
        <v>0</v>
      </c>
      <c r="BL223" s="16" t="s">
        <v>261</v>
      </c>
      <c r="BM223" s="203" t="s">
        <v>1203</v>
      </c>
    </row>
    <row r="224" spans="1:65" s="2" customFormat="1" ht="21.75" customHeight="1">
      <c r="A224" s="33"/>
      <c r="B224" s="34"/>
      <c r="C224" s="191" t="s">
        <v>482</v>
      </c>
      <c r="D224" s="191" t="s">
        <v>188</v>
      </c>
      <c r="E224" s="192" t="s">
        <v>1317</v>
      </c>
      <c r="F224" s="193" t="s">
        <v>1318</v>
      </c>
      <c r="G224" s="194" t="s">
        <v>198</v>
      </c>
      <c r="H224" s="195">
        <v>368.07</v>
      </c>
      <c r="I224" s="196"/>
      <c r="J224" s="197">
        <f>ROUND(I224*H224,2)</f>
        <v>0</v>
      </c>
      <c r="K224" s="198"/>
      <c r="L224" s="38"/>
      <c r="M224" s="199" t="s">
        <v>1</v>
      </c>
      <c r="N224" s="200" t="s">
        <v>42</v>
      </c>
      <c r="O224" s="70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3" t="s">
        <v>261</v>
      </c>
      <c r="AT224" s="203" t="s">
        <v>188</v>
      </c>
      <c r="AU224" s="203" t="s">
        <v>87</v>
      </c>
      <c r="AY224" s="16" t="s">
        <v>185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6" t="s">
        <v>85</v>
      </c>
      <c r="BK224" s="204">
        <f>ROUND(I224*H224,2)</f>
        <v>0</v>
      </c>
      <c r="BL224" s="16" t="s">
        <v>261</v>
      </c>
      <c r="BM224" s="203" t="s">
        <v>1319</v>
      </c>
    </row>
    <row r="225" spans="1:65" s="2" customFormat="1" ht="33" customHeight="1">
      <c r="A225" s="33"/>
      <c r="B225" s="34"/>
      <c r="C225" s="191" t="s">
        <v>486</v>
      </c>
      <c r="D225" s="191" t="s">
        <v>188</v>
      </c>
      <c r="E225" s="192" t="s">
        <v>1320</v>
      </c>
      <c r="F225" s="193" t="s">
        <v>1321</v>
      </c>
      <c r="G225" s="194" t="s">
        <v>198</v>
      </c>
      <c r="H225" s="195">
        <v>368.07</v>
      </c>
      <c r="I225" s="196"/>
      <c r="J225" s="197">
        <f>ROUND(I225*H225,2)</f>
        <v>0</v>
      </c>
      <c r="K225" s="198"/>
      <c r="L225" s="38"/>
      <c r="M225" s="199" t="s">
        <v>1</v>
      </c>
      <c r="N225" s="200" t="s">
        <v>42</v>
      </c>
      <c r="O225" s="70"/>
      <c r="P225" s="201">
        <f>O225*H225</f>
        <v>0</v>
      </c>
      <c r="Q225" s="201">
        <v>1.0000000000000001E-5</v>
      </c>
      <c r="R225" s="201">
        <f>Q225*H225</f>
        <v>3.6807000000000003E-3</v>
      </c>
      <c r="S225" s="201">
        <v>0</v>
      </c>
      <c r="T225" s="20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3" t="s">
        <v>261</v>
      </c>
      <c r="AT225" s="203" t="s">
        <v>188</v>
      </c>
      <c r="AU225" s="203" t="s">
        <v>87</v>
      </c>
      <c r="AY225" s="16" t="s">
        <v>185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6" t="s">
        <v>85</v>
      </c>
      <c r="BK225" s="204">
        <f>ROUND(I225*H225,2)</f>
        <v>0</v>
      </c>
      <c r="BL225" s="16" t="s">
        <v>261</v>
      </c>
      <c r="BM225" s="203" t="s">
        <v>1322</v>
      </c>
    </row>
    <row r="226" spans="1:65" s="12" customFormat="1" ht="22.9" customHeight="1">
      <c r="B226" s="175"/>
      <c r="C226" s="176"/>
      <c r="D226" s="177" t="s">
        <v>76</v>
      </c>
      <c r="E226" s="189" t="s">
        <v>1204</v>
      </c>
      <c r="F226" s="189" t="s">
        <v>1205</v>
      </c>
      <c r="G226" s="176"/>
      <c r="H226" s="176"/>
      <c r="I226" s="179"/>
      <c r="J226" s="190">
        <f>BK226</f>
        <v>0</v>
      </c>
      <c r="K226" s="176"/>
      <c r="L226" s="181"/>
      <c r="M226" s="182"/>
      <c r="N226" s="183"/>
      <c r="O226" s="183"/>
      <c r="P226" s="184">
        <f>SUM(P227:P235)</f>
        <v>0</v>
      </c>
      <c r="Q226" s="183"/>
      <c r="R226" s="184">
        <f>SUM(R227:R235)</f>
        <v>7.6985999999999999E-2</v>
      </c>
      <c r="S226" s="183"/>
      <c r="T226" s="185">
        <f>SUM(T227:T235)</f>
        <v>0</v>
      </c>
      <c r="AR226" s="186" t="s">
        <v>87</v>
      </c>
      <c r="AT226" s="187" t="s">
        <v>76</v>
      </c>
      <c r="AU226" s="187" t="s">
        <v>85</v>
      </c>
      <c r="AY226" s="186" t="s">
        <v>185</v>
      </c>
      <c r="BK226" s="188">
        <f>SUM(BK227:BK235)</f>
        <v>0</v>
      </c>
    </row>
    <row r="227" spans="1:65" s="2" customFormat="1" ht="21.75" customHeight="1">
      <c r="A227" s="33"/>
      <c r="B227" s="34"/>
      <c r="C227" s="191" t="s">
        <v>490</v>
      </c>
      <c r="D227" s="191" t="s">
        <v>188</v>
      </c>
      <c r="E227" s="192" t="s">
        <v>1207</v>
      </c>
      <c r="F227" s="193" t="s">
        <v>1208</v>
      </c>
      <c r="G227" s="194" t="s">
        <v>198</v>
      </c>
      <c r="H227" s="195">
        <v>59.22</v>
      </c>
      <c r="I227" s="196"/>
      <c r="J227" s="197">
        <f>ROUND(I227*H227,2)</f>
        <v>0</v>
      </c>
      <c r="K227" s="198"/>
      <c r="L227" s="38"/>
      <c r="M227" s="199" t="s">
        <v>1</v>
      </c>
      <c r="N227" s="200" t="s">
        <v>42</v>
      </c>
      <c r="O227" s="70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3" t="s">
        <v>261</v>
      </c>
      <c r="AT227" s="203" t="s">
        <v>188</v>
      </c>
      <c r="AU227" s="203" t="s">
        <v>87</v>
      </c>
      <c r="AY227" s="16" t="s">
        <v>185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6" t="s">
        <v>85</v>
      </c>
      <c r="BK227" s="204">
        <f>ROUND(I227*H227,2)</f>
        <v>0</v>
      </c>
      <c r="BL227" s="16" t="s">
        <v>261</v>
      </c>
      <c r="BM227" s="203" t="s">
        <v>1323</v>
      </c>
    </row>
    <row r="228" spans="1:65" s="13" customFormat="1">
      <c r="B228" s="205"/>
      <c r="C228" s="206"/>
      <c r="D228" s="207" t="s">
        <v>194</v>
      </c>
      <c r="E228" s="208" t="s">
        <v>1</v>
      </c>
      <c r="F228" s="209" t="s">
        <v>1324</v>
      </c>
      <c r="G228" s="206"/>
      <c r="H228" s="210">
        <v>25.38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194</v>
      </c>
      <c r="AU228" s="216" t="s">
        <v>87</v>
      </c>
      <c r="AV228" s="13" t="s">
        <v>87</v>
      </c>
      <c r="AW228" s="13" t="s">
        <v>34</v>
      </c>
      <c r="AX228" s="13" t="s">
        <v>77</v>
      </c>
      <c r="AY228" s="216" t="s">
        <v>185</v>
      </c>
    </row>
    <row r="229" spans="1:65" s="13" customFormat="1">
      <c r="B229" s="205"/>
      <c r="C229" s="206"/>
      <c r="D229" s="207" t="s">
        <v>194</v>
      </c>
      <c r="E229" s="208" t="s">
        <v>1</v>
      </c>
      <c r="F229" s="209" t="s">
        <v>1325</v>
      </c>
      <c r="G229" s="206"/>
      <c r="H229" s="210">
        <v>33.840000000000003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194</v>
      </c>
      <c r="AU229" s="216" t="s">
        <v>87</v>
      </c>
      <c r="AV229" s="13" t="s">
        <v>87</v>
      </c>
      <c r="AW229" s="13" t="s">
        <v>34</v>
      </c>
      <c r="AX229" s="13" t="s">
        <v>77</v>
      </c>
      <c r="AY229" s="216" t="s">
        <v>185</v>
      </c>
    </row>
    <row r="230" spans="1:65" s="14" customFormat="1">
      <c r="B230" s="221"/>
      <c r="C230" s="222"/>
      <c r="D230" s="207" t="s">
        <v>194</v>
      </c>
      <c r="E230" s="223" t="s">
        <v>1</v>
      </c>
      <c r="F230" s="224" t="s">
        <v>317</v>
      </c>
      <c r="G230" s="222"/>
      <c r="H230" s="225">
        <v>59.22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194</v>
      </c>
      <c r="AU230" s="231" t="s">
        <v>87</v>
      </c>
      <c r="AV230" s="14" t="s">
        <v>192</v>
      </c>
      <c r="AW230" s="14" t="s">
        <v>34</v>
      </c>
      <c r="AX230" s="14" t="s">
        <v>85</v>
      </c>
      <c r="AY230" s="231" t="s">
        <v>185</v>
      </c>
    </row>
    <row r="231" spans="1:65" s="2" customFormat="1" ht="16.5" customHeight="1">
      <c r="A231" s="33"/>
      <c r="B231" s="34"/>
      <c r="C231" s="232" t="s">
        <v>494</v>
      </c>
      <c r="D231" s="232" t="s">
        <v>319</v>
      </c>
      <c r="E231" s="233" t="s">
        <v>1213</v>
      </c>
      <c r="F231" s="234" t="s">
        <v>1214</v>
      </c>
      <c r="G231" s="235" t="s">
        <v>198</v>
      </c>
      <c r="H231" s="236">
        <v>25.38</v>
      </c>
      <c r="I231" s="237"/>
      <c r="J231" s="238">
        <f>ROUND(I231*H231,2)</f>
        <v>0</v>
      </c>
      <c r="K231" s="239"/>
      <c r="L231" s="240"/>
      <c r="M231" s="241" t="s">
        <v>1</v>
      </c>
      <c r="N231" s="242" t="s">
        <v>42</v>
      </c>
      <c r="O231" s="70"/>
      <c r="P231" s="201">
        <f>O231*H231</f>
        <v>0</v>
      </c>
      <c r="Q231" s="201">
        <v>1.2999999999999999E-3</v>
      </c>
      <c r="R231" s="201">
        <f>Q231*H231</f>
        <v>3.2993999999999996E-2</v>
      </c>
      <c r="S231" s="201">
        <v>0</v>
      </c>
      <c r="T231" s="20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3" t="s">
        <v>322</v>
      </c>
      <c r="AT231" s="203" t="s">
        <v>319</v>
      </c>
      <c r="AU231" s="203" t="s">
        <v>87</v>
      </c>
      <c r="AY231" s="16" t="s">
        <v>185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6" t="s">
        <v>85</v>
      </c>
      <c r="BK231" s="204">
        <f>ROUND(I231*H231,2)</f>
        <v>0</v>
      </c>
      <c r="BL231" s="16" t="s">
        <v>261</v>
      </c>
      <c r="BM231" s="203" t="s">
        <v>1326</v>
      </c>
    </row>
    <row r="232" spans="1:65" s="2" customFormat="1" ht="33" customHeight="1">
      <c r="A232" s="33"/>
      <c r="B232" s="34"/>
      <c r="C232" s="232" t="s">
        <v>500</v>
      </c>
      <c r="D232" s="232" t="s">
        <v>319</v>
      </c>
      <c r="E232" s="233" t="s">
        <v>1217</v>
      </c>
      <c r="F232" s="234" t="s">
        <v>1218</v>
      </c>
      <c r="G232" s="235" t="s">
        <v>198</v>
      </c>
      <c r="H232" s="236">
        <v>33.840000000000003</v>
      </c>
      <c r="I232" s="237"/>
      <c r="J232" s="238">
        <f>ROUND(I232*H232,2)</f>
        <v>0</v>
      </c>
      <c r="K232" s="239"/>
      <c r="L232" s="240"/>
      <c r="M232" s="241" t="s">
        <v>1</v>
      </c>
      <c r="N232" s="242" t="s">
        <v>42</v>
      </c>
      <c r="O232" s="70"/>
      <c r="P232" s="201">
        <f>O232*H232</f>
        <v>0</v>
      </c>
      <c r="Q232" s="201">
        <v>1.2999999999999999E-3</v>
      </c>
      <c r="R232" s="201">
        <f>Q232*H232</f>
        <v>4.3992000000000003E-2</v>
      </c>
      <c r="S232" s="201">
        <v>0</v>
      </c>
      <c r="T232" s="20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322</v>
      </c>
      <c r="AT232" s="203" t="s">
        <v>319</v>
      </c>
      <c r="AU232" s="203" t="s">
        <v>87</v>
      </c>
      <c r="AY232" s="16" t="s">
        <v>185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6" t="s">
        <v>85</v>
      </c>
      <c r="BK232" s="204">
        <f>ROUND(I232*H232,2)</f>
        <v>0</v>
      </c>
      <c r="BL232" s="16" t="s">
        <v>261</v>
      </c>
      <c r="BM232" s="203" t="s">
        <v>1327</v>
      </c>
    </row>
    <row r="233" spans="1:65" s="2" customFormat="1" ht="21.75" customHeight="1">
      <c r="A233" s="33"/>
      <c r="B233" s="34"/>
      <c r="C233" s="191" t="s">
        <v>505</v>
      </c>
      <c r="D233" s="191" t="s">
        <v>188</v>
      </c>
      <c r="E233" s="192" t="s">
        <v>1221</v>
      </c>
      <c r="F233" s="193" t="s">
        <v>1222</v>
      </c>
      <c r="G233" s="194" t="s">
        <v>198</v>
      </c>
      <c r="H233" s="195">
        <v>25.38</v>
      </c>
      <c r="I233" s="196"/>
      <c r="J233" s="197">
        <f>ROUND(I233*H233,2)</f>
        <v>0</v>
      </c>
      <c r="K233" s="198"/>
      <c r="L233" s="38"/>
      <c r="M233" s="199" t="s">
        <v>1</v>
      </c>
      <c r="N233" s="200" t="s">
        <v>42</v>
      </c>
      <c r="O233" s="70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3" t="s">
        <v>261</v>
      </c>
      <c r="AT233" s="203" t="s">
        <v>188</v>
      </c>
      <c r="AU233" s="203" t="s">
        <v>87</v>
      </c>
      <c r="AY233" s="16" t="s">
        <v>185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6" t="s">
        <v>85</v>
      </c>
      <c r="BK233" s="204">
        <f>ROUND(I233*H233,2)</f>
        <v>0</v>
      </c>
      <c r="BL233" s="16" t="s">
        <v>261</v>
      </c>
      <c r="BM233" s="203" t="s">
        <v>1328</v>
      </c>
    </row>
    <row r="234" spans="1:65" s="2" customFormat="1" ht="21.75" customHeight="1">
      <c r="A234" s="33"/>
      <c r="B234" s="34"/>
      <c r="C234" s="191" t="s">
        <v>509</v>
      </c>
      <c r="D234" s="191" t="s">
        <v>188</v>
      </c>
      <c r="E234" s="192" t="s">
        <v>1225</v>
      </c>
      <c r="F234" s="193" t="s">
        <v>1226</v>
      </c>
      <c r="G234" s="194" t="s">
        <v>434</v>
      </c>
      <c r="H234" s="243"/>
      <c r="I234" s="196"/>
      <c r="J234" s="197">
        <f>ROUND(I234*H234,2)</f>
        <v>0</v>
      </c>
      <c r="K234" s="198"/>
      <c r="L234" s="38"/>
      <c r="M234" s="199" t="s">
        <v>1</v>
      </c>
      <c r="N234" s="200" t="s">
        <v>42</v>
      </c>
      <c r="O234" s="70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3" t="s">
        <v>261</v>
      </c>
      <c r="AT234" s="203" t="s">
        <v>188</v>
      </c>
      <c r="AU234" s="203" t="s">
        <v>87</v>
      </c>
      <c r="AY234" s="16" t="s">
        <v>185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6" t="s">
        <v>85</v>
      </c>
      <c r="BK234" s="204">
        <f>ROUND(I234*H234,2)</f>
        <v>0</v>
      </c>
      <c r="BL234" s="16" t="s">
        <v>261</v>
      </c>
      <c r="BM234" s="203" t="s">
        <v>1329</v>
      </c>
    </row>
    <row r="235" spans="1:65" s="2" customFormat="1" ht="21.75" customHeight="1">
      <c r="A235" s="33"/>
      <c r="B235" s="34"/>
      <c r="C235" s="191" t="s">
        <v>513</v>
      </c>
      <c r="D235" s="191" t="s">
        <v>188</v>
      </c>
      <c r="E235" s="192" t="s">
        <v>1229</v>
      </c>
      <c r="F235" s="193" t="s">
        <v>1230</v>
      </c>
      <c r="G235" s="194" t="s">
        <v>434</v>
      </c>
      <c r="H235" s="243"/>
      <c r="I235" s="196"/>
      <c r="J235" s="197">
        <f>ROUND(I235*H235,2)</f>
        <v>0</v>
      </c>
      <c r="K235" s="198"/>
      <c r="L235" s="38"/>
      <c r="M235" s="244" t="s">
        <v>1</v>
      </c>
      <c r="N235" s="245" t="s">
        <v>42</v>
      </c>
      <c r="O235" s="246"/>
      <c r="P235" s="247">
        <f>O235*H235</f>
        <v>0</v>
      </c>
      <c r="Q235" s="247">
        <v>0</v>
      </c>
      <c r="R235" s="247">
        <f>Q235*H235</f>
        <v>0</v>
      </c>
      <c r="S235" s="247">
        <v>0</v>
      </c>
      <c r="T235" s="248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261</v>
      </c>
      <c r="AT235" s="203" t="s">
        <v>188</v>
      </c>
      <c r="AU235" s="203" t="s">
        <v>87</v>
      </c>
      <c r="AY235" s="16" t="s">
        <v>185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6" t="s">
        <v>85</v>
      </c>
      <c r="BK235" s="204">
        <f>ROUND(I235*H235,2)</f>
        <v>0</v>
      </c>
      <c r="BL235" s="16" t="s">
        <v>261</v>
      </c>
      <c r="BM235" s="203" t="s">
        <v>1330</v>
      </c>
    </row>
    <row r="236" spans="1:65" s="2" customFormat="1" ht="6.95" customHeight="1">
      <c r="A236" s="33"/>
      <c r="B236" s="53"/>
      <c r="C236" s="54"/>
      <c r="D236" s="54"/>
      <c r="E236" s="54"/>
      <c r="F236" s="54"/>
      <c r="G236" s="54"/>
      <c r="H236" s="54"/>
      <c r="I236" s="54"/>
      <c r="J236" s="54"/>
      <c r="K236" s="54"/>
      <c r="L236" s="38"/>
      <c r="M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</row>
  </sheetData>
  <sheetProtection algorithmName="SHA-512" hashValue="0FNPlw8ljj8QZtY466ON38vjrcMDTV1O15Br0+rgfJmMR9f9UoJMekq3QA9HT6S3kH77Y0kSmKxPPnhiVMpG8g==" saltValue="qzUn1YEluqJztbEY9AanKw==" spinCount="100000" sheet="1" objects="1" scenarios="1" formatColumns="0" formatRows="0" autoFilter="0"/>
  <autoFilter ref="C132:K235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106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1" customFormat="1" ht="12" customHeight="1">
      <c r="B8" s="19"/>
      <c r="D8" s="118" t="s">
        <v>148</v>
      </c>
      <c r="L8" s="19"/>
    </row>
    <row r="9" spans="1:46" s="2" customFormat="1" ht="16.5" customHeight="1">
      <c r="A9" s="33"/>
      <c r="B9" s="38"/>
      <c r="C9" s="33"/>
      <c r="D9" s="33"/>
      <c r="E9" s="300" t="s">
        <v>1331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755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02" t="s">
        <v>1332</v>
      </c>
      <c r="F11" s="303"/>
      <c r="G11" s="303"/>
      <c r="H11" s="30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150</v>
      </c>
      <c r="G14" s="33"/>
      <c r="H14" s="33"/>
      <c r="I14" s="118" t="s">
        <v>22</v>
      </c>
      <c r="J14" s="119" t="str">
        <f>'Rekapitulace zakázky'!AN8</f>
        <v>24. 3. 2021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4" t="str">
        <f>'Rekapitulace zakázky'!E14</f>
        <v>Vyplň údaj</v>
      </c>
      <c r="F20" s="305"/>
      <c r="G20" s="305"/>
      <c r="H20" s="305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/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6" t="s">
        <v>1</v>
      </c>
      <c r="F29" s="306"/>
      <c r="G29" s="306"/>
      <c r="H29" s="30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ROUND(J133,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ROUND((SUM(BE133:BE236)),  2)</f>
        <v>0</v>
      </c>
      <c r="G35" s="33"/>
      <c r="H35" s="33"/>
      <c r="I35" s="129">
        <v>0.21</v>
      </c>
      <c r="J35" s="128">
        <f>ROUND(((SUM(BE133:BE236))*I35),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ROUND((SUM(BF133:BF236)),  2)</f>
        <v>0</v>
      </c>
      <c r="G36" s="33"/>
      <c r="H36" s="33"/>
      <c r="I36" s="129">
        <v>0.15</v>
      </c>
      <c r="J36" s="128">
        <f>ROUND(((SUM(BF133:BF236))*I36),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ROUND((SUM(BG133:BG236)),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ROUND((SUM(BH133:BH236)),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ROUND((SUM(BI133:BI236)),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148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8" t="s">
        <v>1331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755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94" t="str">
        <f>E11</f>
        <v>4.1 - Oprava kanceláří 303, 304 a 306A</v>
      </c>
      <c r="F89" s="297"/>
      <c r="G89" s="297"/>
      <c r="H89" s="29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ŽST Praha Holešovice</v>
      </c>
      <c r="G91" s="35"/>
      <c r="H91" s="35"/>
      <c r="I91" s="28" t="s">
        <v>22</v>
      </c>
      <c r="J91" s="65" t="str">
        <f>IF(J14="","",J14)</f>
        <v>24. 3. 2021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>
        <f>E26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152</v>
      </c>
      <c r="D96" s="149"/>
      <c r="E96" s="149"/>
      <c r="F96" s="149"/>
      <c r="G96" s="149"/>
      <c r="H96" s="149"/>
      <c r="I96" s="149"/>
      <c r="J96" s="150" t="s">
        <v>153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154</v>
      </c>
      <c r="D98" s="35"/>
      <c r="E98" s="35"/>
      <c r="F98" s="35"/>
      <c r="G98" s="35"/>
      <c r="H98" s="35"/>
      <c r="I98" s="35"/>
      <c r="J98" s="83">
        <f>J133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155</v>
      </c>
    </row>
    <row r="99" spans="1:47" s="9" customFormat="1" ht="24.95" customHeight="1">
      <c r="B99" s="152"/>
      <c r="C99" s="153"/>
      <c r="D99" s="154" t="s">
        <v>156</v>
      </c>
      <c r="E99" s="155"/>
      <c r="F99" s="155"/>
      <c r="G99" s="155"/>
      <c r="H99" s="155"/>
      <c r="I99" s="155"/>
      <c r="J99" s="156">
        <f>J134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157</v>
      </c>
      <c r="E100" s="160"/>
      <c r="F100" s="160"/>
      <c r="G100" s="160"/>
      <c r="H100" s="160"/>
      <c r="I100" s="160"/>
      <c r="J100" s="161">
        <f>J135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1249</v>
      </c>
      <c r="E101" s="160"/>
      <c r="F101" s="160"/>
      <c r="G101" s="160"/>
      <c r="H101" s="160"/>
      <c r="I101" s="160"/>
      <c r="J101" s="161">
        <f>J138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760</v>
      </c>
      <c r="E102" s="160"/>
      <c r="F102" s="160"/>
      <c r="G102" s="160"/>
      <c r="H102" s="160"/>
      <c r="I102" s="160"/>
      <c r="J102" s="161">
        <f>J145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160</v>
      </c>
      <c r="E103" s="160"/>
      <c r="F103" s="160"/>
      <c r="G103" s="160"/>
      <c r="H103" s="160"/>
      <c r="I103" s="160"/>
      <c r="J103" s="161">
        <f>J153</f>
        <v>0</v>
      </c>
      <c r="K103" s="103"/>
      <c r="L103" s="162"/>
    </row>
    <row r="104" spans="1:47" s="9" customFormat="1" ht="24.95" customHeight="1">
      <c r="B104" s="152"/>
      <c r="C104" s="153"/>
      <c r="D104" s="154" t="s">
        <v>161</v>
      </c>
      <c r="E104" s="155"/>
      <c r="F104" s="155"/>
      <c r="G104" s="155"/>
      <c r="H104" s="155"/>
      <c r="I104" s="155"/>
      <c r="J104" s="156">
        <f>J157</f>
        <v>0</v>
      </c>
      <c r="K104" s="153"/>
      <c r="L104" s="157"/>
    </row>
    <row r="105" spans="1:47" s="10" customFormat="1" ht="19.899999999999999" customHeight="1">
      <c r="B105" s="158"/>
      <c r="C105" s="103"/>
      <c r="D105" s="159" t="s">
        <v>164</v>
      </c>
      <c r="E105" s="160"/>
      <c r="F105" s="160"/>
      <c r="G105" s="160"/>
      <c r="H105" s="160"/>
      <c r="I105" s="160"/>
      <c r="J105" s="161">
        <f>J158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763</v>
      </c>
      <c r="E106" s="160"/>
      <c r="F106" s="160"/>
      <c r="G106" s="160"/>
      <c r="H106" s="160"/>
      <c r="I106" s="160"/>
      <c r="J106" s="161">
        <f>J167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167</v>
      </c>
      <c r="E107" s="160"/>
      <c r="F107" s="160"/>
      <c r="G107" s="160"/>
      <c r="H107" s="160"/>
      <c r="I107" s="160"/>
      <c r="J107" s="161">
        <f>J187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764</v>
      </c>
      <c r="E108" s="160"/>
      <c r="F108" s="160"/>
      <c r="G108" s="160"/>
      <c r="H108" s="160"/>
      <c r="I108" s="160"/>
      <c r="J108" s="161">
        <f>J193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765</v>
      </c>
      <c r="E109" s="160"/>
      <c r="F109" s="160"/>
      <c r="G109" s="160"/>
      <c r="H109" s="160"/>
      <c r="I109" s="160"/>
      <c r="J109" s="161">
        <f>J212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766</v>
      </c>
      <c r="E110" s="160"/>
      <c r="F110" s="160"/>
      <c r="G110" s="160"/>
      <c r="H110" s="160"/>
      <c r="I110" s="160"/>
      <c r="J110" s="161">
        <f>J216</f>
        <v>0</v>
      </c>
      <c r="K110" s="103"/>
      <c r="L110" s="162"/>
    </row>
    <row r="111" spans="1:47" s="10" customFormat="1" ht="19.899999999999999" customHeight="1">
      <c r="B111" s="158"/>
      <c r="C111" s="103"/>
      <c r="D111" s="159" t="s">
        <v>767</v>
      </c>
      <c r="E111" s="160"/>
      <c r="F111" s="160"/>
      <c r="G111" s="160"/>
      <c r="H111" s="160"/>
      <c r="I111" s="160"/>
      <c r="J111" s="161">
        <f>J227</f>
        <v>0</v>
      </c>
      <c r="K111" s="103"/>
      <c r="L111" s="162"/>
    </row>
    <row r="112" spans="1:47" s="2" customFormat="1" ht="21.7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31" s="2" customFormat="1" ht="6.95" customHeight="1">
      <c r="A113" s="33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7" spans="1:31" s="2" customFormat="1" ht="6.95" customHeight="1">
      <c r="A117" s="33"/>
      <c r="B117" s="55"/>
      <c r="C117" s="56"/>
      <c r="D117" s="56"/>
      <c r="E117" s="56"/>
      <c r="F117" s="56"/>
      <c r="G117" s="56"/>
      <c r="H117" s="56"/>
      <c r="I117" s="56"/>
      <c r="J117" s="56"/>
      <c r="K117" s="56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24.95" customHeight="1">
      <c r="A118" s="33"/>
      <c r="B118" s="34"/>
      <c r="C118" s="22" t="s">
        <v>170</v>
      </c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16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5"/>
      <c r="D121" s="35"/>
      <c r="E121" s="298" t="str">
        <f>E7</f>
        <v>Praha Holešovice ON - oprava</v>
      </c>
      <c r="F121" s="299"/>
      <c r="G121" s="299"/>
      <c r="H121" s="299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1" customFormat="1" ht="12" customHeight="1">
      <c r="B122" s="20"/>
      <c r="C122" s="28" t="s">
        <v>148</v>
      </c>
      <c r="D122" s="21"/>
      <c r="E122" s="21"/>
      <c r="F122" s="21"/>
      <c r="G122" s="21"/>
      <c r="H122" s="21"/>
      <c r="I122" s="21"/>
      <c r="J122" s="21"/>
      <c r="K122" s="21"/>
      <c r="L122" s="19"/>
    </row>
    <row r="123" spans="1:31" s="2" customFormat="1" ht="16.5" customHeight="1">
      <c r="A123" s="33"/>
      <c r="B123" s="34"/>
      <c r="C123" s="35"/>
      <c r="D123" s="35"/>
      <c r="E123" s="298" t="s">
        <v>1331</v>
      </c>
      <c r="F123" s="297"/>
      <c r="G123" s="297"/>
      <c r="H123" s="297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755</v>
      </c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6.5" customHeight="1">
      <c r="A125" s="33"/>
      <c r="B125" s="34"/>
      <c r="C125" s="35"/>
      <c r="D125" s="35"/>
      <c r="E125" s="294" t="str">
        <f>E11</f>
        <v>4.1 - Oprava kanceláří 303, 304 a 306A</v>
      </c>
      <c r="F125" s="297"/>
      <c r="G125" s="297"/>
      <c r="H125" s="297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6.9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8" t="s">
        <v>20</v>
      </c>
      <c r="D127" s="35"/>
      <c r="E127" s="35"/>
      <c r="F127" s="26" t="str">
        <f>F14</f>
        <v>ŽST Praha Holešovice</v>
      </c>
      <c r="G127" s="35"/>
      <c r="H127" s="35"/>
      <c r="I127" s="28" t="s">
        <v>22</v>
      </c>
      <c r="J127" s="65" t="str">
        <f>IF(J14="","",J14)</f>
        <v>24. 3. 2021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5.2" customHeight="1">
      <c r="A129" s="33"/>
      <c r="B129" s="34"/>
      <c r="C129" s="28" t="s">
        <v>24</v>
      </c>
      <c r="D129" s="35"/>
      <c r="E129" s="35"/>
      <c r="F129" s="26" t="str">
        <f>E17</f>
        <v>Správa železnic, státní organizace</v>
      </c>
      <c r="G129" s="35"/>
      <c r="H129" s="35"/>
      <c r="I129" s="28" t="s">
        <v>32</v>
      </c>
      <c r="J129" s="31" t="str">
        <f>E23</f>
        <v xml:space="preserve"> 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5.2" customHeight="1">
      <c r="A130" s="33"/>
      <c r="B130" s="34"/>
      <c r="C130" s="28" t="s">
        <v>30</v>
      </c>
      <c r="D130" s="35"/>
      <c r="E130" s="35"/>
      <c r="F130" s="26" t="str">
        <f>IF(E20="","",E20)</f>
        <v>Vyplň údaj</v>
      </c>
      <c r="G130" s="35"/>
      <c r="H130" s="35"/>
      <c r="I130" s="28" t="s">
        <v>35</v>
      </c>
      <c r="J130" s="31">
        <f>E26</f>
        <v>0</v>
      </c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0.35" customHeight="1">
      <c r="A131" s="33"/>
      <c r="B131" s="34"/>
      <c r="C131" s="35"/>
      <c r="D131" s="35"/>
      <c r="E131" s="35"/>
      <c r="F131" s="35"/>
      <c r="G131" s="35"/>
      <c r="H131" s="35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11" customFormat="1" ht="29.25" customHeight="1">
      <c r="A132" s="163"/>
      <c r="B132" s="164"/>
      <c r="C132" s="165" t="s">
        <v>171</v>
      </c>
      <c r="D132" s="166" t="s">
        <v>62</v>
      </c>
      <c r="E132" s="166" t="s">
        <v>58</v>
      </c>
      <c r="F132" s="166" t="s">
        <v>59</v>
      </c>
      <c r="G132" s="166" t="s">
        <v>172</v>
      </c>
      <c r="H132" s="166" t="s">
        <v>173</v>
      </c>
      <c r="I132" s="166" t="s">
        <v>174</v>
      </c>
      <c r="J132" s="167" t="s">
        <v>153</v>
      </c>
      <c r="K132" s="168" t="s">
        <v>175</v>
      </c>
      <c r="L132" s="169"/>
      <c r="M132" s="74" t="s">
        <v>1</v>
      </c>
      <c r="N132" s="75" t="s">
        <v>41</v>
      </c>
      <c r="O132" s="75" t="s">
        <v>176</v>
      </c>
      <c r="P132" s="75" t="s">
        <v>177</v>
      </c>
      <c r="Q132" s="75" t="s">
        <v>178</v>
      </c>
      <c r="R132" s="75" t="s">
        <v>179</v>
      </c>
      <c r="S132" s="75" t="s">
        <v>180</v>
      </c>
      <c r="T132" s="76" t="s">
        <v>181</v>
      </c>
      <c r="U132" s="163"/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/>
    </row>
    <row r="133" spans="1:65" s="2" customFormat="1" ht="22.9" customHeight="1">
      <c r="A133" s="33"/>
      <c r="B133" s="34"/>
      <c r="C133" s="81" t="s">
        <v>182</v>
      </c>
      <c r="D133" s="35"/>
      <c r="E133" s="35"/>
      <c r="F133" s="35"/>
      <c r="G133" s="35"/>
      <c r="H133" s="35"/>
      <c r="I133" s="35"/>
      <c r="J133" s="170">
        <f>BK133</f>
        <v>0</v>
      </c>
      <c r="K133" s="35"/>
      <c r="L133" s="38"/>
      <c r="M133" s="77"/>
      <c r="N133" s="171"/>
      <c r="O133" s="78"/>
      <c r="P133" s="172">
        <f>P134+P157</f>
        <v>0</v>
      </c>
      <c r="Q133" s="78"/>
      <c r="R133" s="172">
        <f>R134+R157</f>
        <v>2.2025232800000003</v>
      </c>
      <c r="S133" s="78"/>
      <c r="T133" s="173">
        <f>T134+T157</f>
        <v>0.7117137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76</v>
      </c>
      <c r="AU133" s="16" t="s">
        <v>155</v>
      </c>
      <c r="BK133" s="174">
        <f>BK134+BK157</f>
        <v>0</v>
      </c>
    </row>
    <row r="134" spans="1:65" s="12" customFormat="1" ht="25.9" customHeight="1">
      <c r="B134" s="175"/>
      <c r="C134" s="176"/>
      <c r="D134" s="177" t="s">
        <v>76</v>
      </c>
      <c r="E134" s="178" t="s">
        <v>183</v>
      </c>
      <c r="F134" s="178" t="s">
        <v>184</v>
      </c>
      <c r="G134" s="176"/>
      <c r="H134" s="176"/>
      <c r="I134" s="179"/>
      <c r="J134" s="180">
        <f>BK134</f>
        <v>0</v>
      </c>
      <c r="K134" s="176"/>
      <c r="L134" s="181"/>
      <c r="M134" s="182"/>
      <c r="N134" s="183"/>
      <c r="O134" s="183"/>
      <c r="P134" s="184">
        <f>P135+P138+P145+P153</f>
        <v>0</v>
      </c>
      <c r="Q134" s="183"/>
      <c r="R134" s="184">
        <f>R135+R138+R145+R153</f>
        <v>1.6225E-2</v>
      </c>
      <c r="S134" s="183"/>
      <c r="T134" s="185">
        <f>T135+T138+T145+T153</f>
        <v>0</v>
      </c>
      <c r="AR134" s="186" t="s">
        <v>85</v>
      </c>
      <c r="AT134" s="187" t="s">
        <v>76</v>
      </c>
      <c r="AU134" s="187" t="s">
        <v>77</v>
      </c>
      <c r="AY134" s="186" t="s">
        <v>185</v>
      </c>
      <c r="BK134" s="188">
        <f>BK135+BK138+BK145+BK153</f>
        <v>0</v>
      </c>
    </row>
    <row r="135" spans="1:65" s="12" customFormat="1" ht="22.9" customHeight="1">
      <c r="B135" s="175"/>
      <c r="C135" s="176"/>
      <c r="D135" s="177" t="s">
        <v>76</v>
      </c>
      <c r="E135" s="189" t="s">
        <v>186</v>
      </c>
      <c r="F135" s="189" t="s">
        <v>187</v>
      </c>
      <c r="G135" s="176"/>
      <c r="H135" s="176"/>
      <c r="I135" s="179"/>
      <c r="J135" s="190">
        <f>BK135</f>
        <v>0</v>
      </c>
      <c r="K135" s="176"/>
      <c r="L135" s="181"/>
      <c r="M135" s="182"/>
      <c r="N135" s="183"/>
      <c r="O135" s="183"/>
      <c r="P135" s="184">
        <f>SUM(P136:P137)</f>
        <v>0</v>
      </c>
      <c r="Q135" s="183"/>
      <c r="R135" s="184">
        <f>SUM(R136:R137)</f>
        <v>0</v>
      </c>
      <c r="S135" s="183"/>
      <c r="T135" s="185">
        <f>SUM(T136:T137)</f>
        <v>0</v>
      </c>
      <c r="AR135" s="186" t="s">
        <v>85</v>
      </c>
      <c r="AT135" s="187" t="s">
        <v>76</v>
      </c>
      <c r="AU135" s="187" t="s">
        <v>85</v>
      </c>
      <c r="AY135" s="186" t="s">
        <v>185</v>
      </c>
      <c r="BK135" s="188">
        <f>SUM(BK136:BK137)</f>
        <v>0</v>
      </c>
    </row>
    <row r="136" spans="1:65" s="2" customFormat="1" ht="21.75" customHeight="1">
      <c r="A136" s="33"/>
      <c r="B136" s="34"/>
      <c r="C136" s="191" t="s">
        <v>85</v>
      </c>
      <c r="D136" s="191" t="s">
        <v>188</v>
      </c>
      <c r="E136" s="192" t="s">
        <v>795</v>
      </c>
      <c r="F136" s="193" t="s">
        <v>796</v>
      </c>
      <c r="G136" s="194" t="s">
        <v>198</v>
      </c>
      <c r="H136" s="195">
        <v>43.26</v>
      </c>
      <c r="I136" s="196"/>
      <c r="J136" s="197">
        <f>ROUND(I136*H136,2)</f>
        <v>0</v>
      </c>
      <c r="K136" s="198"/>
      <c r="L136" s="38"/>
      <c r="M136" s="199" t="s">
        <v>1</v>
      </c>
      <c r="N136" s="200" t="s">
        <v>42</v>
      </c>
      <c r="O136" s="70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192</v>
      </c>
      <c r="AT136" s="203" t="s">
        <v>188</v>
      </c>
      <c r="AU136" s="203" t="s">
        <v>87</v>
      </c>
      <c r="AY136" s="16" t="s">
        <v>185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6" t="s">
        <v>85</v>
      </c>
      <c r="BK136" s="204">
        <f>ROUND(I136*H136,2)</f>
        <v>0</v>
      </c>
      <c r="BL136" s="16" t="s">
        <v>192</v>
      </c>
      <c r="BM136" s="203" t="s">
        <v>797</v>
      </c>
    </row>
    <row r="137" spans="1:65" s="13" customFormat="1">
      <c r="B137" s="205"/>
      <c r="C137" s="206"/>
      <c r="D137" s="207" t="s">
        <v>194</v>
      </c>
      <c r="E137" s="208" t="s">
        <v>1</v>
      </c>
      <c r="F137" s="209" t="s">
        <v>1333</v>
      </c>
      <c r="G137" s="206"/>
      <c r="H137" s="210">
        <v>43.26</v>
      </c>
      <c r="I137" s="211"/>
      <c r="J137" s="206"/>
      <c r="K137" s="206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194</v>
      </c>
      <c r="AU137" s="216" t="s">
        <v>87</v>
      </c>
      <c r="AV137" s="13" t="s">
        <v>87</v>
      </c>
      <c r="AW137" s="13" t="s">
        <v>34</v>
      </c>
      <c r="AX137" s="13" t="s">
        <v>85</v>
      </c>
      <c r="AY137" s="216" t="s">
        <v>185</v>
      </c>
    </row>
    <row r="138" spans="1:65" s="12" customFormat="1" ht="22.9" customHeight="1">
      <c r="B138" s="175"/>
      <c r="C138" s="176"/>
      <c r="D138" s="177" t="s">
        <v>76</v>
      </c>
      <c r="E138" s="189" t="s">
        <v>209</v>
      </c>
      <c r="F138" s="189" t="s">
        <v>1251</v>
      </c>
      <c r="G138" s="176"/>
      <c r="H138" s="176"/>
      <c r="I138" s="179"/>
      <c r="J138" s="190">
        <f>BK138</f>
        <v>0</v>
      </c>
      <c r="K138" s="176"/>
      <c r="L138" s="181"/>
      <c r="M138" s="182"/>
      <c r="N138" s="183"/>
      <c r="O138" s="183"/>
      <c r="P138" s="184">
        <f>SUM(P139:P144)</f>
        <v>0</v>
      </c>
      <c r="Q138" s="183"/>
      <c r="R138" s="184">
        <f>SUM(R139:R144)</f>
        <v>1.6225E-2</v>
      </c>
      <c r="S138" s="183"/>
      <c r="T138" s="185">
        <f>SUM(T139:T144)</f>
        <v>0</v>
      </c>
      <c r="AR138" s="186" t="s">
        <v>85</v>
      </c>
      <c r="AT138" s="187" t="s">
        <v>76</v>
      </c>
      <c r="AU138" s="187" t="s">
        <v>85</v>
      </c>
      <c r="AY138" s="186" t="s">
        <v>185</v>
      </c>
      <c r="BK138" s="188">
        <f>SUM(BK139:BK144)</f>
        <v>0</v>
      </c>
    </row>
    <row r="139" spans="1:65" s="2" customFormat="1" ht="33" customHeight="1">
      <c r="A139" s="33"/>
      <c r="B139" s="34"/>
      <c r="C139" s="191" t="s">
        <v>87</v>
      </c>
      <c r="D139" s="191" t="s">
        <v>188</v>
      </c>
      <c r="E139" s="192" t="s">
        <v>823</v>
      </c>
      <c r="F139" s="193" t="s">
        <v>824</v>
      </c>
      <c r="G139" s="194" t="s">
        <v>198</v>
      </c>
      <c r="H139" s="195">
        <v>64.260000000000005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42</v>
      </c>
      <c r="O139" s="70"/>
      <c r="P139" s="201">
        <f>O139*H139</f>
        <v>0</v>
      </c>
      <c r="Q139" s="201">
        <v>2.1000000000000001E-4</v>
      </c>
      <c r="R139" s="201">
        <f>Q139*H139</f>
        <v>1.3494600000000002E-2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192</v>
      </c>
      <c r="AT139" s="203" t="s">
        <v>188</v>
      </c>
      <c r="AU139" s="203" t="s">
        <v>87</v>
      </c>
      <c r="AY139" s="16" t="s">
        <v>185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85</v>
      </c>
      <c r="BK139" s="204">
        <f>ROUND(I139*H139,2)</f>
        <v>0</v>
      </c>
      <c r="BL139" s="16" t="s">
        <v>192</v>
      </c>
      <c r="BM139" s="203" t="s">
        <v>825</v>
      </c>
    </row>
    <row r="140" spans="1:65" s="13" customFormat="1">
      <c r="B140" s="205"/>
      <c r="C140" s="206"/>
      <c r="D140" s="207" t="s">
        <v>194</v>
      </c>
      <c r="E140" s="208" t="s">
        <v>1</v>
      </c>
      <c r="F140" s="209" t="s">
        <v>1334</v>
      </c>
      <c r="G140" s="206"/>
      <c r="H140" s="210">
        <v>64.260000000000005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194</v>
      </c>
      <c r="AU140" s="216" t="s">
        <v>87</v>
      </c>
      <c r="AV140" s="13" t="s">
        <v>87</v>
      </c>
      <c r="AW140" s="13" t="s">
        <v>34</v>
      </c>
      <c r="AX140" s="13" t="s">
        <v>85</v>
      </c>
      <c r="AY140" s="216" t="s">
        <v>185</v>
      </c>
    </row>
    <row r="141" spans="1:65" s="2" customFormat="1" ht="21.75" customHeight="1">
      <c r="A141" s="33"/>
      <c r="B141" s="34"/>
      <c r="C141" s="191" t="s">
        <v>201</v>
      </c>
      <c r="D141" s="191" t="s">
        <v>188</v>
      </c>
      <c r="E141" s="192" t="s">
        <v>827</v>
      </c>
      <c r="F141" s="193" t="s">
        <v>828</v>
      </c>
      <c r="G141" s="194" t="s">
        <v>198</v>
      </c>
      <c r="H141" s="195">
        <v>64.260000000000005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42</v>
      </c>
      <c r="O141" s="70"/>
      <c r="P141" s="201">
        <f>O141*H141</f>
        <v>0</v>
      </c>
      <c r="Q141" s="201">
        <v>4.0000000000000003E-5</v>
      </c>
      <c r="R141" s="201">
        <f>Q141*H141</f>
        <v>2.5704000000000005E-3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192</v>
      </c>
      <c r="AT141" s="203" t="s">
        <v>188</v>
      </c>
      <c r="AU141" s="203" t="s">
        <v>87</v>
      </c>
      <c r="AY141" s="16" t="s">
        <v>185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85</v>
      </c>
      <c r="BK141" s="204">
        <f>ROUND(I141*H141,2)</f>
        <v>0</v>
      </c>
      <c r="BL141" s="16" t="s">
        <v>192</v>
      </c>
      <c r="BM141" s="203" t="s">
        <v>829</v>
      </c>
    </row>
    <row r="142" spans="1:65" s="2" customFormat="1" ht="33" customHeight="1">
      <c r="A142" s="33"/>
      <c r="B142" s="34"/>
      <c r="C142" s="191" t="s">
        <v>192</v>
      </c>
      <c r="D142" s="191" t="s">
        <v>188</v>
      </c>
      <c r="E142" s="192" t="s">
        <v>1254</v>
      </c>
      <c r="F142" s="193" t="s">
        <v>1255</v>
      </c>
      <c r="G142" s="194" t="s">
        <v>704</v>
      </c>
      <c r="H142" s="195">
        <v>3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42</v>
      </c>
      <c r="O142" s="70"/>
      <c r="P142" s="201">
        <f>O142*H142</f>
        <v>0</v>
      </c>
      <c r="Q142" s="201">
        <v>4.0000000000000003E-5</v>
      </c>
      <c r="R142" s="201">
        <f>Q142*H142</f>
        <v>1.2000000000000002E-4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192</v>
      </c>
      <c r="AT142" s="203" t="s">
        <v>188</v>
      </c>
      <c r="AU142" s="203" t="s">
        <v>87</v>
      </c>
      <c r="AY142" s="16" t="s">
        <v>185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85</v>
      </c>
      <c r="BK142" s="204">
        <f>ROUND(I142*H142,2)</f>
        <v>0</v>
      </c>
      <c r="BL142" s="16" t="s">
        <v>192</v>
      </c>
      <c r="BM142" s="203" t="s">
        <v>1256</v>
      </c>
    </row>
    <row r="143" spans="1:65" s="2" customFormat="1" ht="21.75" customHeight="1">
      <c r="A143" s="33"/>
      <c r="B143" s="34"/>
      <c r="C143" s="191" t="s">
        <v>211</v>
      </c>
      <c r="D143" s="191" t="s">
        <v>188</v>
      </c>
      <c r="E143" s="192" t="s">
        <v>830</v>
      </c>
      <c r="F143" s="193" t="s">
        <v>1335</v>
      </c>
      <c r="G143" s="194" t="s">
        <v>214</v>
      </c>
      <c r="H143" s="195">
        <v>1</v>
      </c>
      <c r="I143" s="196"/>
      <c r="J143" s="197">
        <f>ROUND(I143*H143,2)</f>
        <v>0</v>
      </c>
      <c r="K143" s="198"/>
      <c r="L143" s="38"/>
      <c r="M143" s="199" t="s">
        <v>1</v>
      </c>
      <c r="N143" s="200" t="s">
        <v>42</v>
      </c>
      <c r="O143" s="70"/>
      <c r="P143" s="201">
        <f>O143*H143</f>
        <v>0</v>
      </c>
      <c r="Q143" s="201">
        <v>4.0000000000000003E-5</v>
      </c>
      <c r="R143" s="201">
        <f>Q143*H143</f>
        <v>4.0000000000000003E-5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192</v>
      </c>
      <c r="AT143" s="203" t="s">
        <v>188</v>
      </c>
      <c r="AU143" s="203" t="s">
        <v>87</v>
      </c>
      <c r="AY143" s="16" t="s">
        <v>185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85</v>
      </c>
      <c r="BK143" s="204">
        <f>ROUND(I143*H143,2)</f>
        <v>0</v>
      </c>
      <c r="BL143" s="16" t="s">
        <v>192</v>
      </c>
      <c r="BM143" s="203" t="s">
        <v>832</v>
      </c>
    </row>
    <row r="144" spans="1:65" s="2" customFormat="1" ht="39">
      <c r="A144" s="33"/>
      <c r="B144" s="34"/>
      <c r="C144" s="35"/>
      <c r="D144" s="207" t="s">
        <v>269</v>
      </c>
      <c r="E144" s="35"/>
      <c r="F144" s="217" t="s">
        <v>833</v>
      </c>
      <c r="G144" s="35"/>
      <c r="H144" s="35"/>
      <c r="I144" s="218"/>
      <c r="J144" s="35"/>
      <c r="K144" s="35"/>
      <c r="L144" s="38"/>
      <c r="M144" s="219"/>
      <c r="N144" s="220"/>
      <c r="O144" s="70"/>
      <c r="P144" s="70"/>
      <c r="Q144" s="70"/>
      <c r="R144" s="70"/>
      <c r="S144" s="70"/>
      <c r="T144" s="71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269</v>
      </c>
      <c r="AU144" s="16" t="s">
        <v>87</v>
      </c>
    </row>
    <row r="145" spans="1:65" s="12" customFormat="1" ht="22.9" customHeight="1">
      <c r="B145" s="175"/>
      <c r="C145" s="176"/>
      <c r="D145" s="177" t="s">
        <v>76</v>
      </c>
      <c r="E145" s="189" t="s">
        <v>232</v>
      </c>
      <c r="F145" s="189" t="s">
        <v>843</v>
      </c>
      <c r="G145" s="176"/>
      <c r="H145" s="176"/>
      <c r="I145" s="179"/>
      <c r="J145" s="190">
        <f>BK145</f>
        <v>0</v>
      </c>
      <c r="K145" s="176"/>
      <c r="L145" s="181"/>
      <c r="M145" s="182"/>
      <c r="N145" s="183"/>
      <c r="O145" s="183"/>
      <c r="P145" s="184">
        <f>SUM(P146:P152)</f>
        <v>0</v>
      </c>
      <c r="Q145" s="183"/>
      <c r="R145" s="184">
        <f>SUM(R146:R152)</f>
        <v>0</v>
      </c>
      <c r="S145" s="183"/>
      <c r="T145" s="185">
        <f>SUM(T146:T152)</f>
        <v>0</v>
      </c>
      <c r="AR145" s="186" t="s">
        <v>85</v>
      </c>
      <c r="AT145" s="187" t="s">
        <v>76</v>
      </c>
      <c r="AU145" s="187" t="s">
        <v>85</v>
      </c>
      <c r="AY145" s="186" t="s">
        <v>185</v>
      </c>
      <c r="BK145" s="188">
        <f>SUM(BK146:BK152)</f>
        <v>0</v>
      </c>
    </row>
    <row r="146" spans="1:65" s="2" customFormat="1" ht="21.75" customHeight="1">
      <c r="A146" s="33"/>
      <c r="B146" s="34"/>
      <c r="C146" s="191" t="s">
        <v>186</v>
      </c>
      <c r="D146" s="191" t="s">
        <v>188</v>
      </c>
      <c r="E146" s="192" t="s">
        <v>844</v>
      </c>
      <c r="F146" s="193" t="s">
        <v>845</v>
      </c>
      <c r="G146" s="194" t="s">
        <v>237</v>
      </c>
      <c r="H146" s="195">
        <v>0.71199999999999997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42</v>
      </c>
      <c r="O146" s="70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192</v>
      </c>
      <c r="AT146" s="203" t="s">
        <v>188</v>
      </c>
      <c r="AU146" s="203" t="s">
        <v>87</v>
      </c>
      <c r="AY146" s="16" t="s">
        <v>185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85</v>
      </c>
      <c r="BK146" s="204">
        <f>ROUND(I146*H146,2)</f>
        <v>0</v>
      </c>
      <c r="BL146" s="16" t="s">
        <v>192</v>
      </c>
      <c r="BM146" s="203" t="s">
        <v>846</v>
      </c>
    </row>
    <row r="147" spans="1:65" s="2" customFormat="1" ht="33" customHeight="1">
      <c r="A147" s="33"/>
      <c r="B147" s="34"/>
      <c r="C147" s="191" t="s">
        <v>220</v>
      </c>
      <c r="D147" s="191" t="s">
        <v>188</v>
      </c>
      <c r="E147" s="192" t="s">
        <v>240</v>
      </c>
      <c r="F147" s="193" t="s">
        <v>241</v>
      </c>
      <c r="G147" s="194" t="s">
        <v>237</v>
      </c>
      <c r="H147" s="195">
        <v>3.56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42</v>
      </c>
      <c r="O147" s="70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192</v>
      </c>
      <c r="AT147" s="203" t="s">
        <v>188</v>
      </c>
      <c r="AU147" s="203" t="s">
        <v>87</v>
      </c>
      <c r="AY147" s="16" t="s">
        <v>185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85</v>
      </c>
      <c r="BK147" s="204">
        <f>ROUND(I147*H147,2)</f>
        <v>0</v>
      </c>
      <c r="BL147" s="16" t="s">
        <v>192</v>
      </c>
      <c r="BM147" s="203" t="s">
        <v>847</v>
      </c>
    </row>
    <row r="148" spans="1:65" s="13" customFormat="1">
      <c r="B148" s="205"/>
      <c r="C148" s="206"/>
      <c r="D148" s="207" t="s">
        <v>194</v>
      </c>
      <c r="E148" s="206"/>
      <c r="F148" s="209" t="s">
        <v>1336</v>
      </c>
      <c r="G148" s="206"/>
      <c r="H148" s="210">
        <v>3.56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194</v>
      </c>
      <c r="AU148" s="216" t="s">
        <v>87</v>
      </c>
      <c r="AV148" s="13" t="s">
        <v>87</v>
      </c>
      <c r="AW148" s="13" t="s">
        <v>4</v>
      </c>
      <c r="AX148" s="13" t="s">
        <v>85</v>
      </c>
      <c r="AY148" s="216" t="s">
        <v>185</v>
      </c>
    </row>
    <row r="149" spans="1:65" s="2" customFormat="1" ht="21.75" customHeight="1">
      <c r="A149" s="33"/>
      <c r="B149" s="34"/>
      <c r="C149" s="191" t="s">
        <v>224</v>
      </c>
      <c r="D149" s="191" t="s">
        <v>188</v>
      </c>
      <c r="E149" s="192" t="s">
        <v>245</v>
      </c>
      <c r="F149" s="193" t="s">
        <v>849</v>
      </c>
      <c r="G149" s="194" t="s">
        <v>237</v>
      </c>
      <c r="H149" s="195">
        <v>0.71199999999999997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42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192</v>
      </c>
      <c r="AT149" s="203" t="s">
        <v>188</v>
      </c>
      <c r="AU149" s="203" t="s">
        <v>87</v>
      </c>
      <c r="AY149" s="16" t="s">
        <v>185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85</v>
      </c>
      <c r="BK149" s="204">
        <f>ROUND(I149*H149,2)</f>
        <v>0</v>
      </c>
      <c r="BL149" s="16" t="s">
        <v>192</v>
      </c>
      <c r="BM149" s="203" t="s">
        <v>850</v>
      </c>
    </row>
    <row r="150" spans="1:65" s="2" customFormat="1" ht="21.75" customHeight="1">
      <c r="A150" s="33"/>
      <c r="B150" s="34"/>
      <c r="C150" s="191" t="s">
        <v>209</v>
      </c>
      <c r="D150" s="191" t="s">
        <v>188</v>
      </c>
      <c r="E150" s="192" t="s">
        <v>249</v>
      </c>
      <c r="F150" s="193" t="s">
        <v>250</v>
      </c>
      <c r="G150" s="194" t="s">
        <v>237</v>
      </c>
      <c r="H150" s="195">
        <v>13.528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42</v>
      </c>
      <c r="O150" s="70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192</v>
      </c>
      <c r="AT150" s="203" t="s">
        <v>188</v>
      </c>
      <c r="AU150" s="203" t="s">
        <v>87</v>
      </c>
      <c r="AY150" s="16" t="s">
        <v>185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85</v>
      </c>
      <c r="BK150" s="204">
        <f>ROUND(I150*H150,2)</f>
        <v>0</v>
      </c>
      <c r="BL150" s="16" t="s">
        <v>192</v>
      </c>
      <c r="BM150" s="203" t="s">
        <v>851</v>
      </c>
    </row>
    <row r="151" spans="1:65" s="13" customFormat="1">
      <c r="B151" s="205"/>
      <c r="C151" s="206"/>
      <c r="D151" s="207" t="s">
        <v>194</v>
      </c>
      <c r="E151" s="206"/>
      <c r="F151" s="209" t="s">
        <v>1337</v>
      </c>
      <c r="G151" s="206"/>
      <c r="H151" s="210">
        <v>13.528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194</v>
      </c>
      <c r="AU151" s="216" t="s">
        <v>87</v>
      </c>
      <c r="AV151" s="13" t="s">
        <v>87</v>
      </c>
      <c r="AW151" s="13" t="s">
        <v>4</v>
      </c>
      <c r="AX151" s="13" t="s">
        <v>85</v>
      </c>
      <c r="AY151" s="216" t="s">
        <v>185</v>
      </c>
    </row>
    <row r="152" spans="1:65" s="2" customFormat="1" ht="33" customHeight="1">
      <c r="A152" s="33"/>
      <c r="B152" s="34"/>
      <c r="C152" s="191" t="s">
        <v>234</v>
      </c>
      <c r="D152" s="191" t="s">
        <v>188</v>
      </c>
      <c r="E152" s="192" t="s">
        <v>254</v>
      </c>
      <c r="F152" s="193" t="s">
        <v>255</v>
      </c>
      <c r="G152" s="194" t="s">
        <v>237</v>
      </c>
      <c r="H152" s="195">
        <v>0.71199999999999997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42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192</v>
      </c>
      <c r="AT152" s="203" t="s">
        <v>188</v>
      </c>
      <c r="AU152" s="203" t="s">
        <v>87</v>
      </c>
      <c r="AY152" s="16" t="s">
        <v>185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85</v>
      </c>
      <c r="BK152" s="204">
        <f>ROUND(I152*H152,2)</f>
        <v>0</v>
      </c>
      <c r="BL152" s="16" t="s">
        <v>192</v>
      </c>
      <c r="BM152" s="203" t="s">
        <v>853</v>
      </c>
    </row>
    <row r="153" spans="1:65" s="12" customFormat="1" ht="22.9" customHeight="1">
      <c r="B153" s="175"/>
      <c r="C153" s="176"/>
      <c r="D153" s="177" t="s">
        <v>76</v>
      </c>
      <c r="E153" s="189" t="s">
        <v>271</v>
      </c>
      <c r="F153" s="189" t="s">
        <v>272</v>
      </c>
      <c r="G153" s="176"/>
      <c r="H153" s="176"/>
      <c r="I153" s="179"/>
      <c r="J153" s="190">
        <f>BK153</f>
        <v>0</v>
      </c>
      <c r="K153" s="176"/>
      <c r="L153" s="181"/>
      <c r="M153" s="182"/>
      <c r="N153" s="183"/>
      <c r="O153" s="183"/>
      <c r="P153" s="184">
        <f>SUM(P154:P156)</f>
        <v>0</v>
      </c>
      <c r="Q153" s="183"/>
      <c r="R153" s="184">
        <f>SUM(R154:R156)</f>
        <v>0</v>
      </c>
      <c r="S153" s="183"/>
      <c r="T153" s="185">
        <f>SUM(T154:T156)</f>
        <v>0</v>
      </c>
      <c r="AR153" s="186" t="s">
        <v>85</v>
      </c>
      <c r="AT153" s="187" t="s">
        <v>76</v>
      </c>
      <c r="AU153" s="187" t="s">
        <v>85</v>
      </c>
      <c r="AY153" s="186" t="s">
        <v>185</v>
      </c>
      <c r="BK153" s="188">
        <f>SUM(BK154:BK156)</f>
        <v>0</v>
      </c>
    </row>
    <row r="154" spans="1:65" s="2" customFormat="1" ht="16.5" customHeight="1">
      <c r="A154" s="33"/>
      <c r="B154" s="34"/>
      <c r="C154" s="191" t="s">
        <v>239</v>
      </c>
      <c r="D154" s="191" t="s">
        <v>188</v>
      </c>
      <c r="E154" s="192" t="s">
        <v>1338</v>
      </c>
      <c r="F154" s="193" t="s">
        <v>1339</v>
      </c>
      <c r="G154" s="194" t="s">
        <v>237</v>
      </c>
      <c r="H154" s="195">
        <v>0.27300000000000002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42</v>
      </c>
      <c r="O154" s="70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192</v>
      </c>
      <c r="AT154" s="203" t="s">
        <v>188</v>
      </c>
      <c r="AU154" s="203" t="s">
        <v>87</v>
      </c>
      <c r="AY154" s="16" t="s">
        <v>185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85</v>
      </c>
      <c r="BK154" s="204">
        <f>ROUND(I154*H154,2)</f>
        <v>0</v>
      </c>
      <c r="BL154" s="16" t="s">
        <v>192</v>
      </c>
      <c r="BM154" s="203" t="s">
        <v>1340</v>
      </c>
    </row>
    <row r="155" spans="1:65" s="2" customFormat="1" ht="21.75" customHeight="1">
      <c r="A155" s="33"/>
      <c r="B155" s="34"/>
      <c r="C155" s="191" t="s">
        <v>244</v>
      </c>
      <c r="D155" s="191" t="s">
        <v>188</v>
      </c>
      <c r="E155" s="192" t="s">
        <v>278</v>
      </c>
      <c r="F155" s="193" t="s">
        <v>279</v>
      </c>
      <c r="G155" s="194" t="s">
        <v>237</v>
      </c>
      <c r="H155" s="195">
        <v>2.73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42</v>
      </c>
      <c r="O155" s="70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192</v>
      </c>
      <c r="AT155" s="203" t="s">
        <v>188</v>
      </c>
      <c r="AU155" s="203" t="s">
        <v>87</v>
      </c>
      <c r="AY155" s="16" t="s">
        <v>185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85</v>
      </c>
      <c r="BK155" s="204">
        <f>ROUND(I155*H155,2)</f>
        <v>0</v>
      </c>
      <c r="BL155" s="16" t="s">
        <v>192</v>
      </c>
      <c r="BM155" s="203" t="s">
        <v>855</v>
      </c>
    </row>
    <row r="156" spans="1:65" s="13" customFormat="1">
      <c r="B156" s="205"/>
      <c r="C156" s="206"/>
      <c r="D156" s="207" t="s">
        <v>194</v>
      </c>
      <c r="E156" s="206"/>
      <c r="F156" s="209" t="s">
        <v>1341</v>
      </c>
      <c r="G156" s="206"/>
      <c r="H156" s="210">
        <v>2.73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194</v>
      </c>
      <c r="AU156" s="216" t="s">
        <v>87</v>
      </c>
      <c r="AV156" s="13" t="s">
        <v>87</v>
      </c>
      <c r="AW156" s="13" t="s">
        <v>4</v>
      </c>
      <c r="AX156" s="13" t="s">
        <v>85</v>
      </c>
      <c r="AY156" s="216" t="s">
        <v>185</v>
      </c>
    </row>
    <row r="157" spans="1:65" s="12" customFormat="1" ht="25.9" customHeight="1">
      <c r="B157" s="175"/>
      <c r="C157" s="176"/>
      <c r="D157" s="177" t="s">
        <v>76</v>
      </c>
      <c r="E157" s="178" t="s">
        <v>281</v>
      </c>
      <c r="F157" s="178" t="s">
        <v>282</v>
      </c>
      <c r="G157" s="176"/>
      <c r="H157" s="176"/>
      <c r="I157" s="179"/>
      <c r="J157" s="180">
        <f>BK157</f>
        <v>0</v>
      </c>
      <c r="K157" s="176"/>
      <c r="L157" s="181"/>
      <c r="M157" s="182"/>
      <c r="N157" s="183"/>
      <c r="O157" s="183"/>
      <c r="P157" s="184">
        <f>P158+P167+P187+P193+P212+P216+P227</f>
        <v>0</v>
      </c>
      <c r="Q157" s="183"/>
      <c r="R157" s="184">
        <f>R158+R167+R187+R193+R212+R216+R227</f>
        <v>2.1862982800000004</v>
      </c>
      <c r="S157" s="183"/>
      <c r="T157" s="185">
        <f>T158+T167+T187+T193+T212+T216+T227</f>
        <v>0.7117137</v>
      </c>
      <c r="AR157" s="186" t="s">
        <v>85</v>
      </c>
      <c r="AT157" s="187" t="s">
        <v>76</v>
      </c>
      <c r="AU157" s="187" t="s">
        <v>77</v>
      </c>
      <c r="AY157" s="186" t="s">
        <v>185</v>
      </c>
      <c r="BK157" s="188">
        <f>BK158+BK167+BK187+BK193+BK212+BK216+BK227</f>
        <v>0</v>
      </c>
    </row>
    <row r="158" spans="1:65" s="12" customFormat="1" ht="22.9" customHeight="1">
      <c r="B158" s="175"/>
      <c r="C158" s="176"/>
      <c r="D158" s="177" t="s">
        <v>76</v>
      </c>
      <c r="E158" s="189" t="s">
        <v>498</v>
      </c>
      <c r="F158" s="189" t="s">
        <v>499</v>
      </c>
      <c r="G158" s="176"/>
      <c r="H158" s="176"/>
      <c r="I158" s="179"/>
      <c r="J158" s="190">
        <f>BK158</f>
        <v>0</v>
      </c>
      <c r="K158" s="176"/>
      <c r="L158" s="181"/>
      <c r="M158" s="182"/>
      <c r="N158" s="183"/>
      <c r="O158" s="183"/>
      <c r="P158" s="184">
        <f>SUM(P159:P166)</f>
        <v>0</v>
      </c>
      <c r="Q158" s="183"/>
      <c r="R158" s="184">
        <f>SUM(R159:R166)</f>
        <v>7.2899999999999993E-2</v>
      </c>
      <c r="S158" s="183"/>
      <c r="T158" s="185">
        <f>SUM(T159:T166)</f>
        <v>9.0000000000000011E-3</v>
      </c>
      <c r="AR158" s="186" t="s">
        <v>87</v>
      </c>
      <c r="AT158" s="187" t="s">
        <v>76</v>
      </c>
      <c r="AU158" s="187" t="s">
        <v>85</v>
      </c>
      <c r="AY158" s="186" t="s">
        <v>185</v>
      </c>
      <c r="BK158" s="188">
        <f>SUM(BK159:BK166)</f>
        <v>0</v>
      </c>
    </row>
    <row r="159" spans="1:65" s="2" customFormat="1" ht="33" customHeight="1">
      <c r="A159" s="33"/>
      <c r="B159" s="34"/>
      <c r="C159" s="191" t="s">
        <v>248</v>
      </c>
      <c r="D159" s="191" t="s">
        <v>188</v>
      </c>
      <c r="E159" s="192" t="s">
        <v>1244</v>
      </c>
      <c r="F159" s="193" t="s">
        <v>1264</v>
      </c>
      <c r="G159" s="194" t="s">
        <v>191</v>
      </c>
      <c r="H159" s="195">
        <v>60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42</v>
      </c>
      <c r="O159" s="70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500</v>
      </c>
      <c r="AT159" s="203" t="s">
        <v>188</v>
      </c>
      <c r="AU159" s="203" t="s">
        <v>87</v>
      </c>
      <c r="AY159" s="16" t="s">
        <v>185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85</v>
      </c>
      <c r="BK159" s="204">
        <f>ROUND(I159*H159,2)</f>
        <v>0</v>
      </c>
      <c r="BL159" s="16" t="s">
        <v>500</v>
      </c>
      <c r="BM159" s="203" t="s">
        <v>1342</v>
      </c>
    </row>
    <row r="160" spans="1:65" s="2" customFormat="1" ht="39">
      <c r="A160" s="33"/>
      <c r="B160" s="34"/>
      <c r="C160" s="35"/>
      <c r="D160" s="207" t="s">
        <v>269</v>
      </c>
      <c r="E160" s="35"/>
      <c r="F160" s="217" t="s">
        <v>1247</v>
      </c>
      <c r="G160" s="35"/>
      <c r="H160" s="35"/>
      <c r="I160" s="218"/>
      <c r="J160" s="35"/>
      <c r="K160" s="35"/>
      <c r="L160" s="38"/>
      <c r="M160" s="219"/>
      <c r="N160" s="220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269</v>
      </c>
      <c r="AU160" s="16" t="s">
        <v>87</v>
      </c>
    </row>
    <row r="161" spans="1:65" s="2" customFormat="1" ht="44.25" customHeight="1">
      <c r="A161" s="33"/>
      <c r="B161" s="34"/>
      <c r="C161" s="191" t="s">
        <v>253</v>
      </c>
      <c r="D161" s="191" t="s">
        <v>188</v>
      </c>
      <c r="E161" s="192" t="s">
        <v>1266</v>
      </c>
      <c r="F161" s="193" t="s">
        <v>1267</v>
      </c>
      <c r="G161" s="194" t="s">
        <v>704</v>
      </c>
      <c r="H161" s="195">
        <v>3</v>
      </c>
      <c r="I161" s="196"/>
      <c r="J161" s="197">
        <f t="shared" ref="J161:J166" si="0">ROUND(I161*H161,2)</f>
        <v>0</v>
      </c>
      <c r="K161" s="198"/>
      <c r="L161" s="38"/>
      <c r="M161" s="199" t="s">
        <v>1</v>
      </c>
      <c r="N161" s="200" t="s">
        <v>42</v>
      </c>
      <c r="O161" s="70"/>
      <c r="P161" s="201">
        <f t="shared" ref="P161:P166" si="1">O161*H161</f>
        <v>0</v>
      </c>
      <c r="Q161" s="201">
        <v>0</v>
      </c>
      <c r="R161" s="201">
        <f t="shared" ref="R161:R166" si="2">Q161*H161</f>
        <v>0</v>
      </c>
      <c r="S161" s="201">
        <v>0</v>
      </c>
      <c r="T161" s="202">
        <f t="shared" ref="T161:T166" si="3"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261</v>
      </c>
      <c r="AT161" s="203" t="s">
        <v>188</v>
      </c>
      <c r="AU161" s="203" t="s">
        <v>87</v>
      </c>
      <c r="AY161" s="16" t="s">
        <v>185</v>
      </c>
      <c r="BE161" s="204">
        <f t="shared" ref="BE161:BE166" si="4">IF(N161="základní",J161,0)</f>
        <v>0</v>
      </c>
      <c r="BF161" s="204">
        <f t="shared" ref="BF161:BF166" si="5">IF(N161="snížená",J161,0)</f>
        <v>0</v>
      </c>
      <c r="BG161" s="204">
        <f t="shared" ref="BG161:BG166" si="6">IF(N161="zákl. přenesená",J161,0)</f>
        <v>0</v>
      </c>
      <c r="BH161" s="204">
        <f t="shared" ref="BH161:BH166" si="7">IF(N161="sníž. přenesená",J161,0)</f>
        <v>0</v>
      </c>
      <c r="BI161" s="204">
        <f t="shared" ref="BI161:BI166" si="8">IF(N161="nulová",J161,0)</f>
        <v>0</v>
      </c>
      <c r="BJ161" s="16" t="s">
        <v>85</v>
      </c>
      <c r="BK161" s="204">
        <f t="shared" ref="BK161:BK166" si="9">ROUND(I161*H161,2)</f>
        <v>0</v>
      </c>
      <c r="BL161" s="16" t="s">
        <v>261</v>
      </c>
      <c r="BM161" s="203" t="s">
        <v>1343</v>
      </c>
    </row>
    <row r="162" spans="1:65" s="2" customFormat="1" ht="21.75" customHeight="1">
      <c r="A162" s="33"/>
      <c r="B162" s="34"/>
      <c r="C162" s="191" t="s">
        <v>8</v>
      </c>
      <c r="D162" s="191" t="s">
        <v>188</v>
      </c>
      <c r="E162" s="192" t="s">
        <v>1269</v>
      </c>
      <c r="F162" s="193" t="s">
        <v>1270</v>
      </c>
      <c r="G162" s="194" t="s">
        <v>301</v>
      </c>
      <c r="H162" s="195">
        <v>9</v>
      </c>
      <c r="I162" s="196"/>
      <c r="J162" s="197">
        <f t="shared" si="0"/>
        <v>0</v>
      </c>
      <c r="K162" s="198"/>
      <c r="L162" s="38"/>
      <c r="M162" s="199" t="s">
        <v>1</v>
      </c>
      <c r="N162" s="200" t="s">
        <v>42</v>
      </c>
      <c r="O162" s="70"/>
      <c r="P162" s="201">
        <f t="shared" si="1"/>
        <v>0</v>
      </c>
      <c r="Q162" s="201">
        <v>0</v>
      </c>
      <c r="R162" s="201">
        <f t="shared" si="2"/>
        <v>0</v>
      </c>
      <c r="S162" s="201">
        <v>1E-3</v>
      </c>
      <c r="T162" s="202">
        <f t="shared" si="3"/>
        <v>9.0000000000000011E-3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261</v>
      </c>
      <c r="AT162" s="203" t="s">
        <v>188</v>
      </c>
      <c r="AU162" s="203" t="s">
        <v>87</v>
      </c>
      <c r="AY162" s="16" t="s">
        <v>185</v>
      </c>
      <c r="BE162" s="204">
        <f t="shared" si="4"/>
        <v>0</v>
      </c>
      <c r="BF162" s="204">
        <f t="shared" si="5"/>
        <v>0</v>
      </c>
      <c r="BG162" s="204">
        <f t="shared" si="6"/>
        <v>0</v>
      </c>
      <c r="BH162" s="204">
        <f t="shared" si="7"/>
        <v>0</v>
      </c>
      <c r="BI162" s="204">
        <f t="shared" si="8"/>
        <v>0</v>
      </c>
      <c r="BJ162" s="16" t="s">
        <v>85</v>
      </c>
      <c r="BK162" s="204">
        <f t="shared" si="9"/>
        <v>0</v>
      </c>
      <c r="BL162" s="16" t="s">
        <v>261</v>
      </c>
      <c r="BM162" s="203" t="s">
        <v>1344</v>
      </c>
    </row>
    <row r="163" spans="1:65" s="2" customFormat="1" ht="16.5" customHeight="1">
      <c r="A163" s="33"/>
      <c r="B163" s="34"/>
      <c r="C163" s="191" t="s">
        <v>261</v>
      </c>
      <c r="D163" s="191" t="s">
        <v>188</v>
      </c>
      <c r="E163" s="192" t="s">
        <v>954</v>
      </c>
      <c r="F163" s="193" t="s">
        <v>955</v>
      </c>
      <c r="G163" s="194" t="s">
        <v>301</v>
      </c>
      <c r="H163" s="195">
        <v>9</v>
      </c>
      <c r="I163" s="196"/>
      <c r="J163" s="197">
        <f t="shared" si="0"/>
        <v>0</v>
      </c>
      <c r="K163" s="198"/>
      <c r="L163" s="38"/>
      <c r="M163" s="199" t="s">
        <v>1</v>
      </c>
      <c r="N163" s="200" t="s">
        <v>42</v>
      </c>
      <c r="O163" s="70"/>
      <c r="P163" s="201">
        <f t="shared" si="1"/>
        <v>0</v>
      </c>
      <c r="Q163" s="201">
        <v>0</v>
      </c>
      <c r="R163" s="201">
        <f t="shared" si="2"/>
        <v>0</v>
      </c>
      <c r="S163" s="201">
        <v>0</v>
      </c>
      <c r="T163" s="202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261</v>
      </c>
      <c r="AT163" s="203" t="s">
        <v>188</v>
      </c>
      <c r="AU163" s="203" t="s">
        <v>87</v>
      </c>
      <c r="AY163" s="16" t="s">
        <v>185</v>
      </c>
      <c r="BE163" s="204">
        <f t="shared" si="4"/>
        <v>0</v>
      </c>
      <c r="BF163" s="204">
        <f t="shared" si="5"/>
        <v>0</v>
      </c>
      <c r="BG163" s="204">
        <f t="shared" si="6"/>
        <v>0</v>
      </c>
      <c r="BH163" s="204">
        <f t="shared" si="7"/>
        <v>0</v>
      </c>
      <c r="BI163" s="204">
        <f t="shared" si="8"/>
        <v>0</v>
      </c>
      <c r="BJ163" s="16" t="s">
        <v>85</v>
      </c>
      <c r="BK163" s="204">
        <f t="shared" si="9"/>
        <v>0</v>
      </c>
      <c r="BL163" s="16" t="s">
        <v>261</v>
      </c>
      <c r="BM163" s="203" t="s">
        <v>1345</v>
      </c>
    </row>
    <row r="164" spans="1:65" s="2" customFormat="1" ht="21.75" customHeight="1">
      <c r="A164" s="33"/>
      <c r="B164" s="34"/>
      <c r="C164" s="232" t="s">
        <v>265</v>
      </c>
      <c r="D164" s="232" t="s">
        <v>319</v>
      </c>
      <c r="E164" s="233" t="s">
        <v>957</v>
      </c>
      <c r="F164" s="234" t="s">
        <v>958</v>
      </c>
      <c r="G164" s="235" t="s">
        <v>301</v>
      </c>
      <c r="H164" s="236">
        <v>9</v>
      </c>
      <c r="I164" s="237"/>
      <c r="J164" s="238">
        <f t="shared" si="0"/>
        <v>0</v>
      </c>
      <c r="K164" s="239"/>
      <c r="L164" s="240"/>
      <c r="M164" s="241" t="s">
        <v>1</v>
      </c>
      <c r="N164" s="242" t="s">
        <v>42</v>
      </c>
      <c r="O164" s="70"/>
      <c r="P164" s="201">
        <f t="shared" si="1"/>
        <v>0</v>
      </c>
      <c r="Q164" s="201">
        <v>8.0999999999999996E-3</v>
      </c>
      <c r="R164" s="201">
        <f t="shared" si="2"/>
        <v>7.2899999999999993E-2</v>
      </c>
      <c r="S164" s="201">
        <v>0</v>
      </c>
      <c r="T164" s="202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322</v>
      </c>
      <c r="AT164" s="203" t="s">
        <v>319</v>
      </c>
      <c r="AU164" s="203" t="s">
        <v>87</v>
      </c>
      <c r="AY164" s="16" t="s">
        <v>185</v>
      </c>
      <c r="BE164" s="204">
        <f t="shared" si="4"/>
        <v>0</v>
      </c>
      <c r="BF164" s="204">
        <f t="shared" si="5"/>
        <v>0</v>
      </c>
      <c r="BG164" s="204">
        <f t="shared" si="6"/>
        <v>0</v>
      </c>
      <c r="BH164" s="204">
        <f t="shared" si="7"/>
        <v>0</v>
      </c>
      <c r="BI164" s="204">
        <f t="shared" si="8"/>
        <v>0</v>
      </c>
      <c r="BJ164" s="16" t="s">
        <v>85</v>
      </c>
      <c r="BK164" s="204">
        <f t="shared" si="9"/>
        <v>0</v>
      </c>
      <c r="BL164" s="16" t="s">
        <v>261</v>
      </c>
      <c r="BM164" s="203" t="s">
        <v>1346</v>
      </c>
    </row>
    <row r="165" spans="1:65" s="2" customFormat="1" ht="21.75" customHeight="1">
      <c r="A165" s="33"/>
      <c r="B165" s="34"/>
      <c r="C165" s="191" t="s">
        <v>273</v>
      </c>
      <c r="D165" s="191" t="s">
        <v>188</v>
      </c>
      <c r="E165" s="192" t="s">
        <v>1347</v>
      </c>
      <c r="F165" s="193" t="s">
        <v>1348</v>
      </c>
      <c r="G165" s="194" t="s">
        <v>434</v>
      </c>
      <c r="H165" s="243"/>
      <c r="I165" s="196"/>
      <c r="J165" s="197">
        <f t="shared" si="0"/>
        <v>0</v>
      </c>
      <c r="K165" s="198"/>
      <c r="L165" s="38"/>
      <c r="M165" s="199" t="s">
        <v>1</v>
      </c>
      <c r="N165" s="200" t="s">
        <v>42</v>
      </c>
      <c r="O165" s="70"/>
      <c r="P165" s="201">
        <f t="shared" si="1"/>
        <v>0</v>
      </c>
      <c r="Q165" s="201">
        <v>0</v>
      </c>
      <c r="R165" s="201">
        <f t="shared" si="2"/>
        <v>0</v>
      </c>
      <c r="S165" s="201">
        <v>0</v>
      </c>
      <c r="T165" s="202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261</v>
      </c>
      <c r="AT165" s="203" t="s">
        <v>188</v>
      </c>
      <c r="AU165" s="203" t="s">
        <v>87</v>
      </c>
      <c r="AY165" s="16" t="s">
        <v>185</v>
      </c>
      <c r="BE165" s="204">
        <f t="shared" si="4"/>
        <v>0</v>
      </c>
      <c r="BF165" s="204">
        <f t="shared" si="5"/>
        <v>0</v>
      </c>
      <c r="BG165" s="204">
        <f t="shared" si="6"/>
        <v>0</v>
      </c>
      <c r="BH165" s="204">
        <f t="shared" si="7"/>
        <v>0</v>
      </c>
      <c r="BI165" s="204">
        <f t="shared" si="8"/>
        <v>0</v>
      </c>
      <c r="BJ165" s="16" t="s">
        <v>85</v>
      </c>
      <c r="BK165" s="204">
        <f t="shared" si="9"/>
        <v>0</v>
      </c>
      <c r="BL165" s="16" t="s">
        <v>261</v>
      </c>
      <c r="BM165" s="203" t="s">
        <v>1349</v>
      </c>
    </row>
    <row r="166" spans="1:65" s="2" customFormat="1" ht="21.75" customHeight="1">
      <c r="A166" s="33"/>
      <c r="B166" s="34"/>
      <c r="C166" s="191" t="s">
        <v>277</v>
      </c>
      <c r="D166" s="191" t="s">
        <v>188</v>
      </c>
      <c r="E166" s="192" t="s">
        <v>522</v>
      </c>
      <c r="F166" s="193" t="s">
        <v>523</v>
      </c>
      <c r="G166" s="194" t="s">
        <v>434</v>
      </c>
      <c r="H166" s="243"/>
      <c r="I166" s="196"/>
      <c r="J166" s="197">
        <f t="shared" si="0"/>
        <v>0</v>
      </c>
      <c r="K166" s="198"/>
      <c r="L166" s="38"/>
      <c r="M166" s="199" t="s">
        <v>1</v>
      </c>
      <c r="N166" s="200" t="s">
        <v>42</v>
      </c>
      <c r="O166" s="70"/>
      <c r="P166" s="201">
        <f t="shared" si="1"/>
        <v>0</v>
      </c>
      <c r="Q166" s="201">
        <v>0</v>
      </c>
      <c r="R166" s="201">
        <f t="shared" si="2"/>
        <v>0</v>
      </c>
      <c r="S166" s="201">
        <v>0</v>
      </c>
      <c r="T166" s="202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3" t="s">
        <v>261</v>
      </c>
      <c r="AT166" s="203" t="s">
        <v>188</v>
      </c>
      <c r="AU166" s="203" t="s">
        <v>87</v>
      </c>
      <c r="AY166" s="16" t="s">
        <v>185</v>
      </c>
      <c r="BE166" s="204">
        <f t="shared" si="4"/>
        <v>0</v>
      </c>
      <c r="BF166" s="204">
        <f t="shared" si="5"/>
        <v>0</v>
      </c>
      <c r="BG166" s="204">
        <f t="shared" si="6"/>
        <v>0</v>
      </c>
      <c r="BH166" s="204">
        <f t="shared" si="7"/>
        <v>0</v>
      </c>
      <c r="BI166" s="204">
        <f t="shared" si="8"/>
        <v>0</v>
      </c>
      <c r="BJ166" s="16" t="s">
        <v>85</v>
      </c>
      <c r="BK166" s="204">
        <f t="shared" si="9"/>
        <v>0</v>
      </c>
      <c r="BL166" s="16" t="s">
        <v>261</v>
      </c>
      <c r="BM166" s="203" t="s">
        <v>1350</v>
      </c>
    </row>
    <row r="167" spans="1:65" s="12" customFormat="1" ht="22.9" customHeight="1">
      <c r="B167" s="175"/>
      <c r="C167" s="176"/>
      <c r="D167" s="177" t="s">
        <v>76</v>
      </c>
      <c r="E167" s="189" t="s">
        <v>1041</v>
      </c>
      <c r="F167" s="189" t="s">
        <v>1042</v>
      </c>
      <c r="G167" s="176"/>
      <c r="H167" s="176"/>
      <c r="I167" s="179"/>
      <c r="J167" s="190">
        <f>BK167</f>
        <v>0</v>
      </c>
      <c r="K167" s="176"/>
      <c r="L167" s="181"/>
      <c r="M167" s="182"/>
      <c r="N167" s="183"/>
      <c r="O167" s="183"/>
      <c r="P167" s="184">
        <f>SUM(P168:P186)</f>
        <v>0</v>
      </c>
      <c r="Q167" s="183"/>
      <c r="R167" s="184">
        <f>SUM(R168:R186)</f>
        <v>0.11425000000000002</v>
      </c>
      <c r="S167" s="183"/>
      <c r="T167" s="185">
        <f>SUM(T168:T186)</f>
        <v>0.1848245</v>
      </c>
      <c r="AR167" s="186" t="s">
        <v>87</v>
      </c>
      <c r="AT167" s="187" t="s">
        <v>76</v>
      </c>
      <c r="AU167" s="187" t="s">
        <v>85</v>
      </c>
      <c r="AY167" s="186" t="s">
        <v>185</v>
      </c>
      <c r="BK167" s="188">
        <f>SUM(BK168:BK186)</f>
        <v>0</v>
      </c>
    </row>
    <row r="168" spans="1:65" s="2" customFormat="1" ht="16.5" customHeight="1">
      <c r="A168" s="33"/>
      <c r="B168" s="34"/>
      <c r="C168" s="191" t="s">
        <v>285</v>
      </c>
      <c r="D168" s="191" t="s">
        <v>188</v>
      </c>
      <c r="E168" s="192" t="s">
        <v>1043</v>
      </c>
      <c r="F168" s="193" t="s">
        <v>1044</v>
      </c>
      <c r="G168" s="194" t="s">
        <v>198</v>
      </c>
      <c r="H168" s="195">
        <v>6.93</v>
      </c>
      <c r="I168" s="196"/>
      <c r="J168" s="197">
        <f>ROUND(I168*H168,2)</f>
        <v>0</v>
      </c>
      <c r="K168" s="198"/>
      <c r="L168" s="38"/>
      <c r="M168" s="199" t="s">
        <v>1</v>
      </c>
      <c r="N168" s="200" t="s">
        <v>42</v>
      </c>
      <c r="O168" s="70"/>
      <c r="P168" s="201">
        <f>O168*H168</f>
        <v>0</v>
      </c>
      <c r="Q168" s="201">
        <v>0</v>
      </c>
      <c r="R168" s="201">
        <f>Q168*H168</f>
        <v>0</v>
      </c>
      <c r="S168" s="201">
        <v>2.4649999999999998E-2</v>
      </c>
      <c r="T168" s="202">
        <f>S168*H168</f>
        <v>0.17082449999999999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261</v>
      </c>
      <c r="AT168" s="203" t="s">
        <v>188</v>
      </c>
      <c r="AU168" s="203" t="s">
        <v>87</v>
      </c>
      <c r="AY168" s="16" t="s">
        <v>185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85</v>
      </c>
      <c r="BK168" s="204">
        <f>ROUND(I168*H168,2)</f>
        <v>0</v>
      </c>
      <c r="BL168" s="16" t="s">
        <v>261</v>
      </c>
      <c r="BM168" s="203" t="s">
        <v>1045</v>
      </c>
    </row>
    <row r="169" spans="1:65" s="13" customFormat="1">
      <c r="B169" s="205"/>
      <c r="C169" s="206"/>
      <c r="D169" s="207" t="s">
        <v>194</v>
      </c>
      <c r="E169" s="208" t="s">
        <v>1</v>
      </c>
      <c r="F169" s="209" t="s">
        <v>1351</v>
      </c>
      <c r="G169" s="206"/>
      <c r="H169" s="210">
        <v>5.28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194</v>
      </c>
      <c r="AU169" s="216" t="s">
        <v>87</v>
      </c>
      <c r="AV169" s="13" t="s">
        <v>87</v>
      </c>
      <c r="AW169" s="13" t="s">
        <v>34</v>
      </c>
      <c r="AX169" s="13" t="s">
        <v>77</v>
      </c>
      <c r="AY169" s="216" t="s">
        <v>185</v>
      </c>
    </row>
    <row r="170" spans="1:65" s="13" customFormat="1">
      <c r="B170" s="205"/>
      <c r="C170" s="206"/>
      <c r="D170" s="207" t="s">
        <v>194</v>
      </c>
      <c r="E170" s="208" t="s">
        <v>1</v>
      </c>
      <c r="F170" s="209" t="s">
        <v>1352</v>
      </c>
      <c r="G170" s="206"/>
      <c r="H170" s="210">
        <v>1.65</v>
      </c>
      <c r="I170" s="211"/>
      <c r="J170" s="206"/>
      <c r="K170" s="206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194</v>
      </c>
      <c r="AU170" s="216" t="s">
        <v>87</v>
      </c>
      <c r="AV170" s="13" t="s">
        <v>87</v>
      </c>
      <c r="AW170" s="13" t="s">
        <v>34</v>
      </c>
      <c r="AX170" s="13" t="s">
        <v>77</v>
      </c>
      <c r="AY170" s="216" t="s">
        <v>185</v>
      </c>
    </row>
    <row r="171" spans="1:65" s="14" customFormat="1">
      <c r="B171" s="221"/>
      <c r="C171" s="222"/>
      <c r="D171" s="207" t="s">
        <v>194</v>
      </c>
      <c r="E171" s="223" t="s">
        <v>1</v>
      </c>
      <c r="F171" s="224" t="s">
        <v>317</v>
      </c>
      <c r="G171" s="222"/>
      <c r="H171" s="225">
        <v>6.93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194</v>
      </c>
      <c r="AU171" s="231" t="s">
        <v>87</v>
      </c>
      <c r="AV171" s="14" t="s">
        <v>192</v>
      </c>
      <c r="AW171" s="14" t="s">
        <v>34</v>
      </c>
      <c r="AX171" s="14" t="s">
        <v>85</v>
      </c>
      <c r="AY171" s="231" t="s">
        <v>185</v>
      </c>
    </row>
    <row r="172" spans="1:65" s="2" customFormat="1" ht="44.25" customHeight="1">
      <c r="A172" s="33"/>
      <c r="B172" s="34"/>
      <c r="C172" s="191" t="s">
        <v>7</v>
      </c>
      <c r="D172" s="191" t="s">
        <v>188</v>
      </c>
      <c r="E172" s="192" t="s">
        <v>1048</v>
      </c>
      <c r="F172" s="193" t="s">
        <v>1049</v>
      </c>
      <c r="G172" s="194" t="s">
        <v>198</v>
      </c>
      <c r="H172" s="195">
        <v>5.28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42</v>
      </c>
      <c r="O172" s="70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261</v>
      </c>
      <c r="AT172" s="203" t="s">
        <v>188</v>
      </c>
      <c r="AU172" s="203" t="s">
        <v>87</v>
      </c>
      <c r="AY172" s="16" t="s">
        <v>185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85</v>
      </c>
      <c r="BK172" s="204">
        <f>ROUND(I172*H172,2)</f>
        <v>0</v>
      </c>
      <c r="BL172" s="16" t="s">
        <v>261</v>
      </c>
      <c r="BM172" s="203" t="s">
        <v>1050</v>
      </c>
    </row>
    <row r="173" spans="1:65" s="2" customFormat="1" ht="19.5">
      <c r="A173" s="33"/>
      <c r="B173" s="34"/>
      <c r="C173" s="35"/>
      <c r="D173" s="207" t="s">
        <v>269</v>
      </c>
      <c r="E173" s="35"/>
      <c r="F173" s="217" t="s">
        <v>1353</v>
      </c>
      <c r="G173" s="35"/>
      <c r="H173" s="35"/>
      <c r="I173" s="218"/>
      <c r="J173" s="35"/>
      <c r="K173" s="35"/>
      <c r="L173" s="38"/>
      <c r="M173" s="219"/>
      <c r="N173" s="220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269</v>
      </c>
      <c r="AU173" s="16" t="s">
        <v>87</v>
      </c>
    </row>
    <row r="174" spans="1:65" s="2" customFormat="1" ht="21.75" customHeight="1">
      <c r="A174" s="33"/>
      <c r="B174" s="34"/>
      <c r="C174" s="191" t="s">
        <v>293</v>
      </c>
      <c r="D174" s="191" t="s">
        <v>188</v>
      </c>
      <c r="E174" s="192" t="s">
        <v>1051</v>
      </c>
      <c r="F174" s="193" t="s">
        <v>1052</v>
      </c>
      <c r="G174" s="194" t="s">
        <v>301</v>
      </c>
      <c r="H174" s="195">
        <v>5</v>
      </c>
      <c r="I174" s="196"/>
      <c r="J174" s="197">
        <f t="shared" ref="J174:J186" si="10">ROUND(I174*H174,2)</f>
        <v>0</v>
      </c>
      <c r="K174" s="198"/>
      <c r="L174" s="38"/>
      <c r="M174" s="199" t="s">
        <v>1</v>
      </c>
      <c r="N174" s="200" t="s">
        <v>42</v>
      </c>
      <c r="O174" s="70"/>
      <c r="P174" s="201">
        <f t="shared" ref="P174:P186" si="11">O174*H174</f>
        <v>0</v>
      </c>
      <c r="Q174" s="201">
        <v>0</v>
      </c>
      <c r="R174" s="201">
        <f t="shared" ref="R174:R186" si="12">Q174*H174</f>
        <v>0</v>
      </c>
      <c r="S174" s="201">
        <v>0</v>
      </c>
      <c r="T174" s="202">
        <f t="shared" ref="T174:T186" si="13"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261</v>
      </c>
      <c r="AT174" s="203" t="s">
        <v>188</v>
      </c>
      <c r="AU174" s="203" t="s">
        <v>87</v>
      </c>
      <c r="AY174" s="16" t="s">
        <v>185</v>
      </c>
      <c r="BE174" s="204">
        <f t="shared" ref="BE174:BE186" si="14">IF(N174="základní",J174,0)</f>
        <v>0</v>
      </c>
      <c r="BF174" s="204">
        <f t="shared" ref="BF174:BF186" si="15">IF(N174="snížená",J174,0)</f>
        <v>0</v>
      </c>
      <c r="BG174" s="204">
        <f t="shared" ref="BG174:BG186" si="16">IF(N174="zákl. přenesená",J174,0)</f>
        <v>0</v>
      </c>
      <c r="BH174" s="204">
        <f t="shared" ref="BH174:BH186" si="17">IF(N174="sníž. přenesená",J174,0)</f>
        <v>0</v>
      </c>
      <c r="BI174" s="204">
        <f t="shared" ref="BI174:BI186" si="18">IF(N174="nulová",J174,0)</f>
        <v>0</v>
      </c>
      <c r="BJ174" s="16" t="s">
        <v>85</v>
      </c>
      <c r="BK174" s="204">
        <f t="shared" ref="BK174:BK186" si="19">ROUND(I174*H174,2)</f>
        <v>0</v>
      </c>
      <c r="BL174" s="16" t="s">
        <v>261</v>
      </c>
      <c r="BM174" s="203" t="s">
        <v>1053</v>
      </c>
    </row>
    <row r="175" spans="1:65" s="2" customFormat="1" ht="33" customHeight="1">
      <c r="A175" s="33"/>
      <c r="B175" s="34"/>
      <c r="C175" s="232" t="s">
        <v>298</v>
      </c>
      <c r="D175" s="232" t="s">
        <v>319</v>
      </c>
      <c r="E175" s="233" t="s">
        <v>1282</v>
      </c>
      <c r="F175" s="234" t="s">
        <v>1283</v>
      </c>
      <c r="G175" s="235" t="s">
        <v>301</v>
      </c>
      <c r="H175" s="236">
        <v>5</v>
      </c>
      <c r="I175" s="237"/>
      <c r="J175" s="238">
        <f t="shared" si="10"/>
        <v>0</v>
      </c>
      <c r="K175" s="239"/>
      <c r="L175" s="240"/>
      <c r="M175" s="241" t="s">
        <v>1</v>
      </c>
      <c r="N175" s="242" t="s">
        <v>42</v>
      </c>
      <c r="O175" s="70"/>
      <c r="P175" s="201">
        <f t="shared" si="11"/>
        <v>0</v>
      </c>
      <c r="Q175" s="201">
        <v>1.95E-2</v>
      </c>
      <c r="R175" s="201">
        <f t="shared" si="12"/>
        <v>9.7500000000000003E-2</v>
      </c>
      <c r="S175" s="201">
        <v>0</v>
      </c>
      <c r="T175" s="202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322</v>
      </c>
      <c r="AT175" s="203" t="s">
        <v>319</v>
      </c>
      <c r="AU175" s="203" t="s">
        <v>87</v>
      </c>
      <c r="AY175" s="16" t="s">
        <v>185</v>
      </c>
      <c r="BE175" s="204">
        <f t="shared" si="14"/>
        <v>0</v>
      </c>
      <c r="BF175" s="204">
        <f t="shared" si="15"/>
        <v>0</v>
      </c>
      <c r="BG175" s="204">
        <f t="shared" si="16"/>
        <v>0</v>
      </c>
      <c r="BH175" s="204">
        <f t="shared" si="17"/>
        <v>0</v>
      </c>
      <c r="BI175" s="204">
        <f t="shared" si="18"/>
        <v>0</v>
      </c>
      <c r="BJ175" s="16" t="s">
        <v>85</v>
      </c>
      <c r="BK175" s="204">
        <f t="shared" si="19"/>
        <v>0</v>
      </c>
      <c r="BL175" s="16" t="s">
        <v>261</v>
      </c>
      <c r="BM175" s="203" t="s">
        <v>1056</v>
      </c>
    </row>
    <row r="176" spans="1:65" s="2" customFormat="1" ht="16.5" customHeight="1">
      <c r="A176" s="33"/>
      <c r="B176" s="34"/>
      <c r="C176" s="191" t="s">
        <v>304</v>
      </c>
      <c r="D176" s="191" t="s">
        <v>188</v>
      </c>
      <c r="E176" s="192" t="s">
        <v>1289</v>
      </c>
      <c r="F176" s="193" t="s">
        <v>1290</v>
      </c>
      <c r="G176" s="194" t="s">
        <v>301</v>
      </c>
      <c r="H176" s="195">
        <v>5</v>
      </c>
      <c r="I176" s="196"/>
      <c r="J176" s="197">
        <f t="shared" si="10"/>
        <v>0</v>
      </c>
      <c r="K176" s="198"/>
      <c r="L176" s="38"/>
      <c r="M176" s="199" t="s">
        <v>1</v>
      </c>
      <c r="N176" s="200" t="s">
        <v>42</v>
      </c>
      <c r="O176" s="70"/>
      <c r="P176" s="201">
        <f t="shared" si="11"/>
        <v>0</v>
      </c>
      <c r="Q176" s="201">
        <v>0</v>
      </c>
      <c r="R176" s="201">
        <f t="shared" si="12"/>
        <v>0</v>
      </c>
      <c r="S176" s="201">
        <v>1E-3</v>
      </c>
      <c r="T176" s="202">
        <f t="shared" si="13"/>
        <v>5.0000000000000001E-3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261</v>
      </c>
      <c r="AT176" s="203" t="s">
        <v>188</v>
      </c>
      <c r="AU176" s="203" t="s">
        <v>87</v>
      </c>
      <c r="AY176" s="16" t="s">
        <v>185</v>
      </c>
      <c r="BE176" s="204">
        <f t="shared" si="14"/>
        <v>0</v>
      </c>
      <c r="BF176" s="204">
        <f t="shared" si="15"/>
        <v>0</v>
      </c>
      <c r="BG176" s="204">
        <f t="shared" si="16"/>
        <v>0</v>
      </c>
      <c r="BH176" s="204">
        <f t="shared" si="17"/>
        <v>0</v>
      </c>
      <c r="BI176" s="204">
        <f t="shared" si="18"/>
        <v>0</v>
      </c>
      <c r="BJ176" s="16" t="s">
        <v>85</v>
      </c>
      <c r="BK176" s="204">
        <f t="shared" si="19"/>
        <v>0</v>
      </c>
      <c r="BL176" s="16" t="s">
        <v>261</v>
      </c>
      <c r="BM176" s="203" t="s">
        <v>1354</v>
      </c>
    </row>
    <row r="177" spans="1:65" s="2" customFormat="1" ht="16.5" customHeight="1">
      <c r="A177" s="33"/>
      <c r="B177" s="34"/>
      <c r="C177" s="191" t="s">
        <v>310</v>
      </c>
      <c r="D177" s="191" t="s">
        <v>188</v>
      </c>
      <c r="E177" s="192" t="s">
        <v>1057</v>
      </c>
      <c r="F177" s="193" t="s">
        <v>1058</v>
      </c>
      <c r="G177" s="194" t="s">
        <v>301</v>
      </c>
      <c r="H177" s="195">
        <v>5</v>
      </c>
      <c r="I177" s="196"/>
      <c r="J177" s="197">
        <f t="shared" si="10"/>
        <v>0</v>
      </c>
      <c r="K177" s="198"/>
      <c r="L177" s="38"/>
      <c r="M177" s="199" t="s">
        <v>1</v>
      </c>
      <c r="N177" s="200" t="s">
        <v>42</v>
      </c>
      <c r="O177" s="70"/>
      <c r="P177" s="201">
        <f t="shared" si="11"/>
        <v>0</v>
      </c>
      <c r="Q177" s="201">
        <v>0</v>
      </c>
      <c r="R177" s="201">
        <f t="shared" si="12"/>
        <v>0</v>
      </c>
      <c r="S177" s="201">
        <v>0</v>
      </c>
      <c r="T177" s="202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261</v>
      </c>
      <c r="AT177" s="203" t="s">
        <v>188</v>
      </c>
      <c r="AU177" s="203" t="s">
        <v>87</v>
      </c>
      <c r="AY177" s="16" t="s">
        <v>185</v>
      </c>
      <c r="BE177" s="204">
        <f t="shared" si="14"/>
        <v>0</v>
      </c>
      <c r="BF177" s="204">
        <f t="shared" si="15"/>
        <v>0</v>
      </c>
      <c r="BG177" s="204">
        <f t="shared" si="16"/>
        <v>0</v>
      </c>
      <c r="BH177" s="204">
        <f t="shared" si="17"/>
        <v>0</v>
      </c>
      <c r="BI177" s="204">
        <f t="shared" si="18"/>
        <v>0</v>
      </c>
      <c r="BJ177" s="16" t="s">
        <v>85</v>
      </c>
      <c r="BK177" s="204">
        <f t="shared" si="19"/>
        <v>0</v>
      </c>
      <c r="BL177" s="16" t="s">
        <v>261</v>
      </c>
      <c r="BM177" s="203" t="s">
        <v>1059</v>
      </c>
    </row>
    <row r="178" spans="1:65" s="2" customFormat="1" ht="16.5" customHeight="1">
      <c r="A178" s="33"/>
      <c r="B178" s="34"/>
      <c r="C178" s="232" t="s">
        <v>318</v>
      </c>
      <c r="D178" s="232" t="s">
        <v>319</v>
      </c>
      <c r="E178" s="233" t="s">
        <v>1060</v>
      </c>
      <c r="F178" s="234" t="s">
        <v>1061</v>
      </c>
      <c r="G178" s="235" t="s">
        <v>301</v>
      </c>
      <c r="H178" s="236">
        <v>5</v>
      </c>
      <c r="I178" s="237"/>
      <c r="J178" s="238">
        <f t="shared" si="10"/>
        <v>0</v>
      </c>
      <c r="K178" s="239"/>
      <c r="L178" s="240"/>
      <c r="M178" s="241" t="s">
        <v>1</v>
      </c>
      <c r="N178" s="242" t="s">
        <v>42</v>
      </c>
      <c r="O178" s="70"/>
      <c r="P178" s="201">
        <f t="shared" si="11"/>
        <v>0</v>
      </c>
      <c r="Q178" s="201">
        <v>1.1999999999999999E-3</v>
      </c>
      <c r="R178" s="201">
        <f t="shared" si="12"/>
        <v>5.9999999999999993E-3</v>
      </c>
      <c r="S178" s="201">
        <v>0</v>
      </c>
      <c r="T178" s="202">
        <f t="shared" si="1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322</v>
      </c>
      <c r="AT178" s="203" t="s">
        <v>319</v>
      </c>
      <c r="AU178" s="203" t="s">
        <v>87</v>
      </c>
      <c r="AY178" s="16" t="s">
        <v>185</v>
      </c>
      <c r="BE178" s="204">
        <f t="shared" si="14"/>
        <v>0</v>
      </c>
      <c r="BF178" s="204">
        <f t="shared" si="15"/>
        <v>0</v>
      </c>
      <c r="BG178" s="204">
        <f t="shared" si="16"/>
        <v>0</v>
      </c>
      <c r="BH178" s="204">
        <f t="shared" si="17"/>
        <v>0</v>
      </c>
      <c r="BI178" s="204">
        <f t="shared" si="18"/>
        <v>0</v>
      </c>
      <c r="BJ178" s="16" t="s">
        <v>85</v>
      </c>
      <c r="BK178" s="204">
        <f t="shared" si="19"/>
        <v>0</v>
      </c>
      <c r="BL178" s="16" t="s">
        <v>261</v>
      </c>
      <c r="BM178" s="203" t="s">
        <v>1062</v>
      </c>
    </row>
    <row r="179" spans="1:65" s="2" customFormat="1" ht="16.5" customHeight="1">
      <c r="A179" s="33"/>
      <c r="B179" s="34"/>
      <c r="C179" s="232" t="s">
        <v>325</v>
      </c>
      <c r="D179" s="232" t="s">
        <v>319</v>
      </c>
      <c r="E179" s="233" t="s">
        <v>1063</v>
      </c>
      <c r="F179" s="234" t="s">
        <v>1064</v>
      </c>
      <c r="G179" s="235" t="s">
        <v>301</v>
      </c>
      <c r="H179" s="236">
        <v>5</v>
      </c>
      <c r="I179" s="237"/>
      <c r="J179" s="238">
        <f t="shared" si="10"/>
        <v>0</v>
      </c>
      <c r="K179" s="239"/>
      <c r="L179" s="240"/>
      <c r="M179" s="241" t="s">
        <v>1</v>
      </c>
      <c r="N179" s="242" t="s">
        <v>42</v>
      </c>
      <c r="O179" s="70"/>
      <c r="P179" s="201">
        <f t="shared" si="11"/>
        <v>0</v>
      </c>
      <c r="Q179" s="201">
        <v>1.4999999999999999E-4</v>
      </c>
      <c r="R179" s="201">
        <f t="shared" si="12"/>
        <v>7.4999999999999991E-4</v>
      </c>
      <c r="S179" s="201">
        <v>0</v>
      </c>
      <c r="T179" s="202">
        <f t="shared" si="1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322</v>
      </c>
      <c r="AT179" s="203" t="s">
        <v>319</v>
      </c>
      <c r="AU179" s="203" t="s">
        <v>87</v>
      </c>
      <c r="AY179" s="16" t="s">
        <v>185</v>
      </c>
      <c r="BE179" s="204">
        <f t="shared" si="14"/>
        <v>0</v>
      </c>
      <c r="BF179" s="204">
        <f t="shared" si="15"/>
        <v>0</v>
      </c>
      <c r="BG179" s="204">
        <f t="shared" si="16"/>
        <v>0</v>
      </c>
      <c r="BH179" s="204">
        <f t="shared" si="17"/>
        <v>0</v>
      </c>
      <c r="BI179" s="204">
        <f t="shared" si="18"/>
        <v>0</v>
      </c>
      <c r="BJ179" s="16" t="s">
        <v>85</v>
      </c>
      <c r="BK179" s="204">
        <f t="shared" si="19"/>
        <v>0</v>
      </c>
      <c r="BL179" s="16" t="s">
        <v>261</v>
      </c>
      <c r="BM179" s="203" t="s">
        <v>1065</v>
      </c>
    </row>
    <row r="180" spans="1:65" s="2" customFormat="1" ht="16.5" customHeight="1">
      <c r="A180" s="33"/>
      <c r="B180" s="34"/>
      <c r="C180" s="232" t="s">
        <v>331</v>
      </c>
      <c r="D180" s="232" t="s">
        <v>319</v>
      </c>
      <c r="E180" s="233" t="s">
        <v>1066</v>
      </c>
      <c r="F180" s="234" t="s">
        <v>1067</v>
      </c>
      <c r="G180" s="235" t="s">
        <v>301</v>
      </c>
      <c r="H180" s="236">
        <v>5</v>
      </c>
      <c r="I180" s="237"/>
      <c r="J180" s="238">
        <f t="shared" si="10"/>
        <v>0</v>
      </c>
      <c r="K180" s="239"/>
      <c r="L180" s="240"/>
      <c r="M180" s="241" t="s">
        <v>1</v>
      </c>
      <c r="N180" s="242" t="s">
        <v>42</v>
      </c>
      <c r="O180" s="70"/>
      <c r="P180" s="201">
        <f t="shared" si="11"/>
        <v>0</v>
      </c>
      <c r="Q180" s="201">
        <v>1.4999999999999999E-4</v>
      </c>
      <c r="R180" s="201">
        <f t="shared" si="12"/>
        <v>7.4999999999999991E-4</v>
      </c>
      <c r="S180" s="201">
        <v>0</v>
      </c>
      <c r="T180" s="202">
        <f t="shared" si="1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322</v>
      </c>
      <c r="AT180" s="203" t="s">
        <v>319</v>
      </c>
      <c r="AU180" s="203" t="s">
        <v>87</v>
      </c>
      <c r="AY180" s="16" t="s">
        <v>185</v>
      </c>
      <c r="BE180" s="204">
        <f t="shared" si="14"/>
        <v>0</v>
      </c>
      <c r="BF180" s="204">
        <f t="shared" si="15"/>
        <v>0</v>
      </c>
      <c r="BG180" s="204">
        <f t="shared" si="16"/>
        <v>0</v>
      </c>
      <c r="BH180" s="204">
        <f t="shared" si="17"/>
        <v>0</v>
      </c>
      <c r="BI180" s="204">
        <f t="shared" si="18"/>
        <v>0</v>
      </c>
      <c r="BJ180" s="16" t="s">
        <v>85</v>
      </c>
      <c r="BK180" s="204">
        <f t="shared" si="19"/>
        <v>0</v>
      </c>
      <c r="BL180" s="16" t="s">
        <v>261</v>
      </c>
      <c r="BM180" s="203" t="s">
        <v>1068</v>
      </c>
    </row>
    <row r="181" spans="1:65" s="2" customFormat="1" ht="16.5" customHeight="1">
      <c r="A181" s="33"/>
      <c r="B181" s="34"/>
      <c r="C181" s="191" t="s">
        <v>336</v>
      </c>
      <c r="D181" s="191" t="s">
        <v>188</v>
      </c>
      <c r="E181" s="192" t="s">
        <v>1069</v>
      </c>
      <c r="F181" s="193" t="s">
        <v>1070</v>
      </c>
      <c r="G181" s="194" t="s">
        <v>301</v>
      </c>
      <c r="H181" s="195">
        <v>5</v>
      </c>
      <c r="I181" s="196"/>
      <c r="J181" s="197">
        <f t="shared" si="10"/>
        <v>0</v>
      </c>
      <c r="K181" s="198"/>
      <c r="L181" s="38"/>
      <c r="M181" s="199" t="s">
        <v>1</v>
      </c>
      <c r="N181" s="200" t="s">
        <v>42</v>
      </c>
      <c r="O181" s="70"/>
      <c r="P181" s="201">
        <f t="shared" si="11"/>
        <v>0</v>
      </c>
      <c r="Q181" s="201">
        <v>0</v>
      </c>
      <c r="R181" s="201">
        <f t="shared" si="12"/>
        <v>0</v>
      </c>
      <c r="S181" s="201">
        <v>1.8E-3</v>
      </c>
      <c r="T181" s="202">
        <f t="shared" si="13"/>
        <v>8.9999999999999993E-3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261</v>
      </c>
      <c r="AT181" s="203" t="s">
        <v>188</v>
      </c>
      <c r="AU181" s="203" t="s">
        <v>87</v>
      </c>
      <c r="AY181" s="16" t="s">
        <v>185</v>
      </c>
      <c r="BE181" s="204">
        <f t="shared" si="14"/>
        <v>0</v>
      </c>
      <c r="BF181" s="204">
        <f t="shared" si="15"/>
        <v>0</v>
      </c>
      <c r="BG181" s="204">
        <f t="shared" si="16"/>
        <v>0</v>
      </c>
      <c r="BH181" s="204">
        <f t="shared" si="17"/>
        <v>0</v>
      </c>
      <c r="BI181" s="204">
        <f t="shared" si="18"/>
        <v>0</v>
      </c>
      <c r="BJ181" s="16" t="s">
        <v>85</v>
      </c>
      <c r="BK181" s="204">
        <f t="shared" si="19"/>
        <v>0</v>
      </c>
      <c r="BL181" s="16" t="s">
        <v>261</v>
      </c>
      <c r="BM181" s="203" t="s">
        <v>1071</v>
      </c>
    </row>
    <row r="182" spans="1:65" s="2" customFormat="1" ht="21.75" customHeight="1">
      <c r="A182" s="33"/>
      <c r="B182" s="34"/>
      <c r="C182" s="191" t="s">
        <v>340</v>
      </c>
      <c r="D182" s="191" t="s">
        <v>188</v>
      </c>
      <c r="E182" s="192" t="s">
        <v>1072</v>
      </c>
      <c r="F182" s="193" t="s">
        <v>1073</v>
      </c>
      <c r="G182" s="194" t="s">
        <v>301</v>
      </c>
      <c r="H182" s="195">
        <v>5</v>
      </c>
      <c r="I182" s="196"/>
      <c r="J182" s="197">
        <f t="shared" si="10"/>
        <v>0</v>
      </c>
      <c r="K182" s="198"/>
      <c r="L182" s="38"/>
      <c r="M182" s="199" t="s">
        <v>1</v>
      </c>
      <c r="N182" s="200" t="s">
        <v>42</v>
      </c>
      <c r="O182" s="70"/>
      <c r="P182" s="201">
        <f t="shared" si="11"/>
        <v>0</v>
      </c>
      <c r="Q182" s="201">
        <v>0</v>
      </c>
      <c r="R182" s="201">
        <f t="shared" si="12"/>
        <v>0</v>
      </c>
      <c r="S182" s="201">
        <v>0</v>
      </c>
      <c r="T182" s="202">
        <f t="shared" si="1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261</v>
      </c>
      <c r="AT182" s="203" t="s">
        <v>188</v>
      </c>
      <c r="AU182" s="203" t="s">
        <v>87</v>
      </c>
      <c r="AY182" s="16" t="s">
        <v>185</v>
      </c>
      <c r="BE182" s="204">
        <f t="shared" si="14"/>
        <v>0</v>
      </c>
      <c r="BF182" s="204">
        <f t="shared" si="15"/>
        <v>0</v>
      </c>
      <c r="BG182" s="204">
        <f t="shared" si="16"/>
        <v>0</v>
      </c>
      <c r="BH182" s="204">
        <f t="shared" si="17"/>
        <v>0</v>
      </c>
      <c r="BI182" s="204">
        <f t="shared" si="18"/>
        <v>0</v>
      </c>
      <c r="BJ182" s="16" t="s">
        <v>85</v>
      </c>
      <c r="BK182" s="204">
        <f t="shared" si="19"/>
        <v>0</v>
      </c>
      <c r="BL182" s="16" t="s">
        <v>261</v>
      </c>
      <c r="BM182" s="203" t="s">
        <v>1074</v>
      </c>
    </row>
    <row r="183" spans="1:65" s="2" customFormat="1" ht="21.75" customHeight="1">
      <c r="A183" s="33"/>
      <c r="B183" s="34"/>
      <c r="C183" s="232" t="s">
        <v>345</v>
      </c>
      <c r="D183" s="232" t="s">
        <v>319</v>
      </c>
      <c r="E183" s="233" t="s">
        <v>1076</v>
      </c>
      <c r="F183" s="234" t="s">
        <v>1077</v>
      </c>
      <c r="G183" s="235" t="s">
        <v>301</v>
      </c>
      <c r="H183" s="236">
        <v>5</v>
      </c>
      <c r="I183" s="237"/>
      <c r="J183" s="238">
        <f t="shared" si="10"/>
        <v>0</v>
      </c>
      <c r="K183" s="239"/>
      <c r="L183" s="240"/>
      <c r="M183" s="241" t="s">
        <v>1</v>
      </c>
      <c r="N183" s="242" t="s">
        <v>42</v>
      </c>
      <c r="O183" s="70"/>
      <c r="P183" s="201">
        <f t="shared" si="11"/>
        <v>0</v>
      </c>
      <c r="Q183" s="201">
        <v>1.8500000000000001E-3</v>
      </c>
      <c r="R183" s="201">
        <f t="shared" si="12"/>
        <v>9.2500000000000013E-3</v>
      </c>
      <c r="S183" s="201">
        <v>0</v>
      </c>
      <c r="T183" s="202">
        <f t="shared" si="1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322</v>
      </c>
      <c r="AT183" s="203" t="s">
        <v>319</v>
      </c>
      <c r="AU183" s="203" t="s">
        <v>87</v>
      </c>
      <c r="AY183" s="16" t="s">
        <v>185</v>
      </c>
      <c r="BE183" s="204">
        <f t="shared" si="14"/>
        <v>0</v>
      </c>
      <c r="BF183" s="204">
        <f t="shared" si="15"/>
        <v>0</v>
      </c>
      <c r="BG183" s="204">
        <f t="shared" si="16"/>
        <v>0</v>
      </c>
      <c r="BH183" s="204">
        <f t="shared" si="17"/>
        <v>0</v>
      </c>
      <c r="BI183" s="204">
        <f t="shared" si="18"/>
        <v>0</v>
      </c>
      <c r="BJ183" s="16" t="s">
        <v>85</v>
      </c>
      <c r="BK183" s="204">
        <f t="shared" si="19"/>
        <v>0</v>
      </c>
      <c r="BL183" s="16" t="s">
        <v>261</v>
      </c>
      <c r="BM183" s="203" t="s">
        <v>1078</v>
      </c>
    </row>
    <row r="184" spans="1:65" s="2" customFormat="1" ht="44.25" customHeight="1">
      <c r="A184" s="33"/>
      <c r="B184" s="34"/>
      <c r="C184" s="191" t="s">
        <v>322</v>
      </c>
      <c r="D184" s="191" t="s">
        <v>188</v>
      </c>
      <c r="E184" s="192" t="s">
        <v>1080</v>
      </c>
      <c r="F184" s="193" t="s">
        <v>1081</v>
      </c>
      <c r="G184" s="194" t="s">
        <v>301</v>
      </c>
      <c r="H184" s="195">
        <v>9</v>
      </c>
      <c r="I184" s="196"/>
      <c r="J184" s="197">
        <f t="shared" si="10"/>
        <v>0</v>
      </c>
      <c r="K184" s="198"/>
      <c r="L184" s="38"/>
      <c r="M184" s="199" t="s">
        <v>1</v>
      </c>
      <c r="N184" s="200" t="s">
        <v>42</v>
      </c>
      <c r="O184" s="70"/>
      <c r="P184" s="201">
        <f t="shared" si="11"/>
        <v>0</v>
      </c>
      <c r="Q184" s="201">
        <v>0</v>
      </c>
      <c r="R184" s="201">
        <f t="shared" si="12"/>
        <v>0</v>
      </c>
      <c r="S184" s="201">
        <v>0</v>
      </c>
      <c r="T184" s="202">
        <f t="shared" si="1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261</v>
      </c>
      <c r="AT184" s="203" t="s">
        <v>188</v>
      </c>
      <c r="AU184" s="203" t="s">
        <v>87</v>
      </c>
      <c r="AY184" s="16" t="s">
        <v>185</v>
      </c>
      <c r="BE184" s="204">
        <f t="shared" si="14"/>
        <v>0</v>
      </c>
      <c r="BF184" s="204">
        <f t="shared" si="15"/>
        <v>0</v>
      </c>
      <c r="BG184" s="204">
        <f t="shared" si="16"/>
        <v>0</v>
      </c>
      <c r="BH184" s="204">
        <f t="shared" si="17"/>
        <v>0</v>
      </c>
      <c r="BI184" s="204">
        <f t="shared" si="18"/>
        <v>0</v>
      </c>
      <c r="BJ184" s="16" t="s">
        <v>85</v>
      </c>
      <c r="BK184" s="204">
        <f t="shared" si="19"/>
        <v>0</v>
      </c>
      <c r="BL184" s="16" t="s">
        <v>261</v>
      </c>
      <c r="BM184" s="203" t="s">
        <v>1082</v>
      </c>
    </row>
    <row r="185" spans="1:65" s="2" customFormat="1" ht="21.75" customHeight="1">
      <c r="A185" s="33"/>
      <c r="B185" s="34"/>
      <c r="C185" s="191" t="s">
        <v>353</v>
      </c>
      <c r="D185" s="191" t="s">
        <v>188</v>
      </c>
      <c r="E185" s="192" t="s">
        <v>1355</v>
      </c>
      <c r="F185" s="193" t="s">
        <v>1356</v>
      </c>
      <c r="G185" s="194" t="s">
        <v>434</v>
      </c>
      <c r="H185" s="243"/>
      <c r="I185" s="196"/>
      <c r="J185" s="197">
        <f t="shared" si="10"/>
        <v>0</v>
      </c>
      <c r="K185" s="198"/>
      <c r="L185" s="38"/>
      <c r="M185" s="199" t="s">
        <v>1</v>
      </c>
      <c r="N185" s="200" t="s">
        <v>42</v>
      </c>
      <c r="O185" s="70"/>
      <c r="P185" s="201">
        <f t="shared" si="11"/>
        <v>0</v>
      </c>
      <c r="Q185" s="201">
        <v>0</v>
      </c>
      <c r="R185" s="201">
        <f t="shared" si="12"/>
        <v>0</v>
      </c>
      <c r="S185" s="201">
        <v>0</v>
      </c>
      <c r="T185" s="202">
        <f t="shared" si="1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261</v>
      </c>
      <c r="AT185" s="203" t="s">
        <v>188</v>
      </c>
      <c r="AU185" s="203" t="s">
        <v>87</v>
      </c>
      <c r="AY185" s="16" t="s">
        <v>185</v>
      </c>
      <c r="BE185" s="204">
        <f t="shared" si="14"/>
        <v>0</v>
      </c>
      <c r="BF185" s="204">
        <f t="shared" si="15"/>
        <v>0</v>
      </c>
      <c r="BG185" s="204">
        <f t="shared" si="16"/>
        <v>0</v>
      </c>
      <c r="BH185" s="204">
        <f t="shared" si="17"/>
        <v>0</v>
      </c>
      <c r="BI185" s="204">
        <f t="shared" si="18"/>
        <v>0</v>
      </c>
      <c r="BJ185" s="16" t="s">
        <v>85</v>
      </c>
      <c r="BK185" s="204">
        <f t="shared" si="19"/>
        <v>0</v>
      </c>
      <c r="BL185" s="16" t="s">
        <v>261</v>
      </c>
      <c r="BM185" s="203" t="s">
        <v>1357</v>
      </c>
    </row>
    <row r="186" spans="1:65" s="2" customFormat="1" ht="21.75" customHeight="1">
      <c r="A186" s="33"/>
      <c r="B186" s="34"/>
      <c r="C186" s="191" t="s">
        <v>361</v>
      </c>
      <c r="D186" s="191" t="s">
        <v>188</v>
      </c>
      <c r="E186" s="192" t="s">
        <v>1088</v>
      </c>
      <c r="F186" s="193" t="s">
        <v>1089</v>
      </c>
      <c r="G186" s="194" t="s">
        <v>434</v>
      </c>
      <c r="H186" s="243"/>
      <c r="I186" s="196"/>
      <c r="J186" s="197">
        <f t="shared" si="10"/>
        <v>0</v>
      </c>
      <c r="K186" s="198"/>
      <c r="L186" s="38"/>
      <c r="M186" s="199" t="s">
        <v>1</v>
      </c>
      <c r="N186" s="200" t="s">
        <v>42</v>
      </c>
      <c r="O186" s="70"/>
      <c r="P186" s="201">
        <f t="shared" si="11"/>
        <v>0</v>
      </c>
      <c r="Q186" s="201">
        <v>0</v>
      </c>
      <c r="R186" s="201">
        <f t="shared" si="12"/>
        <v>0</v>
      </c>
      <c r="S186" s="201">
        <v>0</v>
      </c>
      <c r="T186" s="202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261</v>
      </c>
      <c r="AT186" s="203" t="s">
        <v>188</v>
      </c>
      <c r="AU186" s="203" t="s">
        <v>87</v>
      </c>
      <c r="AY186" s="16" t="s">
        <v>185</v>
      </c>
      <c r="BE186" s="204">
        <f t="shared" si="14"/>
        <v>0</v>
      </c>
      <c r="BF186" s="204">
        <f t="shared" si="15"/>
        <v>0</v>
      </c>
      <c r="BG186" s="204">
        <f t="shared" si="16"/>
        <v>0</v>
      </c>
      <c r="BH186" s="204">
        <f t="shared" si="17"/>
        <v>0</v>
      </c>
      <c r="BI186" s="204">
        <f t="shared" si="18"/>
        <v>0</v>
      </c>
      <c r="BJ186" s="16" t="s">
        <v>85</v>
      </c>
      <c r="BK186" s="204">
        <f t="shared" si="19"/>
        <v>0</v>
      </c>
      <c r="BL186" s="16" t="s">
        <v>261</v>
      </c>
      <c r="BM186" s="203" t="s">
        <v>1090</v>
      </c>
    </row>
    <row r="187" spans="1:65" s="12" customFormat="1" ht="22.9" customHeight="1">
      <c r="B187" s="175"/>
      <c r="C187" s="176"/>
      <c r="D187" s="177" t="s">
        <v>76</v>
      </c>
      <c r="E187" s="189" t="s">
        <v>578</v>
      </c>
      <c r="F187" s="189" t="s">
        <v>579</v>
      </c>
      <c r="G187" s="176"/>
      <c r="H187" s="176"/>
      <c r="I187" s="179"/>
      <c r="J187" s="190">
        <f>BK187</f>
        <v>0</v>
      </c>
      <c r="K187" s="176"/>
      <c r="L187" s="181"/>
      <c r="M187" s="182"/>
      <c r="N187" s="183"/>
      <c r="O187" s="183"/>
      <c r="P187" s="184">
        <f>SUM(P188:P192)</f>
        <v>0</v>
      </c>
      <c r="Q187" s="183"/>
      <c r="R187" s="184">
        <f>SUM(R188:R192)</f>
        <v>0</v>
      </c>
      <c r="S187" s="183"/>
      <c r="T187" s="185">
        <f>SUM(T188:T192)</f>
        <v>8.4999999999999992E-2</v>
      </c>
      <c r="AR187" s="186" t="s">
        <v>87</v>
      </c>
      <c r="AT187" s="187" t="s">
        <v>76</v>
      </c>
      <c r="AU187" s="187" t="s">
        <v>85</v>
      </c>
      <c r="AY187" s="186" t="s">
        <v>185</v>
      </c>
      <c r="BK187" s="188">
        <f>SUM(BK188:BK192)</f>
        <v>0</v>
      </c>
    </row>
    <row r="188" spans="1:65" s="2" customFormat="1" ht="21.75" customHeight="1">
      <c r="A188" s="33"/>
      <c r="B188" s="34"/>
      <c r="C188" s="191" t="s">
        <v>367</v>
      </c>
      <c r="D188" s="191" t="s">
        <v>188</v>
      </c>
      <c r="E188" s="192" t="s">
        <v>1301</v>
      </c>
      <c r="F188" s="193" t="s">
        <v>1302</v>
      </c>
      <c r="G188" s="194" t="s">
        <v>301</v>
      </c>
      <c r="H188" s="195">
        <v>5</v>
      </c>
      <c r="I188" s="196"/>
      <c r="J188" s="197">
        <f>ROUND(I188*H188,2)</f>
        <v>0</v>
      </c>
      <c r="K188" s="198"/>
      <c r="L188" s="38"/>
      <c r="M188" s="199" t="s">
        <v>1</v>
      </c>
      <c r="N188" s="200" t="s">
        <v>42</v>
      </c>
      <c r="O188" s="70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261</v>
      </c>
      <c r="AT188" s="203" t="s">
        <v>188</v>
      </c>
      <c r="AU188" s="203" t="s">
        <v>87</v>
      </c>
      <c r="AY188" s="16" t="s">
        <v>185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85</v>
      </c>
      <c r="BK188" s="204">
        <f>ROUND(I188*H188,2)</f>
        <v>0</v>
      </c>
      <c r="BL188" s="16" t="s">
        <v>261</v>
      </c>
      <c r="BM188" s="203" t="s">
        <v>1358</v>
      </c>
    </row>
    <row r="189" spans="1:65" s="2" customFormat="1" ht="21.75" customHeight="1">
      <c r="A189" s="33"/>
      <c r="B189" s="34"/>
      <c r="C189" s="191" t="s">
        <v>371</v>
      </c>
      <c r="D189" s="191" t="s">
        <v>188</v>
      </c>
      <c r="E189" s="192" t="s">
        <v>1298</v>
      </c>
      <c r="F189" s="193" t="s">
        <v>1299</v>
      </c>
      <c r="G189" s="194" t="s">
        <v>301</v>
      </c>
      <c r="H189" s="195">
        <v>5</v>
      </c>
      <c r="I189" s="196"/>
      <c r="J189" s="197">
        <f>ROUND(I189*H189,2)</f>
        <v>0</v>
      </c>
      <c r="K189" s="198"/>
      <c r="L189" s="38"/>
      <c r="M189" s="199" t="s">
        <v>1</v>
      </c>
      <c r="N189" s="200" t="s">
        <v>42</v>
      </c>
      <c r="O189" s="70"/>
      <c r="P189" s="201">
        <f>O189*H189</f>
        <v>0</v>
      </c>
      <c r="Q189" s="201">
        <v>0</v>
      </c>
      <c r="R189" s="201">
        <f>Q189*H189</f>
        <v>0</v>
      </c>
      <c r="S189" s="201">
        <v>1.4999999999999999E-2</v>
      </c>
      <c r="T189" s="202">
        <f>S189*H189</f>
        <v>7.4999999999999997E-2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261</v>
      </c>
      <c r="AT189" s="203" t="s">
        <v>188</v>
      </c>
      <c r="AU189" s="203" t="s">
        <v>87</v>
      </c>
      <c r="AY189" s="16" t="s">
        <v>185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85</v>
      </c>
      <c r="BK189" s="204">
        <f>ROUND(I189*H189,2)</f>
        <v>0</v>
      </c>
      <c r="BL189" s="16" t="s">
        <v>261</v>
      </c>
      <c r="BM189" s="203" t="s">
        <v>1359</v>
      </c>
    </row>
    <row r="190" spans="1:65" s="2" customFormat="1" ht="21.75" customHeight="1">
      <c r="A190" s="33"/>
      <c r="B190" s="34"/>
      <c r="C190" s="191" t="s">
        <v>375</v>
      </c>
      <c r="D190" s="191" t="s">
        <v>188</v>
      </c>
      <c r="E190" s="192" t="s">
        <v>1109</v>
      </c>
      <c r="F190" s="193" t="s">
        <v>1110</v>
      </c>
      <c r="G190" s="194" t="s">
        <v>583</v>
      </c>
      <c r="H190" s="195">
        <v>10</v>
      </c>
      <c r="I190" s="196"/>
      <c r="J190" s="197">
        <f>ROUND(I190*H190,2)</f>
        <v>0</v>
      </c>
      <c r="K190" s="198"/>
      <c r="L190" s="38"/>
      <c r="M190" s="199" t="s">
        <v>1</v>
      </c>
      <c r="N190" s="200" t="s">
        <v>42</v>
      </c>
      <c r="O190" s="70"/>
      <c r="P190" s="201">
        <f>O190*H190</f>
        <v>0</v>
      </c>
      <c r="Q190" s="201">
        <v>0</v>
      </c>
      <c r="R190" s="201">
        <f>Q190*H190</f>
        <v>0</v>
      </c>
      <c r="S190" s="201">
        <v>1E-3</v>
      </c>
      <c r="T190" s="202">
        <f>S190*H190</f>
        <v>0.01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261</v>
      </c>
      <c r="AT190" s="203" t="s">
        <v>188</v>
      </c>
      <c r="AU190" s="203" t="s">
        <v>87</v>
      </c>
      <c r="AY190" s="16" t="s">
        <v>185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85</v>
      </c>
      <c r="BK190" s="204">
        <f>ROUND(I190*H190,2)</f>
        <v>0</v>
      </c>
      <c r="BL190" s="16" t="s">
        <v>261</v>
      </c>
      <c r="BM190" s="203" t="s">
        <v>1111</v>
      </c>
    </row>
    <row r="191" spans="1:65" s="2" customFormat="1" ht="21.75" customHeight="1">
      <c r="A191" s="33"/>
      <c r="B191" s="34"/>
      <c r="C191" s="191" t="s">
        <v>379</v>
      </c>
      <c r="D191" s="191" t="s">
        <v>188</v>
      </c>
      <c r="E191" s="192" t="s">
        <v>1360</v>
      </c>
      <c r="F191" s="193" t="s">
        <v>1361</v>
      </c>
      <c r="G191" s="194" t="s">
        <v>434</v>
      </c>
      <c r="H191" s="243"/>
      <c r="I191" s="196"/>
      <c r="J191" s="197">
        <f>ROUND(I191*H191,2)</f>
        <v>0</v>
      </c>
      <c r="K191" s="198"/>
      <c r="L191" s="38"/>
      <c r="M191" s="199" t="s">
        <v>1</v>
      </c>
      <c r="N191" s="200" t="s">
        <v>42</v>
      </c>
      <c r="O191" s="70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261</v>
      </c>
      <c r="AT191" s="203" t="s">
        <v>188</v>
      </c>
      <c r="AU191" s="203" t="s">
        <v>87</v>
      </c>
      <c r="AY191" s="16" t="s">
        <v>185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6" t="s">
        <v>85</v>
      </c>
      <c r="BK191" s="204">
        <f>ROUND(I191*H191,2)</f>
        <v>0</v>
      </c>
      <c r="BL191" s="16" t="s">
        <v>261</v>
      </c>
      <c r="BM191" s="203" t="s">
        <v>1362</v>
      </c>
    </row>
    <row r="192" spans="1:65" s="2" customFormat="1" ht="21.75" customHeight="1">
      <c r="A192" s="33"/>
      <c r="B192" s="34"/>
      <c r="C192" s="191" t="s">
        <v>382</v>
      </c>
      <c r="D192" s="191" t="s">
        <v>188</v>
      </c>
      <c r="E192" s="192" t="s">
        <v>591</v>
      </c>
      <c r="F192" s="193" t="s">
        <v>592</v>
      </c>
      <c r="G192" s="194" t="s">
        <v>434</v>
      </c>
      <c r="H192" s="243"/>
      <c r="I192" s="196"/>
      <c r="J192" s="197">
        <f>ROUND(I192*H192,2)</f>
        <v>0</v>
      </c>
      <c r="K192" s="198"/>
      <c r="L192" s="38"/>
      <c r="M192" s="199" t="s">
        <v>1</v>
      </c>
      <c r="N192" s="200" t="s">
        <v>42</v>
      </c>
      <c r="O192" s="70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261</v>
      </c>
      <c r="AT192" s="203" t="s">
        <v>188</v>
      </c>
      <c r="AU192" s="203" t="s">
        <v>87</v>
      </c>
      <c r="AY192" s="16" t="s">
        <v>185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6" t="s">
        <v>85</v>
      </c>
      <c r="BK192" s="204">
        <f>ROUND(I192*H192,2)</f>
        <v>0</v>
      </c>
      <c r="BL192" s="16" t="s">
        <v>261</v>
      </c>
      <c r="BM192" s="203" t="s">
        <v>1115</v>
      </c>
    </row>
    <row r="193" spans="1:65" s="12" customFormat="1" ht="22.9" customHeight="1">
      <c r="B193" s="175"/>
      <c r="C193" s="176"/>
      <c r="D193" s="177" t="s">
        <v>76</v>
      </c>
      <c r="E193" s="189" t="s">
        <v>1116</v>
      </c>
      <c r="F193" s="189" t="s">
        <v>1117</v>
      </c>
      <c r="G193" s="176"/>
      <c r="H193" s="176"/>
      <c r="I193" s="179"/>
      <c r="J193" s="190">
        <f>BK193</f>
        <v>0</v>
      </c>
      <c r="K193" s="176"/>
      <c r="L193" s="181"/>
      <c r="M193" s="182"/>
      <c r="N193" s="183"/>
      <c r="O193" s="183"/>
      <c r="P193" s="184">
        <f>SUM(P194:P211)</f>
        <v>0</v>
      </c>
      <c r="Q193" s="183"/>
      <c r="R193" s="184">
        <f>SUM(R194:R211)</f>
        <v>1.5534658800000001</v>
      </c>
      <c r="S193" s="183"/>
      <c r="T193" s="185">
        <f>SUM(T194:T211)</f>
        <v>0.35343000000000002</v>
      </c>
      <c r="AR193" s="186" t="s">
        <v>87</v>
      </c>
      <c r="AT193" s="187" t="s">
        <v>76</v>
      </c>
      <c r="AU193" s="187" t="s">
        <v>85</v>
      </c>
      <c r="AY193" s="186" t="s">
        <v>185</v>
      </c>
      <c r="BK193" s="188">
        <f>SUM(BK194:BK211)</f>
        <v>0</v>
      </c>
    </row>
    <row r="194" spans="1:65" s="2" customFormat="1" ht="16.5" customHeight="1">
      <c r="A194" s="33"/>
      <c r="B194" s="34"/>
      <c r="C194" s="191" t="s">
        <v>389</v>
      </c>
      <c r="D194" s="191" t="s">
        <v>188</v>
      </c>
      <c r="E194" s="192" t="s">
        <v>1119</v>
      </c>
      <c r="F194" s="193" t="s">
        <v>1306</v>
      </c>
      <c r="G194" s="194" t="s">
        <v>191</v>
      </c>
      <c r="H194" s="195">
        <v>58.2</v>
      </c>
      <c r="I194" s="196"/>
      <c r="J194" s="197">
        <f>ROUND(I194*H194,2)</f>
        <v>0</v>
      </c>
      <c r="K194" s="198"/>
      <c r="L194" s="38"/>
      <c r="M194" s="199" t="s">
        <v>1</v>
      </c>
      <c r="N194" s="200" t="s">
        <v>42</v>
      </c>
      <c r="O194" s="70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261</v>
      </c>
      <c r="AT194" s="203" t="s">
        <v>188</v>
      </c>
      <c r="AU194" s="203" t="s">
        <v>87</v>
      </c>
      <c r="AY194" s="16" t="s">
        <v>185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6" t="s">
        <v>85</v>
      </c>
      <c r="BK194" s="204">
        <f>ROUND(I194*H194,2)</f>
        <v>0</v>
      </c>
      <c r="BL194" s="16" t="s">
        <v>261</v>
      </c>
      <c r="BM194" s="203" t="s">
        <v>1121</v>
      </c>
    </row>
    <row r="195" spans="1:65" s="13" customFormat="1">
      <c r="B195" s="205"/>
      <c r="C195" s="206"/>
      <c r="D195" s="207" t="s">
        <v>194</v>
      </c>
      <c r="E195" s="208" t="s">
        <v>1</v>
      </c>
      <c r="F195" s="209" t="s">
        <v>1363</v>
      </c>
      <c r="G195" s="206"/>
      <c r="H195" s="210">
        <v>58.2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194</v>
      </c>
      <c r="AU195" s="216" t="s">
        <v>87</v>
      </c>
      <c r="AV195" s="13" t="s">
        <v>87</v>
      </c>
      <c r="AW195" s="13" t="s">
        <v>34</v>
      </c>
      <c r="AX195" s="13" t="s">
        <v>85</v>
      </c>
      <c r="AY195" s="216" t="s">
        <v>185</v>
      </c>
    </row>
    <row r="196" spans="1:65" s="2" customFormat="1" ht="21.75" customHeight="1">
      <c r="A196" s="33"/>
      <c r="B196" s="34"/>
      <c r="C196" s="191" t="s">
        <v>394</v>
      </c>
      <c r="D196" s="191" t="s">
        <v>188</v>
      </c>
      <c r="E196" s="192" t="s">
        <v>1124</v>
      </c>
      <c r="F196" s="193" t="s">
        <v>1125</v>
      </c>
      <c r="G196" s="194" t="s">
        <v>198</v>
      </c>
      <c r="H196" s="195">
        <v>64.260000000000005</v>
      </c>
      <c r="I196" s="196"/>
      <c r="J196" s="197">
        <f t="shared" ref="J196:J204" si="20">ROUND(I196*H196,2)</f>
        <v>0</v>
      </c>
      <c r="K196" s="198"/>
      <c r="L196" s="38"/>
      <c r="M196" s="199" t="s">
        <v>1</v>
      </c>
      <c r="N196" s="200" t="s">
        <v>42</v>
      </c>
      <c r="O196" s="70"/>
      <c r="P196" s="201">
        <f t="shared" ref="P196:P204" si="21">O196*H196</f>
        <v>0</v>
      </c>
      <c r="Q196" s="201">
        <v>0</v>
      </c>
      <c r="R196" s="201">
        <f t="shared" ref="R196:R204" si="22">Q196*H196</f>
        <v>0</v>
      </c>
      <c r="S196" s="201">
        <v>3.0000000000000001E-3</v>
      </c>
      <c r="T196" s="202">
        <f t="shared" ref="T196:T204" si="23">S196*H196</f>
        <v>0.19278000000000001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261</v>
      </c>
      <c r="AT196" s="203" t="s">
        <v>188</v>
      </c>
      <c r="AU196" s="203" t="s">
        <v>87</v>
      </c>
      <c r="AY196" s="16" t="s">
        <v>185</v>
      </c>
      <c r="BE196" s="204">
        <f t="shared" ref="BE196:BE204" si="24">IF(N196="základní",J196,0)</f>
        <v>0</v>
      </c>
      <c r="BF196" s="204">
        <f t="shared" ref="BF196:BF204" si="25">IF(N196="snížená",J196,0)</f>
        <v>0</v>
      </c>
      <c r="BG196" s="204">
        <f t="shared" ref="BG196:BG204" si="26">IF(N196="zákl. přenesená",J196,0)</f>
        <v>0</v>
      </c>
      <c r="BH196" s="204">
        <f t="shared" ref="BH196:BH204" si="27">IF(N196="sníž. přenesená",J196,0)</f>
        <v>0</v>
      </c>
      <c r="BI196" s="204">
        <f t="shared" ref="BI196:BI204" si="28">IF(N196="nulová",J196,0)</f>
        <v>0</v>
      </c>
      <c r="BJ196" s="16" t="s">
        <v>85</v>
      </c>
      <c r="BK196" s="204">
        <f t="shared" ref="BK196:BK204" si="29">ROUND(I196*H196,2)</f>
        <v>0</v>
      </c>
      <c r="BL196" s="16" t="s">
        <v>261</v>
      </c>
      <c r="BM196" s="203" t="s">
        <v>1126</v>
      </c>
    </row>
    <row r="197" spans="1:65" s="2" customFormat="1" ht="21.75" customHeight="1">
      <c r="A197" s="33"/>
      <c r="B197" s="34"/>
      <c r="C197" s="191" t="s">
        <v>398</v>
      </c>
      <c r="D197" s="191" t="s">
        <v>188</v>
      </c>
      <c r="E197" s="192" t="s">
        <v>1308</v>
      </c>
      <c r="F197" s="193" t="s">
        <v>1309</v>
      </c>
      <c r="G197" s="194" t="s">
        <v>198</v>
      </c>
      <c r="H197" s="195">
        <v>64.260000000000005</v>
      </c>
      <c r="I197" s="196"/>
      <c r="J197" s="197">
        <f t="shared" si="20"/>
        <v>0</v>
      </c>
      <c r="K197" s="198"/>
      <c r="L197" s="38"/>
      <c r="M197" s="199" t="s">
        <v>1</v>
      </c>
      <c r="N197" s="200" t="s">
        <v>42</v>
      </c>
      <c r="O197" s="70"/>
      <c r="P197" s="201">
        <f t="shared" si="21"/>
        <v>0</v>
      </c>
      <c r="Q197" s="201">
        <v>0</v>
      </c>
      <c r="R197" s="201">
        <f t="shared" si="22"/>
        <v>0</v>
      </c>
      <c r="S197" s="201">
        <v>2.5000000000000001E-3</v>
      </c>
      <c r="T197" s="202">
        <f t="shared" si="23"/>
        <v>0.16065000000000002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261</v>
      </c>
      <c r="AT197" s="203" t="s">
        <v>188</v>
      </c>
      <c r="AU197" s="203" t="s">
        <v>87</v>
      </c>
      <c r="AY197" s="16" t="s">
        <v>185</v>
      </c>
      <c r="BE197" s="204">
        <f t="shared" si="24"/>
        <v>0</v>
      </c>
      <c r="BF197" s="204">
        <f t="shared" si="25"/>
        <v>0</v>
      </c>
      <c r="BG197" s="204">
        <f t="shared" si="26"/>
        <v>0</v>
      </c>
      <c r="BH197" s="204">
        <f t="shared" si="27"/>
        <v>0</v>
      </c>
      <c r="BI197" s="204">
        <f t="shared" si="28"/>
        <v>0</v>
      </c>
      <c r="BJ197" s="16" t="s">
        <v>85</v>
      </c>
      <c r="BK197" s="204">
        <f t="shared" si="29"/>
        <v>0</v>
      </c>
      <c r="BL197" s="16" t="s">
        <v>261</v>
      </c>
      <c r="BM197" s="203" t="s">
        <v>1310</v>
      </c>
    </row>
    <row r="198" spans="1:65" s="2" customFormat="1" ht="16.5" customHeight="1">
      <c r="A198" s="33"/>
      <c r="B198" s="34"/>
      <c r="C198" s="191" t="s">
        <v>402</v>
      </c>
      <c r="D198" s="191" t="s">
        <v>188</v>
      </c>
      <c r="E198" s="192" t="s">
        <v>1128</v>
      </c>
      <c r="F198" s="193" t="s">
        <v>1129</v>
      </c>
      <c r="G198" s="194" t="s">
        <v>198</v>
      </c>
      <c r="H198" s="195">
        <v>64.260000000000005</v>
      </c>
      <c r="I198" s="196"/>
      <c r="J198" s="197">
        <f t="shared" si="20"/>
        <v>0</v>
      </c>
      <c r="K198" s="198"/>
      <c r="L198" s="38"/>
      <c r="M198" s="199" t="s">
        <v>1</v>
      </c>
      <c r="N198" s="200" t="s">
        <v>42</v>
      </c>
      <c r="O198" s="70"/>
      <c r="P198" s="201">
        <f t="shared" si="21"/>
        <v>0</v>
      </c>
      <c r="Q198" s="201">
        <v>0</v>
      </c>
      <c r="R198" s="201">
        <f t="shared" si="22"/>
        <v>0</v>
      </c>
      <c r="S198" s="201">
        <v>0</v>
      </c>
      <c r="T198" s="202">
        <f t="shared" si="2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3" t="s">
        <v>261</v>
      </c>
      <c r="AT198" s="203" t="s">
        <v>188</v>
      </c>
      <c r="AU198" s="203" t="s">
        <v>87</v>
      </c>
      <c r="AY198" s="16" t="s">
        <v>185</v>
      </c>
      <c r="BE198" s="204">
        <f t="shared" si="24"/>
        <v>0</v>
      </c>
      <c r="BF198" s="204">
        <f t="shared" si="25"/>
        <v>0</v>
      </c>
      <c r="BG198" s="204">
        <f t="shared" si="26"/>
        <v>0</v>
      </c>
      <c r="BH198" s="204">
        <f t="shared" si="27"/>
        <v>0</v>
      </c>
      <c r="BI198" s="204">
        <f t="shared" si="28"/>
        <v>0</v>
      </c>
      <c r="BJ198" s="16" t="s">
        <v>85</v>
      </c>
      <c r="BK198" s="204">
        <f t="shared" si="29"/>
        <v>0</v>
      </c>
      <c r="BL198" s="16" t="s">
        <v>261</v>
      </c>
      <c r="BM198" s="203" t="s">
        <v>1130</v>
      </c>
    </row>
    <row r="199" spans="1:65" s="2" customFormat="1" ht="21.75" customHeight="1">
      <c r="A199" s="33"/>
      <c r="B199" s="34"/>
      <c r="C199" s="191" t="s">
        <v>408</v>
      </c>
      <c r="D199" s="191" t="s">
        <v>188</v>
      </c>
      <c r="E199" s="192" t="s">
        <v>1132</v>
      </c>
      <c r="F199" s="193" t="s">
        <v>1133</v>
      </c>
      <c r="G199" s="194" t="s">
        <v>198</v>
      </c>
      <c r="H199" s="195">
        <v>64.260000000000005</v>
      </c>
      <c r="I199" s="196"/>
      <c r="J199" s="197">
        <f t="shared" si="20"/>
        <v>0</v>
      </c>
      <c r="K199" s="198"/>
      <c r="L199" s="38"/>
      <c r="M199" s="199" t="s">
        <v>1</v>
      </c>
      <c r="N199" s="200" t="s">
        <v>42</v>
      </c>
      <c r="O199" s="70"/>
      <c r="P199" s="201">
        <f t="shared" si="21"/>
        <v>0</v>
      </c>
      <c r="Q199" s="201">
        <v>4.0000000000000001E-3</v>
      </c>
      <c r="R199" s="201">
        <f t="shared" si="22"/>
        <v>0.25704000000000005</v>
      </c>
      <c r="S199" s="201">
        <v>0</v>
      </c>
      <c r="T199" s="202">
        <f t="shared" si="2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192</v>
      </c>
      <c r="AT199" s="203" t="s">
        <v>188</v>
      </c>
      <c r="AU199" s="203" t="s">
        <v>87</v>
      </c>
      <c r="AY199" s="16" t="s">
        <v>185</v>
      </c>
      <c r="BE199" s="204">
        <f t="shared" si="24"/>
        <v>0</v>
      </c>
      <c r="BF199" s="204">
        <f t="shared" si="25"/>
        <v>0</v>
      </c>
      <c r="BG199" s="204">
        <f t="shared" si="26"/>
        <v>0</v>
      </c>
      <c r="BH199" s="204">
        <f t="shared" si="27"/>
        <v>0</v>
      </c>
      <c r="BI199" s="204">
        <f t="shared" si="28"/>
        <v>0</v>
      </c>
      <c r="BJ199" s="16" t="s">
        <v>85</v>
      </c>
      <c r="BK199" s="204">
        <f t="shared" si="29"/>
        <v>0</v>
      </c>
      <c r="BL199" s="16" t="s">
        <v>192</v>
      </c>
      <c r="BM199" s="203" t="s">
        <v>1134</v>
      </c>
    </row>
    <row r="200" spans="1:65" s="2" customFormat="1" ht="16.5" customHeight="1">
      <c r="A200" s="33"/>
      <c r="B200" s="34"/>
      <c r="C200" s="191" t="s">
        <v>412</v>
      </c>
      <c r="D200" s="191" t="s">
        <v>188</v>
      </c>
      <c r="E200" s="192" t="s">
        <v>1136</v>
      </c>
      <c r="F200" s="193" t="s">
        <v>1137</v>
      </c>
      <c r="G200" s="194" t="s">
        <v>198</v>
      </c>
      <c r="H200" s="195">
        <v>64.260000000000005</v>
      </c>
      <c r="I200" s="196"/>
      <c r="J200" s="197">
        <f t="shared" si="20"/>
        <v>0</v>
      </c>
      <c r="K200" s="198"/>
      <c r="L200" s="38"/>
      <c r="M200" s="199" t="s">
        <v>1</v>
      </c>
      <c r="N200" s="200" t="s">
        <v>42</v>
      </c>
      <c r="O200" s="70"/>
      <c r="P200" s="201">
        <f t="shared" si="21"/>
        <v>0</v>
      </c>
      <c r="Q200" s="201">
        <v>0</v>
      </c>
      <c r="R200" s="201">
        <f t="shared" si="22"/>
        <v>0</v>
      </c>
      <c r="S200" s="201">
        <v>0</v>
      </c>
      <c r="T200" s="202">
        <f t="shared" si="2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3" t="s">
        <v>261</v>
      </c>
      <c r="AT200" s="203" t="s">
        <v>188</v>
      </c>
      <c r="AU200" s="203" t="s">
        <v>87</v>
      </c>
      <c r="AY200" s="16" t="s">
        <v>185</v>
      </c>
      <c r="BE200" s="204">
        <f t="shared" si="24"/>
        <v>0</v>
      </c>
      <c r="BF200" s="204">
        <f t="shared" si="25"/>
        <v>0</v>
      </c>
      <c r="BG200" s="204">
        <f t="shared" si="26"/>
        <v>0</v>
      </c>
      <c r="BH200" s="204">
        <f t="shared" si="27"/>
        <v>0</v>
      </c>
      <c r="BI200" s="204">
        <f t="shared" si="28"/>
        <v>0</v>
      </c>
      <c r="BJ200" s="16" t="s">
        <v>85</v>
      </c>
      <c r="BK200" s="204">
        <f t="shared" si="29"/>
        <v>0</v>
      </c>
      <c r="BL200" s="16" t="s">
        <v>261</v>
      </c>
      <c r="BM200" s="203" t="s">
        <v>1138</v>
      </c>
    </row>
    <row r="201" spans="1:65" s="2" customFormat="1" ht="16.5" customHeight="1">
      <c r="A201" s="33"/>
      <c r="B201" s="34"/>
      <c r="C201" s="191" t="s">
        <v>416</v>
      </c>
      <c r="D201" s="191" t="s">
        <v>188</v>
      </c>
      <c r="E201" s="192" t="s">
        <v>1140</v>
      </c>
      <c r="F201" s="193" t="s">
        <v>1141</v>
      </c>
      <c r="G201" s="194" t="s">
        <v>198</v>
      </c>
      <c r="H201" s="195">
        <v>64.260000000000005</v>
      </c>
      <c r="I201" s="196"/>
      <c r="J201" s="197">
        <f t="shared" si="20"/>
        <v>0</v>
      </c>
      <c r="K201" s="198"/>
      <c r="L201" s="38"/>
      <c r="M201" s="199" t="s">
        <v>1</v>
      </c>
      <c r="N201" s="200" t="s">
        <v>42</v>
      </c>
      <c r="O201" s="70"/>
      <c r="P201" s="201">
        <f t="shared" si="21"/>
        <v>0</v>
      </c>
      <c r="Q201" s="201">
        <v>3.0000000000000001E-5</v>
      </c>
      <c r="R201" s="201">
        <f t="shared" si="22"/>
        <v>1.9278000000000001E-3</v>
      </c>
      <c r="S201" s="201">
        <v>0</v>
      </c>
      <c r="T201" s="202">
        <f t="shared" si="2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261</v>
      </c>
      <c r="AT201" s="203" t="s">
        <v>188</v>
      </c>
      <c r="AU201" s="203" t="s">
        <v>87</v>
      </c>
      <c r="AY201" s="16" t="s">
        <v>185</v>
      </c>
      <c r="BE201" s="204">
        <f t="shared" si="24"/>
        <v>0</v>
      </c>
      <c r="BF201" s="204">
        <f t="shared" si="25"/>
        <v>0</v>
      </c>
      <c r="BG201" s="204">
        <f t="shared" si="26"/>
        <v>0</v>
      </c>
      <c r="BH201" s="204">
        <f t="shared" si="27"/>
        <v>0</v>
      </c>
      <c r="BI201" s="204">
        <f t="shared" si="28"/>
        <v>0</v>
      </c>
      <c r="BJ201" s="16" t="s">
        <v>85</v>
      </c>
      <c r="BK201" s="204">
        <f t="shared" si="29"/>
        <v>0</v>
      </c>
      <c r="BL201" s="16" t="s">
        <v>261</v>
      </c>
      <c r="BM201" s="203" t="s">
        <v>1142</v>
      </c>
    </row>
    <row r="202" spans="1:65" s="2" customFormat="1" ht="21.75" customHeight="1">
      <c r="A202" s="33"/>
      <c r="B202" s="34"/>
      <c r="C202" s="191" t="s">
        <v>421</v>
      </c>
      <c r="D202" s="191" t="s">
        <v>188</v>
      </c>
      <c r="E202" s="192" t="s">
        <v>1144</v>
      </c>
      <c r="F202" s="193" t="s">
        <v>1145</v>
      </c>
      <c r="G202" s="194" t="s">
        <v>198</v>
      </c>
      <c r="H202" s="195">
        <v>64.260000000000005</v>
      </c>
      <c r="I202" s="196"/>
      <c r="J202" s="197">
        <f t="shared" si="20"/>
        <v>0</v>
      </c>
      <c r="K202" s="198"/>
      <c r="L202" s="38"/>
      <c r="M202" s="199" t="s">
        <v>1</v>
      </c>
      <c r="N202" s="200" t="s">
        <v>42</v>
      </c>
      <c r="O202" s="70"/>
      <c r="P202" s="201">
        <f t="shared" si="21"/>
        <v>0</v>
      </c>
      <c r="Q202" s="201">
        <v>1.4999999999999999E-2</v>
      </c>
      <c r="R202" s="201">
        <f t="shared" si="22"/>
        <v>0.96390000000000009</v>
      </c>
      <c r="S202" s="201">
        <v>0</v>
      </c>
      <c r="T202" s="202">
        <f t="shared" si="2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261</v>
      </c>
      <c r="AT202" s="203" t="s">
        <v>188</v>
      </c>
      <c r="AU202" s="203" t="s">
        <v>87</v>
      </c>
      <c r="AY202" s="16" t="s">
        <v>185</v>
      </c>
      <c r="BE202" s="204">
        <f t="shared" si="24"/>
        <v>0</v>
      </c>
      <c r="BF202" s="204">
        <f t="shared" si="25"/>
        <v>0</v>
      </c>
      <c r="BG202" s="204">
        <f t="shared" si="26"/>
        <v>0</v>
      </c>
      <c r="BH202" s="204">
        <f t="shared" si="27"/>
        <v>0</v>
      </c>
      <c r="BI202" s="204">
        <f t="shared" si="28"/>
        <v>0</v>
      </c>
      <c r="BJ202" s="16" t="s">
        <v>85</v>
      </c>
      <c r="BK202" s="204">
        <f t="shared" si="29"/>
        <v>0</v>
      </c>
      <c r="BL202" s="16" t="s">
        <v>261</v>
      </c>
      <c r="BM202" s="203" t="s">
        <v>1146</v>
      </c>
    </row>
    <row r="203" spans="1:65" s="2" customFormat="1" ht="21.75" customHeight="1">
      <c r="A203" s="33"/>
      <c r="B203" s="34"/>
      <c r="C203" s="191" t="s">
        <v>426</v>
      </c>
      <c r="D203" s="191" t="s">
        <v>188</v>
      </c>
      <c r="E203" s="192" t="s">
        <v>1148</v>
      </c>
      <c r="F203" s="193" t="s">
        <v>1149</v>
      </c>
      <c r="G203" s="194" t="s">
        <v>198</v>
      </c>
      <c r="H203" s="195">
        <v>64.260000000000005</v>
      </c>
      <c r="I203" s="196"/>
      <c r="J203" s="197">
        <f t="shared" si="20"/>
        <v>0</v>
      </c>
      <c r="K203" s="198"/>
      <c r="L203" s="38"/>
      <c r="M203" s="199" t="s">
        <v>1</v>
      </c>
      <c r="N203" s="200" t="s">
        <v>42</v>
      </c>
      <c r="O203" s="70"/>
      <c r="P203" s="201">
        <f t="shared" si="21"/>
        <v>0</v>
      </c>
      <c r="Q203" s="201">
        <v>6.9999999999999999E-4</v>
      </c>
      <c r="R203" s="201">
        <f t="shared" si="22"/>
        <v>4.4982000000000001E-2</v>
      </c>
      <c r="S203" s="201">
        <v>0</v>
      </c>
      <c r="T203" s="202">
        <f t="shared" si="2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3" t="s">
        <v>261</v>
      </c>
      <c r="AT203" s="203" t="s">
        <v>188</v>
      </c>
      <c r="AU203" s="203" t="s">
        <v>87</v>
      </c>
      <c r="AY203" s="16" t="s">
        <v>185</v>
      </c>
      <c r="BE203" s="204">
        <f t="shared" si="24"/>
        <v>0</v>
      </c>
      <c r="BF203" s="204">
        <f t="shared" si="25"/>
        <v>0</v>
      </c>
      <c r="BG203" s="204">
        <f t="shared" si="26"/>
        <v>0</v>
      </c>
      <c r="BH203" s="204">
        <f t="shared" si="27"/>
        <v>0</v>
      </c>
      <c r="BI203" s="204">
        <f t="shared" si="28"/>
        <v>0</v>
      </c>
      <c r="BJ203" s="16" t="s">
        <v>85</v>
      </c>
      <c r="BK203" s="204">
        <f t="shared" si="29"/>
        <v>0</v>
      </c>
      <c r="BL203" s="16" t="s">
        <v>261</v>
      </c>
      <c r="BM203" s="203" t="s">
        <v>1150</v>
      </c>
    </row>
    <row r="204" spans="1:65" s="2" customFormat="1" ht="44.25" customHeight="1">
      <c r="A204" s="33"/>
      <c r="B204" s="34"/>
      <c r="C204" s="232" t="s">
        <v>431</v>
      </c>
      <c r="D204" s="232" t="s">
        <v>319</v>
      </c>
      <c r="E204" s="233" t="s">
        <v>1152</v>
      </c>
      <c r="F204" s="234" t="s">
        <v>1153</v>
      </c>
      <c r="G204" s="235" t="s">
        <v>198</v>
      </c>
      <c r="H204" s="236">
        <v>70.686000000000007</v>
      </c>
      <c r="I204" s="237"/>
      <c r="J204" s="238">
        <f t="shared" si="20"/>
        <v>0</v>
      </c>
      <c r="K204" s="239"/>
      <c r="L204" s="240"/>
      <c r="M204" s="241" t="s">
        <v>1</v>
      </c>
      <c r="N204" s="242" t="s">
        <v>42</v>
      </c>
      <c r="O204" s="70"/>
      <c r="P204" s="201">
        <f t="shared" si="21"/>
        <v>0</v>
      </c>
      <c r="Q204" s="201">
        <v>3.6800000000000001E-3</v>
      </c>
      <c r="R204" s="201">
        <f t="shared" si="22"/>
        <v>0.26012448000000005</v>
      </c>
      <c r="S204" s="201">
        <v>0</v>
      </c>
      <c r="T204" s="202">
        <f t="shared" si="2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322</v>
      </c>
      <c r="AT204" s="203" t="s">
        <v>319</v>
      </c>
      <c r="AU204" s="203" t="s">
        <v>87</v>
      </c>
      <c r="AY204" s="16" t="s">
        <v>185</v>
      </c>
      <c r="BE204" s="204">
        <f t="shared" si="24"/>
        <v>0</v>
      </c>
      <c r="BF204" s="204">
        <f t="shared" si="25"/>
        <v>0</v>
      </c>
      <c r="BG204" s="204">
        <f t="shared" si="26"/>
        <v>0</v>
      </c>
      <c r="BH204" s="204">
        <f t="shared" si="27"/>
        <v>0</v>
      </c>
      <c r="BI204" s="204">
        <f t="shared" si="28"/>
        <v>0</v>
      </c>
      <c r="BJ204" s="16" t="s">
        <v>85</v>
      </c>
      <c r="BK204" s="204">
        <f t="shared" si="29"/>
        <v>0</v>
      </c>
      <c r="BL204" s="16" t="s">
        <v>261</v>
      </c>
      <c r="BM204" s="203" t="s">
        <v>1154</v>
      </c>
    </row>
    <row r="205" spans="1:65" s="2" customFormat="1" ht="19.5">
      <c r="A205" s="33"/>
      <c r="B205" s="34"/>
      <c r="C205" s="35"/>
      <c r="D205" s="207" t="s">
        <v>269</v>
      </c>
      <c r="E205" s="35"/>
      <c r="F205" s="217" t="s">
        <v>1155</v>
      </c>
      <c r="G205" s="35"/>
      <c r="H205" s="35"/>
      <c r="I205" s="218"/>
      <c r="J205" s="35"/>
      <c r="K205" s="35"/>
      <c r="L205" s="38"/>
      <c r="M205" s="219"/>
      <c r="N205" s="220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269</v>
      </c>
      <c r="AU205" s="16" t="s">
        <v>87</v>
      </c>
    </row>
    <row r="206" spans="1:65" s="13" customFormat="1">
      <c r="B206" s="205"/>
      <c r="C206" s="206"/>
      <c r="D206" s="207" t="s">
        <v>194</v>
      </c>
      <c r="E206" s="206"/>
      <c r="F206" s="209" t="s">
        <v>1364</v>
      </c>
      <c r="G206" s="206"/>
      <c r="H206" s="210">
        <v>70.686000000000007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194</v>
      </c>
      <c r="AU206" s="216" t="s">
        <v>87</v>
      </c>
      <c r="AV206" s="13" t="s">
        <v>87</v>
      </c>
      <c r="AW206" s="13" t="s">
        <v>4</v>
      </c>
      <c r="AX206" s="13" t="s">
        <v>85</v>
      </c>
      <c r="AY206" s="216" t="s">
        <v>185</v>
      </c>
    </row>
    <row r="207" spans="1:65" s="2" customFormat="1" ht="16.5" customHeight="1">
      <c r="A207" s="33"/>
      <c r="B207" s="34"/>
      <c r="C207" s="191" t="s">
        <v>436</v>
      </c>
      <c r="D207" s="191" t="s">
        <v>188</v>
      </c>
      <c r="E207" s="192" t="s">
        <v>1158</v>
      </c>
      <c r="F207" s="193" t="s">
        <v>1159</v>
      </c>
      <c r="G207" s="194" t="s">
        <v>191</v>
      </c>
      <c r="H207" s="195">
        <v>58.2</v>
      </c>
      <c r="I207" s="196"/>
      <c r="J207" s="197">
        <f>ROUND(I207*H207,2)</f>
        <v>0</v>
      </c>
      <c r="K207" s="198"/>
      <c r="L207" s="38"/>
      <c r="M207" s="199" t="s">
        <v>1</v>
      </c>
      <c r="N207" s="200" t="s">
        <v>42</v>
      </c>
      <c r="O207" s="70"/>
      <c r="P207" s="201">
        <f>O207*H207</f>
        <v>0</v>
      </c>
      <c r="Q207" s="201">
        <v>2.0000000000000002E-5</v>
      </c>
      <c r="R207" s="201">
        <f>Q207*H207</f>
        <v>1.1640000000000001E-3</v>
      </c>
      <c r="S207" s="201">
        <v>0</v>
      </c>
      <c r="T207" s="20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3" t="s">
        <v>261</v>
      </c>
      <c r="AT207" s="203" t="s">
        <v>188</v>
      </c>
      <c r="AU207" s="203" t="s">
        <v>87</v>
      </c>
      <c r="AY207" s="16" t="s">
        <v>185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6" t="s">
        <v>85</v>
      </c>
      <c r="BK207" s="204">
        <f>ROUND(I207*H207,2)</f>
        <v>0</v>
      </c>
      <c r="BL207" s="16" t="s">
        <v>261</v>
      </c>
      <c r="BM207" s="203" t="s">
        <v>1160</v>
      </c>
    </row>
    <row r="208" spans="1:65" s="2" customFormat="1" ht="16.5" customHeight="1">
      <c r="A208" s="33"/>
      <c r="B208" s="34"/>
      <c r="C208" s="232" t="s">
        <v>442</v>
      </c>
      <c r="D208" s="232" t="s">
        <v>319</v>
      </c>
      <c r="E208" s="233" t="s">
        <v>1162</v>
      </c>
      <c r="F208" s="234" t="s">
        <v>1163</v>
      </c>
      <c r="G208" s="235" t="s">
        <v>191</v>
      </c>
      <c r="H208" s="236">
        <v>64.02</v>
      </c>
      <c r="I208" s="237"/>
      <c r="J208" s="238">
        <f>ROUND(I208*H208,2)</f>
        <v>0</v>
      </c>
      <c r="K208" s="239"/>
      <c r="L208" s="240"/>
      <c r="M208" s="241" t="s">
        <v>1</v>
      </c>
      <c r="N208" s="242" t="s">
        <v>42</v>
      </c>
      <c r="O208" s="70"/>
      <c r="P208" s="201">
        <f>O208*H208</f>
        <v>0</v>
      </c>
      <c r="Q208" s="201">
        <v>3.8000000000000002E-4</v>
      </c>
      <c r="R208" s="201">
        <f>Q208*H208</f>
        <v>2.4327600000000001E-2</v>
      </c>
      <c r="S208" s="201">
        <v>0</v>
      </c>
      <c r="T208" s="20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3" t="s">
        <v>322</v>
      </c>
      <c r="AT208" s="203" t="s">
        <v>319</v>
      </c>
      <c r="AU208" s="203" t="s">
        <v>87</v>
      </c>
      <c r="AY208" s="16" t="s">
        <v>185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6" t="s">
        <v>85</v>
      </c>
      <c r="BK208" s="204">
        <f>ROUND(I208*H208,2)</f>
        <v>0</v>
      </c>
      <c r="BL208" s="16" t="s">
        <v>261</v>
      </c>
      <c r="BM208" s="203" t="s">
        <v>1164</v>
      </c>
    </row>
    <row r="209" spans="1:65" s="13" customFormat="1">
      <c r="B209" s="205"/>
      <c r="C209" s="206"/>
      <c r="D209" s="207" t="s">
        <v>194</v>
      </c>
      <c r="E209" s="206"/>
      <c r="F209" s="209" t="s">
        <v>1365</v>
      </c>
      <c r="G209" s="206"/>
      <c r="H209" s="210">
        <v>64.02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194</v>
      </c>
      <c r="AU209" s="216" t="s">
        <v>87</v>
      </c>
      <c r="AV209" s="13" t="s">
        <v>87</v>
      </c>
      <c r="AW209" s="13" t="s">
        <v>4</v>
      </c>
      <c r="AX209" s="13" t="s">
        <v>85</v>
      </c>
      <c r="AY209" s="216" t="s">
        <v>185</v>
      </c>
    </row>
    <row r="210" spans="1:65" s="2" customFormat="1" ht="21.75" customHeight="1">
      <c r="A210" s="33"/>
      <c r="B210" s="34"/>
      <c r="C210" s="191" t="s">
        <v>446</v>
      </c>
      <c r="D210" s="191" t="s">
        <v>188</v>
      </c>
      <c r="E210" s="192" t="s">
        <v>1366</v>
      </c>
      <c r="F210" s="193" t="s">
        <v>1367</v>
      </c>
      <c r="G210" s="194" t="s">
        <v>434</v>
      </c>
      <c r="H210" s="243"/>
      <c r="I210" s="196"/>
      <c r="J210" s="197">
        <f>ROUND(I210*H210,2)</f>
        <v>0</v>
      </c>
      <c r="K210" s="198"/>
      <c r="L210" s="38"/>
      <c r="M210" s="199" t="s">
        <v>1</v>
      </c>
      <c r="N210" s="200" t="s">
        <v>42</v>
      </c>
      <c r="O210" s="70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3" t="s">
        <v>261</v>
      </c>
      <c r="AT210" s="203" t="s">
        <v>188</v>
      </c>
      <c r="AU210" s="203" t="s">
        <v>87</v>
      </c>
      <c r="AY210" s="16" t="s">
        <v>185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6" t="s">
        <v>85</v>
      </c>
      <c r="BK210" s="204">
        <f>ROUND(I210*H210,2)</f>
        <v>0</v>
      </c>
      <c r="BL210" s="16" t="s">
        <v>261</v>
      </c>
      <c r="BM210" s="203" t="s">
        <v>1368</v>
      </c>
    </row>
    <row r="211" spans="1:65" s="2" customFormat="1" ht="21.75" customHeight="1">
      <c r="A211" s="33"/>
      <c r="B211" s="34"/>
      <c r="C211" s="191" t="s">
        <v>451</v>
      </c>
      <c r="D211" s="191" t="s">
        <v>188</v>
      </c>
      <c r="E211" s="192" t="s">
        <v>1171</v>
      </c>
      <c r="F211" s="193" t="s">
        <v>1172</v>
      </c>
      <c r="G211" s="194" t="s">
        <v>434</v>
      </c>
      <c r="H211" s="243"/>
      <c r="I211" s="196"/>
      <c r="J211" s="197">
        <f>ROUND(I211*H211,2)</f>
        <v>0</v>
      </c>
      <c r="K211" s="198"/>
      <c r="L211" s="38"/>
      <c r="M211" s="199" t="s">
        <v>1</v>
      </c>
      <c r="N211" s="200" t="s">
        <v>42</v>
      </c>
      <c r="O211" s="70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3" t="s">
        <v>261</v>
      </c>
      <c r="AT211" s="203" t="s">
        <v>188</v>
      </c>
      <c r="AU211" s="203" t="s">
        <v>87</v>
      </c>
      <c r="AY211" s="16" t="s">
        <v>185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6" t="s">
        <v>85</v>
      </c>
      <c r="BK211" s="204">
        <f>ROUND(I211*H211,2)</f>
        <v>0</v>
      </c>
      <c r="BL211" s="16" t="s">
        <v>261</v>
      </c>
      <c r="BM211" s="203" t="s">
        <v>1173</v>
      </c>
    </row>
    <row r="212" spans="1:65" s="12" customFormat="1" ht="22.9" customHeight="1">
      <c r="B212" s="175"/>
      <c r="C212" s="176"/>
      <c r="D212" s="177" t="s">
        <v>76</v>
      </c>
      <c r="E212" s="189" t="s">
        <v>594</v>
      </c>
      <c r="F212" s="189" t="s">
        <v>1174</v>
      </c>
      <c r="G212" s="176"/>
      <c r="H212" s="176"/>
      <c r="I212" s="179"/>
      <c r="J212" s="190">
        <f>BK212</f>
        <v>0</v>
      </c>
      <c r="K212" s="176"/>
      <c r="L212" s="181"/>
      <c r="M212" s="182"/>
      <c r="N212" s="183"/>
      <c r="O212" s="183"/>
      <c r="P212" s="184">
        <f>SUM(P213:P215)</f>
        <v>0</v>
      </c>
      <c r="Q212" s="183"/>
      <c r="R212" s="184">
        <f>SUM(R213:R215)</f>
        <v>1.32E-2</v>
      </c>
      <c r="S212" s="183"/>
      <c r="T212" s="185">
        <f>SUM(T213:T215)</f>
        <v>0</v>
      </c>
      <c r="AR212" s="186" t="s">
        <v>87</v>
      </c>
      <c r="AT212" s="187" t="s">
        <v>76</v>
      </c>
      <c r="AU212" s="187" t="s">
        <v>85</v>
      </c>
      <c r="AY212" s="186" t="s">
        <v>185</v>
      </c>
      <c r="BK212" s="188">
        <f>SUM(BK213:BK215)</f>
        <v>0</v>
      </c>
    </row>
    <row r="213" spans="1:65" s="2" customFormat="1" ht="16.5" customHeight="1">
      <c r="A213" s="33"/>
      <c r="B213" s="34"/>
      <c r="C213" s="191" t="s">
        <v>456</v>
      </c>
      <c r="D213" s="191" t="s">
        <v>188</v>
      </c>
      <c r="E213" s="192" t="s">
        <v>1176</v>
      </c>
      <c r="F213" s="193" t="s">
        <v>1177</v>
      </c>
      <c r="G213" s="194" t="s">
        <v>198</v>
      </c>
      <c r="H213" s="195">
        <v>20</v>
      </c>
      <c r="I213" s="196"/>
      <c r="J213" s="197">
        <f>ROUND(I213*H213,2)</f>
        <v>0</v>
      </c>
      <c r="K213" s="198"/>
      <c r="L213" s="38"/>
      <c r="M213" s="199" t="s">
        <v>1</v>
      </c>
      <c r="N213" s="200" t="s">
        <v>42</v>
      </c>
      <c r="O213" s="70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3" t="s">
        <v>261</v>
      </c>
      <c r="AT213" s="203" t="s">
        <v>188</v>
      </c>
      <c r="AU213" s="203" t="s">
        <v>87</v>
      </c>
      <c r="AY213" s="16" t="s">
        <v>185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6" t="s">
        <v>85</v>
      </c>
      <c r="BK213" s="204">
        <f>ROUND(I213*H213,2)</f>
        <v>0</v>
      </c>
      <c r="BL213" s="16" t="s">
        <v>261</v>
      </c>
      <c r="BM213" s="203" t="s">
        <v>1178</v>
      </c>
    </row>
    <row r="214" spans="1:65" s="13" customFormat="1">
      <c r="B214" s="205"/>
      <c r="C214" s="206"/>
      <c r="D214" s="207" t="s">
        <v>194</v>
      </c>
      <c r="E214" s="208" t="s">
        <v>1</v>
      </c>
      <c r="F214" s="209" t="s">
        <v>1369</v>
      </c>
      <c r="G214" s="206"/>
      <c r="H214" s="210">
        <v>20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194</v>
      </c>
      <c r="AU214" s="216" t="s">
        <v>87</v>
      </c>
      <c r="AV214" s="13" t="s">
        <v>87</v>
      </c>
      <c r="AW214" s="13" t="s">
        <v>34</v>
      </c>
      <c r="AX214" s="13" t="s">
        <v>85</v>
      </c>
      <c r="AY214" s="216" t="s">
        <v>185</v>
      </c>
    </row>
    <row r="215" spans="1:65" s="2" customFormat="1" ht="21.75" customHeight="1">
      <c r="A215" s="33"/>
      <c r="B215" s="34"/>
      <c r="C215" s="191" t="s">
        <v>461</v>
      </c>
      <c r="D215" s="191" t="s">
        <v>188</v>
      </c>
      <c r="E215" s="192" t="s">
        <v>603</v>
      </c>
      <c r="F215" s="193" t="s">
        <v>1181</v>
      </c>
      <c r="G215" s="194" t="s">
        <v>198</v>
      </c>
      <c r="H215" s="195">
        <v>20</v>
      </c>
      <c r="I215" s="196"/>
      <c r="J215" s="197">
        <f>ROUND(I215*H215,2)</f>
        <v>0</v>
      </c>
      <c r="K215" s="198"/>
      <c r="L215" s="38"/>
      <c r="M215" s="199" t="s">
        <v>1</v>
      </c>
      <c r="N215" s="200" t="s">
        <v>42</v>
      </c>
      <c r="O215" s="70"/>
      <c r="P215" s="201">
        <f>O215*H215</f>
        <v>0</v>
      </c>
      <c r="Q215" s="201">
        <v>6.6E-4</v>
      </c>
      <c r="R215" s="201">
        <f>Q215*H215</f>
        <v>1.32E-2</v>
      </c>
      <c r="S215" s="201">
        <v>0</v>
      </c>
      <c r="T215" s="202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3" t="s">
        <v>261</v>
      </c>
      <c r="AT215" s="203" t="s">
        <v>188</v>
      </c>
      <c r="AU215" s="203" t="s">
        <v>87</v>
      </c>
      <c r="AY215" s="16" t="s">
        <v>185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6" t="s">
        <v>85</v>
      </c>
      <c r="BK215" s="204">
        <f>ROUND(I215*H215,2)</f>
        <v>0</v>
      </c>
      <c r="BL215" s="16" t="s">
        <v>261</v>
      </c>
      <c r="BM215" s="203" t="s">
        <v>1182</v>
      </c>
    </row>
    <row r="216" spans="1:65" s="12" customFormat="1" ht="22.9" customHeight="1">
      <c r="B216" s="175"/>
      <c r="C216" s="176"/>
      <c r="D216" s="177" t="s">
        <v>76</v>
      </c>
      <c r="E216" s="189" t="s">
        <v>606</v>
      </c>
      <c r="F216" s="189" t="s">
        <v>1183</v>
      </c>
      <c r="G216" s="176"/>
      <c r="H216" s="176"/>
      <c r="I216" s="179"/>
      <c r="J216" s="190">
        <f>BK216</f>
        <v>0</v>
      </c>
      <c r="K216" s="176"/>
      <c r="L216" s="181"/>
      <c r="M216" s="182"/>
      <c r="N216" s="183"/>
      <c r="O216" s="183"/>
      <c r="P216" s="184">
        <f>SUM(P217:P226)</f>
        <v>0</v>
      </c>
      <c r="Q216" s="183"/>
      <c r="R216" s="184">
        <f>SUM(R217:R226)</f>
        <v>0.37679039999999997</v>
      </c>
      <c r="S216" s="183"/>
      <c r="T216" s="185">
        <f>SUM(T217:T226)</f>
        <v>7.9459199999999994E-2</v>
      </c>
      <c r="AR216" s="186" t="s">
        <v>87</v>
      </c>
      <c r="AT216" s="187" t="s">
        <v>76</v>
      </c>
      <c r="AU216" s="187" t="s">
        <v>85</v>
      </c>
      <c r="AY216" s="186" t="s">
        <v>185</v>
      </c>
      <c r="BK216" s="188">
        <f>SUM(BK217:BK226)</f>
        <v>0</v>
      </c>
    </row>
    <row r="217" spans="1:65" s="2" customFormat="1" ht="21.75" customHeight="1">
      <c r="A217" s="33"/>
      <c r="B217" s="34"/>
      <c r="C217" s="191" t="s">
        <v>465</v>
      </c>
      <c r="D217" s="191" t="s">
        <v>188</v>
      </c>
      <c r="E217" s="192" t="s">
        <v>617</v>
      </c>
      <c r="F217" s="193" t="s">
        <v>1185</v>
      </c>
      <c r="G217" s="194" t="s">
        <v>214</v>
      </c>
      <c r="H217" s="195">
        <v>1</v>
      </c>
      <c r="I217" s="196"/>
      <c r="J217" s="197">
        <f>ROUND(I217*H217,2)</f>
        <v>0</v>
      </c>
      <c r="K217" s="198"/>
      <c r="L217" s="38"/>
      <c r="M217" s="199" t="s">
        <v>1</v>
      </c>
      <c r="N217" s="200" t="s">
        <v>42</v>
      </c>
      <c r="O217" s="70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3" t="s">
        <v>261</v>
      </c>
      <c r="AT217" s="203" t="s">
        <v>188</v>
      </c>
      <c r="AU217" s="203" t="s">
        <v>87</v>
      </c>
      <c r="AY217" s="16" t="s">
        <v>185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6" t="s">
        <v>85</v>
      </c>
      <c r="BK217" s="204">
        <f>ROUND(I217*H217,2)</f>
        <v>0</v>
      </c>
      <c r="BL217" s="16" t="s">
        <v>261</v>
      </c>
      <c r="BM217" s="203" t="s">
        <v>1186</v>
      </c>
    </row>
    <row r="218" spans="1:65" s="2" customFormat="1" ht="16.5" customHeight="1">
      <c r="A218" s="33"/>
      <c r="B218" s="34"/>
      <c r="C218" s="191" t="s">
        <v>469</v>
      </c>
      <c r="D218" s="191" t="s">
        <v>188</v>
      </c>
      <c r="E218" s="192" t="s">
        <v>1188</v>
      </c>
      <c r="F218" s="193" t="s">
        <v>1189</v>
      </c>
      <c r="G218" s="194" t="s">
        <v>198</v>
      </c>
      <c r="H218" s="195">
        <v>256.32</v>
      </c>
      <c r="I218" s="196"/>
      <c r="J218" s="197">
        <f>ROUND(I218*H218,2)</f>
        <v>0</v>
      </c>
      <c r="K218" s="198"/>
      <c r="L218" s="38"/>
      <c r="M218" s="199" t="s">
        <v>1</v>
      </c>
      <c r="N218" s="200" t="s">
        <v>42</v>
      </c>
      <c r="O218" s="70"/>
      <c r="P218" s="201">
        <f>O218*H218</f>
        <v>0</v>
      </c>
      <c r="Q218" s="201">
        <v>1E-3</v>
      </c>
      <c r="R218" s="201">
        <f>Q218*H218</f>
        <v>0.25631999999999999</v>
      </c>
      <c r="S218" s="201">
        <v>3.1E-4</v>
      </c>
      <c r="T218" s="202">
        <f>S218*H218</f>
        <v>7.9459199999999994E-2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3" t="s">
        <v>261</v>
      </c>
      <c r="AT218" s="203" t="s">
        <v>188</v>
      </c>
      <c r="AU218" s="203" t="s">
        <v>87</v>
      </c>
      <c r="AY218" s="16" t="s">
        <v>185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6" t="s">
        <v>85</v>
      </c>
      <c r="BK218" s="204">
        <f>ROUND(I218*H218,2)</f>
        <v>0</v>
      </c>
      <c r="BL218" s="16" t="s">
        <v>261</v>
      </c>
      <c r="BM218" s="203" t="s">
        <v>1190</v>
      </c>
    </row>
    <row r="219" spans="1:65" s="13" customFormat="1">
      <c r="B219" s="205"/>
      <c r="C219" s="206"/>
      <c r="D219" s="207" t="s">
        <v>194</v>
      </c>
      <c r="E219" s="208" t="s">
        <v>1</v>
      </c>
      <c r="F219" s="209" t="s">
        <v>1370</v>
      </c>
      <c r="G219" s="206"/>
      <c r="H219" s="210">
        <v>192.06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194</v>
      </c>
      <c r="AU219" s="216" t="s">
        <v>87</v>
      </c>
      <c r="AV219" s="13" t="s">
        <v>87</v>
      </c>
      <c r="AW219" s="13" t="s">
        <v>34</v>
      </c>
      <c r="AX219" s="13" t="s">
        <v>77</v>
      </c>
      <c r="AY219" s="216" t="s">
        <v>185</v>
      </c>
    </row>
    <row r="220" spans="1:65" s="13" customFormat="1">
      <c r="B220" s="205"/>
      <c r="C220" s="206"/>
      <c r="D220" s="207" t="s">
        <v>194</v>
      </c>
      <c r="E220" s="208" t="s">
        <v>1</v>
      </c>
      <c r="F220" s="209" t="s">
        <v>1371</v>
      </c>
      <c r="G220" s="206"/>
      <c r="H220" s="210">
        <v>64.260000000000005</v>
      </c>
      <c r="I220" s="211"/>
      <c r="J220" s="206"/>
      <c r="K220" s="206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194</v>
      </c>
      <c r="AU220" s="216" t="s">
        <v>87</v>
      </c>
      <c r="AV220" s="13" t="s">
        <v>87</v>
      </c>
      <c r="AW220" s="13" t="s">
        <v>34</v>
      </c>
      <c r="AX220" s="13" t="s">
        <v>77</v>
      </c>
      <c r="AY220" s="216" t="s">
        <v>185</v>
      </c>
    </row>
    <row r="221" spans="1:65" s="14" customFormat="1">
      <c r="B221" s="221"/>
      <c r="C221" s="222"/>
      <c r="D221" s="207" t="s">
        <v>194</v>
      </c>
      <c r="E221" s="223" t="s">
        <v>1</v>
      </c>
      <c r="F221" s="224" t="s">
        <v>317</v>
      </c>
      <c r="G221" s="222"/>
      <c r="H221" s="225">
        <v>256.32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194</v>
      </c>
      <c r="AU221" s="231" t="s">
        <v>87</v>
      </c>
      <c r="AV221" s="14" t="s">
        <v>192</v>
      </c>
      <c r="AW221" s="14" t="s">
        <v>34</v>
      </c>
      <c r="AX221" s="14" t="s">
        <v>85</v>
      </c>
      <c r="AY221" s="231" t="s">
        <v>185</v>
      </c>
    </row>
    <row r="222" spans="1:65" s="2" customFormat="1" ht="21.75" customHeight="1">
      <c r="A222" s="33"/>
      <c r="B222" s="34"/>
      <c r="C222" s="191" t="s">
        <v>474</v>
      </c>
      <c r="D222" s="191" t="s">
        <v>188</v>
      </c>
      <c r="E222" s="192" t="s">
        <v>1193</v>
      </c>
      <c r="F222" s="193" t="s">
        <v>1194</v>
      </c>
      <c r="G222" s="194" t="s">
        <v>198</v>
      </c>
      <c r="H222" s="195">
        <v>256.32</v>
      </c>
      <c r="I222" s="196"/>
      <c r="J222" s="197">
        <f>ROUND(I222*H222,2)</f>
        <v>0</v>
      </c>
      <c r="K222" s="198"/>
      <c r="L222" s="38"/>
      <c r="M222" s="199" t="s">
        <v>1</v>
      </c>
      <c r="N222" s="200" t="s">
        <v>42</v>
      </c>
      <c r="O222" s="70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3" t="s">
        <v>261</v>
      </c>
      <c r="AT222" s="203" t="s">
        <v>188</v>
      </c>
      <c r="AU222" s="203" t="s">
        <v>87</v>
      </c>
      <c r="AY222" s="16" t="s">
        <v>185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6" t="s">
        <v>85</v>
      </c>
      <c r="BK222" s="204">
        <f>ROUND(I222*H222,2)</f>
        <v>0</v>
      </c>
      <c r="BL222" s="16" t="s">
        <v>261</v>
      </c>
      <c r="BM222" s="203" t="s">
        <v>1195</v>
      </c>
    </row>
    <row r="223" spans="1:65" s="2" customFormat="1" ht="21.75" customHeight="1">
      <c r="A223" s="33"/>
      <c r="B223" s="34"/>
      <c r="C223" s="191" t="s">
        <v>478</v>
      </c>
      <c r="D223" s="191" t="s">
        <v>188</v>
      </c>
      <c r="E223" s="192" t="s">
        <v>1197</v>
      </c>
      <c r="F223" s="193" t="s">
        <v>1198</v>
      </c>
      <c r="G223" s="194" t="s">
        <v>198</v>
      </c>
      <c r="H223" s="195">
        <v>256.32</v>
      </c>
      <c r="I223" s="196"/>
      <c r="J223" s="197">
        <f>ROUND(I223*H223,2)</f>
        <v>0</v>
      </c>
      <c r="K223" s="198"/>
      <c r="L223" s="38"/>
      <c r="M223" s="199" t="s">
        <v>1</v>
      </c>
      <c r="N223" s="200" t="s">
        <v>42</v>
      </c>
      <c r="O223" s="70"/>
      <c r="P223" s="201">
        <f>O223*H223</f>
        <v>0</v>
      </c>
      <c r="Q223" s="201">
        <v>2.0000000000000001E-4</v>
      </c>
      <c r="R223" s="201">
        <f>Q223*H223</f>
        <v>5.1264000000000004E-2</v>
      </c>
      <c r="S223" s="201">
        <v>0</v>
      </c>
      <c r="T223" s="20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3" t="s">
        <v>261</v>
      </c>
      <c r="AT223" s="203" t="s">
        <v>188</v>
      </c>
      <c r="AU223" s="203" t="s">
        <v>87</v>
      </c>
      <c r="AY223" s="16" t="s">
        <v>185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6" t="s">
        <v>85</v>
      </c>
      <c r="BK223" s="204">
        <f>ROUND(I223*H223,2)</f>
        <v>0</v>
      </c>
      <c r="BL223" s="16" t="s">
        <v>261</v>
      </c>
      <c r="BM223" s="203" t="s">
        <v>1199</v>
      </c>
    </row>
    <row r="224" spans="1:65" s="2" customFormat="1" ht="33" customHeight="1">
      <c r="A224" s="33"/>
      <c r="B224" s="34"/>
      <c r="C224" s="191" t="s">
        <v>482</v>
      </c>
      <c r="D224" s="191" t="s">
        <v>188</v>
      </c>
      <c r="E224" s="192" t="s">
        <v>1201</v>
      </c>
      <c r="F224" s="193" t="s">
        <v>1202</v>
      </c>
      <c r="G224" s="194" t="s">
        <v>198</v>
      </c>
      <c r="H224" s="195">
        <v>256.32</v>
      </c>
      <c r="I224" s="196"/>
      <c r="J224" s="197">
        <f>ROUND(I224*H224,2)</f>
        <v>0</v>
      </c>
      <c r="K224" s="198"/>
      <c r="L224" s="38"/>
      <c r="M224" s="199" t="s">
        <v>1</v>
      </c>
      <c r="N224" s="200" t="s">
        <v>42</v>
      </c>
      <c r="O224" s="70"/>
      <c r="P224" s="201">
        <f>O224*H224</f>
        <v>0</v>
      </c>
      <c r="Q224" s="201">
        <v>2.5999999999999998E-4</v>
      </c>
      <c r="R224" s="201">
        <f>Q224*H224</f>
        <v>6.6643199999999986E-2</v>
      </c>
      <c r="S224" s="201">
        <v>0</v>
      </c>
      <c r="T224" s="20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3" t="s">
        <v>261</v>
      </c>
      <c r="AT224" s="203" t="s">
        <v>188</v>
      </c>
      <c r="AU224" s="203" t="s">
        <v>87</v>
      </c>
      <c r="AY224" s="16" t="s">
        <v>185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6" t="s">
        <v>85</v>
      </c>
      <c r="BK224" s="204">
        <f>ROUND(I224*H224,2)</f>
        <v>0</v>
      </c>
      <c r="BL224" s="16" t="s">
        <v>261</v>
      </c>
      <c r="BM224" s="203" t="s">
        <v>1203</v>
      </c>
    </row>
    <row r="225" spans="1:65" s="2" customFormat="1" ht="21.75" customHeight="1">
      <c r="A225" s="33"/>
      <c r="B225" s="34"/>
      <c r="C225" s="191" t="s">
        <v>486</v>
      </c>
      <c r="D225" s="191" t="s">
        <v>188</v>
      </c>
      <c r="E225" s="192" t="s">
        <v>1317</v>
      </c>
      <c r="F225" s="193" t="s">
        <v>1318</v>
      </c>
      <c r="G225" s="194" t="s">
        <v>198</v>
      </c>
      <c r="H225" s="195">
        <v>256.32</v>
      </c>
      <c r="I225" s="196"/>
      <c r="J225" s="197">
        <f>ROUND(I225*H225,2)</f>
        <v>0</v>
      </c>
      <c r="K225" s="198"/>
      <c r="L225" s="38"/>
      <c r="M225" s="199" t="s">
        <v>1</v>
      </c>
      <c r="N225" s="200" t="s">
        <v>42</v>
      </c>
      <c r="O225" s="70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3" t="s">
        <v>261</v>
      </c>
      <c r="AT225" s="203" t="s">
        <v>188</v>
      </c>
      <c r="AU225" s="203" t="s">
        <v>87</v>
      </c>
      <c r="AY225" s="16" t="s">
        <v>185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6" t="s">
        <v>85</v>
      </c>
      <c r="BK225" s="204">
        <f>ROUND(I225*H225,2)</f>
        <v>0</v>
      </c>
      <c r="BL225" s="16" t="s">
        <v>261</v>
      </c>
      <c r="BM225" s="203" t="s">
        <v>1372</v>
      </c>
    </row>
    <row r="226" spans="1:65" s="2" customFormat="1" ht="33" customHeight="1">
      <c r="A226" s="33"/>
      <c r="B226" s="34"/>
      <c r="C226" s="191" t="s">
        <v>490</v>
      </c>
      <c r="D226" s="191" t="s">
        <v>188</v>
      </c>
      <c r="E226" s="192" t="s">
        <v>1320</v>
      </c>
      <c r="F226" s="193" t="s">
        <v>1321</v>
      </c>
      <c r="G226" s="194" t="s">
        <v>198</v>
      </c>
      <c r="H226" s="195">
        <v>256.32</v>
      </c>
      <c r="I226" s="196"/>
      <c r="J226" s="197">
        <f>ROUND(I226*H226,2)</f>
        <v>0</v>
      </c>
      <c r="K226" s="198"/>
      <c r="L226" s="38"/>
      <c r="M226" s="199" t="s">
        <v>1</v>
      </c>
      <c r="N226" s="200" t="s">
        <v>42</v>
      </c>
      <c r="O226" s="70"/>
      <c r="P226" s="201">
        <f>O226*H226</f>
        <v>0</v>
      </c>
      <c r="Q226" s="201">
        <v>1.0000000000000001E-5</v>
      </c>
      <c r="R226" s="201">
        <f>Q226*H226</f>
        <v>2.5632000000000003E-3</v>
      </c>
      <c r="S226" s="201">
        <v>0</v>
      </c>
      <c r="T226" s="20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261</v>
      </c>
      <c r="AT226" s="203" t="s">
        <v>188</v>
      </c>
      <c r="AU226" s="203" t="s">
        <v>87</v>
      </c>
      <c r="AY226" s="16" t="s">
        <v>185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6" t="s">
        <v>85</v>
      </c>
      <c r="BK226" s="204">
        <f>ROUND(I226*H226,2)</f>
        <v>0</v>
      </c>
      <c r="BL226" s="16" t="s">
        <v>261</v>
      </c>
      <c r="BM226" s="203" t="s">
        <v>1373</v>
      </c>
    </row>
    <row r="227" spans="1:65" s="12" customFormat="1" ht="22.9" customHeight="1">
      <c r="B227" s="175"/>
      <c r="C227" s="176"/>
      <c r="D227" s="177" t="s">
        <v>76</v>
      </c>
      <c r="E227" s="189" t="s">
        <v>1204</v>
      </c>
      <c r="F227" s="189" t="s">
        <v>1205</v>
      </c>
      <c r="G227" s="176"/>
      <c r="H227" s="176"/>
      <c r="I227" s="179"/>
      <c r="J227" s="190">
        <f>BK227</f>
        <v>0</v>
      </c>
      <c r="K227" s="176"/>
      <c r="L227" s="181"/>
      <c r="M227" s="182"/>
      <c r="N227" s="183"/>
      <c r="O227" s="183"/>
      <c r="P227" s="184">
        <f>SUM(P228:P236)</f>
        <v>0</v>
      </c>
      <c r="Q227" s="183"/>
      <c r="R227" s="184">
        <f>SUM(R228:R236)</f>
        <v>5.5691999999999992E-2</v>
      </c>
      <c r="S227" s="183"/>
      <c r="T227" s="185">
        <f>SUM(T228:T236)</f>
        <v>0</v>
      </c>
      <c r="AR227" s="186" t="s">
        <v>87</v>
      </c>
      <c r="AT227" s="187" t="s">
        <v>76</v>
      </c>
      <c r="AU227" s="187" t="s">
        <v>85</v>
      </c>
      <c r="AY227" s="186" t="s">
        <v>185</v>
      </c>
      <c r="BK227" s="188">
        <f>SUM(BK228:BK236)</f>
        <v>0</v>
      </c>
    </row>
    <row r="228" spans="1:65" s="2" customFormat="1" ht="21.75" customHeight="1">
      <c r="A228" s="33"/>
      <c r="B228" s="34"/>
      <c r="C228" s="191" t="s">
        <v>494</v>
      </c>
      <c r="D228" s="191" t="s">
        <v>188</v>
      </c>
      <c r="E228" s="192" t="s">
        <v>1207</v>
      </c>
      <c r="F228" s="193" t="s">
        <v>1208</v>
      </c>
      <c r="G228" s="194" t="s">
        <v>198</v>
      </c>
      <c r="H228" s="195">
        <v>42.84</v>
      </c>
      <c r="I228" s="196"/>
      <c r="J228" s="197">
        <f>ROUND(I228*H228,2)</f>
        <v>0</v>
      </c>
      <c r="K228" s="198"/>
      <c r="L228" s="38"/>
      <c r="M228" s="199" t="s">
        <v>1</v>
      </c>
      <c r="N228" s="200" t="s">
        <v>42</v>
      </c>
      <c r="O228" s="70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3" t="s">
        <v>261</v>
      </c>
      <c r="AT228" s="203" t="s">
        <v>188</v>
      </c>
      <c r="AU228" s="203" t="s">
        <v>87</v>
      </c>
      <c r="AY228" s="16" t="s">
        <v>185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6" t="s">
        <v>85</v>
      </c>
      <c r="BK228" s="204">
        <f>ROUND(I228*H228,2)</f>
        <v>0</v>
      </c>
      <c r="BL228" s="16" t="s">
        <v>261</v>
      </c>
      <c r="BM228" s="203" t="s">
        <v>1209</v>
      </c>
    </row>
    <row r="229" spans="1:65" s="13" customFormat="1">
      <c r="B229" s="205"/>
      <c r="C229" s="206"/>
      <c r="D229" s="207" t="s">
        <v>194</v>
      </c>
      <c r="E229" s="208" t="s">
        <v>1</v>
      </c>
      <c r="F229" s="209" t="s">
        <v>1374</v>
      </c>
      <c r="G229" s="206"/>
      <c r="H229" s="210">
        <v>18.36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194</v>
      </c>
      <c r="AU229" s="216" t="s">
        <v>87</v>
      </c>
      <c r="AV229" s="13" t="s">
        <v>87</v>
      </c>
      <c r="AW229" s="13" t="s">
        <v>34</v>
      </c>
      <c r="AX229" s="13" t="s">
        <v>77</v>
      </c>
      <c r="AY229" s="216" t="s">
        <v>185</v>
      </c>
    </row>
    <row r="230" spans="1:65" s="13" customFormat="1">
      <c r="B230" s="205"/>
      <c r="C230" s="206"/>
      <c r="D230" s="207" t="s">
        <v>194</v>
      </c>
      <c r="E230" s="208" t="s">
        <v>1</v>
      </c>
      <c r="F230" s="209" t="s">
        <v>1375</v>
      </c>
      <c r="G230" s="206"/>
      <c r="H230" s="210">
        <v>24.48</v>
      </c>
      <c r="I230" s="211"/>
      <c r="J230" s="206"/>
      <c r="K230" s="206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194</v>
      </c>
      <c r="AU230" s="216" t="s">
        <v>87</v>
      </c>
      <c r="AV230" s="13" t="s">
        <v>87</v>
      </c>
      <c r="AW230" s="13" t="s">
        <v>34</v>
      </c>
      <c r="AX230" s="13" t="s">
        <v>77</v>
      </c>
      <c r="AY230" s="216" t="s">
        <v>185</v>
      </c>
    </row>
    <row r="231" spans="1:65" s="14" customFormat="1">
      <c r="B231" s="221"/>
      <c r="C231" s="222"/>
      <c r="D231" s="207" t="s">
        <v>194</v>
      </c>
      <c r="E231" s="223" t="s">
        <v>1</v>
      </c>
      <c r="F231" s="224" t="s">
        <v>317</v>
      </c>
      <c r="G231" s="222"/>
      <c r="H231" s="225">
        <v>42.84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194</v>
      </c>
      <c r="AU231" s="231" t="s">
        <v>87</v>
      </c>
      <c r="AV231" s="14" t="s">
        <v>192</v>
      </c>
      <c r="AW231" s="14" t="s">
        <v>34</v>
      </c>
      <c r="AX231" s="14" t="s">
        <v>85</v>
      </c>
      <c r="AY231" s="231" t="s">
        <v>185</v>
      </c>
    </row>
    <row r="232" spans="1:65" s="2" customFormat="1" ht="16.5" customHeight="1">
      <c r="A232" s="33"/>
      <c r="B232" s="34"/>
      <c r="C232" s="232" t="s">
        <v>500</v>
      </c>
      <c r="D232" s="232" t="s">
        <v>319</v>
      </c>
      <c r="E232" s="233" t="s">
        <v>1213</v>
      </c>
      <c r="F232" s="234" t="s">
        <v>1214</v>
      </c>
      <c r="G232" s="235" t="s">
        <v>198</v>
      </c>
      <c r="H232" s="236">
        <v>18.36</v>
      </c>
      <c r="I232" s="237"/>
      <c r="J232" s="238">
        <f>ROUND(I232*H232,2)</f>
        <v>0</v>
      </c>
      <c r="K232" s="239"/>
      <c r="L232" s="240"/>
      <c r="M232" s="241" t="s">
        <v>1</v>
      </c>
      <c r="N232" s="242" t="s">
        <v>42</v>
      </c>
      <c r="O232" s="70"/>
      <c r="P232" s="201">
        <f>O232*H232</f>
        <v>0</v>
      </c>
      <c r="Q232" s="201">
        <v>1.2999999999999999E-3</v>
      </c>
      <c r="R232" s="201">
        <f>Q232*H232</f>
        <v>2.3867999999999997E-2</v>
      </c>
      <c r="S232" s="201">
        <v>0</v>
      </c>
      <c r="T232" s="20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322</v>
      </c>
      <c r="AT232" s="203" t="s">
        <v>319</v>
      </c>
      <c r="AU232" s="203" t="s">
        <v>87</v>
      </c>
      <c r="AY232" s="16" t="s">
        <v>185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6" t="s">
        <v>85</v>
      </c>
      <c r="BK232" s="204">
        <f>ROUND(I232*H232,2)</f>
        <v>0</v>
      </c>
      <c r="BL232" s="16" t="s">
        <v>261</v>
      </c>
      <c r="BM232" s="203" t="s">
        <v>1215</v>
      </c>
    </row>
    <row r="233" spans="1:65" s="2" customFormat="1" ht="33" customHeight="1">
      <c r="A233" s="33"/>
      <c r="B233" s="34"/>
      <c r="C233" s="232" t="s">
        <v>505</v>
      </c>
      <c r="D233" s="232" t="s">
        <v>319</v>
      </c>
      <c r="E233" s="233" t="s">
        <v>1217</v>
      </c>
      <c r="F233" s="234" t="s">
        <v>1218</v>
      </c>
      <c r="G233" s="235" t="s">
        <v>198</v>
      </c>
      <c r="H233" s="236">
        <v>24.48</v>
      </c>
      <c r="I233" s="237"/>
      <c r="J233" s="238">
        <f>ROUND(I233*H233,2)</f>
        <v>0</v>
      </c>
      <c r="K233" s="239"/>
      <c r="L233" s="240"/>
      <c r="M233" s="241" t="s">
        <v>1</v>
      </c>
      <c r="N233" s="242" t="s">
        <v>42</v>
      </c>
      <c r="O233" s="70"/>
      <c r="P233" s="201">
        <f>O233*H233</f>
        <v>0</v>
      </c>
      <c r="Q233" s="201">
        <v>1.2999999999999999E-3</v>
      </c>
      <c r="R233" s="201">
        <f>Q233*H233</f>
        <v>3.1823999999999998E-2</v>
      </c>
      <c r="S233" s="201">
        <v>0</v>
      </c>
      <c r="T233" s="202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3" t="s">
        <v>322</v>
      </c>
      <c r="AT233" s="203" t="s">
        <v>319</v>
      </c>
      <c r="AU233" s="203" t="s">
        <v>87</v>
      </c>
      <c r="AY233" s="16" t="s">
        <v>185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6" t="s">
        <v>85</v>
      </c>
      <c r="BK233" s="204">
        <f>ROUND(I233*H233,2)</f>
        <v>0</v>
      </c>
      <c r="BL233" s="16" t="s">
        <v>261</v>
      </c>
      <c r="BM233" s="203" t="s">
        <v>1219</v>
      </c>
    </row>
    <row r="234" spans="1:65" s="2" customFormat="1" ht="21.75" customHeight="1">
      <c r="A234" s="33"/>
      <c r="B234" s="34"/>
      <c r="C234" s="191" t="s">
        <v>509</v>
      </c>
      <c r="D234" s="191" t="s">
        <v>188</v>
      </c>
      <c r="E234" s="192" t="s">
        <v>1221</v>
      </c>
      <c r="F234" s="193" t="s">
        <v>1222</v>
      </c>
      <c r="G234" s="194" t="s">
        <v>198</v>
      </c>
      <c r="H234" s="195">
        <v>18.36</v>
      </c>
      <c r="I234" s="196"/>
      <c r="J234" s="197">
        <f>ROUND(I234*H234,2)</f>
        <v>0</v>
      </c>
      <c r="K234" s="198"/>
      <c r="L234" s="38"/>
      <c r="M234" s="199" t="s">
        <v>1</v>
      </c>
      <c r="N234" s="200" t="s">
        <v>42</v>
      </c>
      <c r="O234" s="70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3" t="s">
        <v>261</v>
      </c>
      <c r="AT234" s="203" t="s">
        <v>188</v>
      </c>
      <c r="AU234" s="203" t="s">
        <v>87</v>
      </c>
      <c r="AY234" s="16" t="s">
        <v>185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6" t="s">
        <v>85</v>
      </c>
      <c r="BK234" s="204">
        <f>ROUND(I234*H234,2)</f>
        <v>0</v>
      </c>
      <c r="BL234" s="16" t="s">
        <v>261</v>
      </c>
      <c r="BM234" s="203" t="s">
        <v>1376</v>
      </c>
    </row>
    <row r="235" spans="1:65" s="2" customFormat="1" ht="21.75" customHeight="1">
      <c r="A235" s="33"/>
      <c r="B235" s="34"/>
      <c r="C235" s="191" t="s">
        <v>513</v>
      </c>
      <c r="D235" s="191" t="s">
        <v>188</v>
      </c>
      <c r="E235" s="192" t="s">
        <v>1377</v>
      </c>
      <c r="F235" s="193" t="s">
        <v>1378</v>
      </c>
      <c r="G235" s="194" t="s">
        <v>434</v>
      </c>
      <c r="H235" s="243"/>
      <c r="I235" s="196"/>
      <c r="J235" s="197">
        <f>ROUND(I235*H235,2)</f>
        <v>0</v>
      </c>
      <c r="K235" s="198"/>
      <c r="L235" s="38"/>
      <c r="M235" s="199" t="s">
        <v>1</v>
      </c>
      <c r="N235" s="200" t="s">
        <v>42</v>
      </c>
      <c r="O235" s="70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261</v>
      </c>
      <c r="AT235" s="203" t="s">
        <v>188</v>
      </c>
      <c r="AU235" s="203" t="s">
        <v>87</v>
      </c>
      <c r="AY235" s="16" t="s">
        <v>185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6" t="s">
        <v>85</v>
      </c>
      <c r="BK235" s="204">
        <f>ROUND(I235*H235,2)</f>
        <v>0</v>
      </c>
      <c r="BL235" s="16" t="s">
        <v>261</v>
      </c>
      <c r="BM235" s="203" t="s">
        <v>1379</v>
      </c>
    </row>
    <row r="236" spans="1:65" s="2" customFormat="1" ht="21.75" customHeight="1">
      <c r="A236" s="33"/>
      <c r="B236" s="34"/>
      <c r="C236" s="191" t="s">
        <v>517</v>
      </c>
      <c r="D236" s="191" t="s">
        <v>188</v>
      </c>
      <c r="E236" s="192" t="s">
        <v>1229</v>
      </c>
      <c r="F236" s="193" t="s">
        <v>1230</v>
      </c>
      <c r="G236" s="194" t="s">
        <v>434</v>
      </c>
      <c r="H236" s="243"/>
      <c r="I236" s="196"/>
      <c r="J236" s="197">
        <f>ROUND(I236*H236,2)</f>
        <v>0</v>
      </c>
      <c r="K236" s="198"/>
      <c r="L236" s="38"/>
      <c r="M236" s="244" t="s">
        <v>1</v>
      </c>
      <c r="N236" s="245" t="s">
        <v>42</v>
      </c>
      <c r="O236" s="246"/>
      <c r="P236" s="247">
        <f>O236*H236</f>
        <v>0</v>
      </c>
      <c r="Q236" s="247">
        <v>0</v>
      </c>
      <c r="R236" s="247">
        <f>Q236*H236</f>
        <v>0</v>
      </c>
      <c r="S236" s="247">
        <v>0</v>
      </c>
      <c r="T236" s="248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3" t="s">
        <v>261</v>
      </c>
      <c r="AT236" s="203" t="s">
        <v>188</v>
      </c>
      <c r="AU236" s="203" t="s">
        <v>87</v>
      </c>
      <c r="AY236" s="16" t="s">
        <v>185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6" t="s">
        <v>85</v>
      </c>
      <c r="BK236" s="204">
        <f>ROUND(I236*H236,2)</f>
        <v>0</v>
      </c>
      <c r="BL236" s="16" t="s">
        <v>261</v>
      </c>
      <c r="BM236" s="203" t="s">
        <v>1231</v>
      </c>
    </row>
    <row r="237" spans="1:65" s="2" customFormat="1" ht="6.95" customHeight="1">
      <c r="A237" s="33"/>
      <c r="B237" s="53"/>
      <c r="C237" s="54"/>
      <c r="D237" s="54"/>
      <c r="E237" s="54"/>
      <c r="F237" s="54"/>
      <c r="G237" s="54"/>
      <c r="H237" s="54"/>
      <c r="I237" s="54"/>
      <c r="J237" s="54"/>
      <c r="K237" s="54"/>
      <c r="L237" s="38"/>
      <c r="M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</row>
  </sheetData>
  <sheetProtection algorithmName="SHA-512" hashValue="/UA2w3F8Rk1yxypuXuCw3iUSiGEgHmeb+k6lXGRTQpQS8ooc05jsJz/ughF2oEM/7Ljvn9HjoAUe3YiIq5aHRA==" saltValue="KgCzSsA02h2qXmKAZlRLFA==" spinCount="100000" sheet="1" objects="1" scenarios="1" formatColumns="0" formatRows="0" autoFilter="0"/>
  <autoFilter ref="C132:K236"/>
  <mergeCells count="12">
    <mergeCell ref="E125:H125"/>
    <mergeCell ref="L2:V2"/>
    <mergeCell ref="E85:H85"/>
    <mergeCell ref="E87:H87"/>
    <mergeCell ref="E89:H89"/>
    <mergeCell ref="E121:H121"/>
    <mergeCell ref="E123:H12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0"/>
  <sheetViews>
    <sheetView showGridLines="0" workbookViewId="0">
      <selection activeCell="D4" sqref="D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109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1" customFormat="1" ht="12" customHeight="1">
      <c r="B8" s="19"/>
      <c r="D8" s="118" t="s">
        <v>148</v>
      </c>
      <c r="L8" s="19"/>
    </row>
    <row r="9" spans="1:46" s="2" customFormat="1" ht="16.5" customHeight="1">
      <c r="A9" s="33"/>
      <c r="B9" s="38"/>
      <c r="C9" s="33"/>
      <c r="D9" s="33"/>
      <c r="E9" s="300" t="s">
        <v>1331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755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02" t="s">
        <v>1380</v>
      </c>
      <c r="F11" s="303"/>
      <c r="G11" s="303"/>
      <c r="H11" s="30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150</v>
      </c>
      <c r="G14" s="33"/>
      <c r="H14" s="33"/>
      <c r="I14" s="118" t="s">
        <v>22</v>
      </c>
      <c r="J14" s="119" t="str">
        <f>'Rekapitulace zakázky'!AN8</f>
        <v>24. 3. 2021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4" t="str">
        <f>'Rekapitulace zakázky'!E14</f>
        <v>Vyplň údaj</v>
      </c>
      <c r="F20" s="305"/>
      <c r="G20" s="305"/>
      <c r="H20" s="305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/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6" t="s">
        <v>1</v>
      </c>
      <c r="F29" s="306"/>
      <c r="G29" s="306"/>
      <c r="H29" s="30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ROUND(J141,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ROUND((SUM(BE141:BE439)),  2)</f>
        <v>0</v>
      </c>
      <c r="G35" s="33"/>
      <c r="H35" s="33"/>
      <c r="I35" s="129">
        <v>0.21</v>
      </c>
      <c r="J35" s="128">
        <f>ROUND(((SUM(BE141:BE439))*I35),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ROUND((SUM(BF141:BF439)),  2)</f>
        <v>0</v>
      </c>
      <c r="G36" s="33"/>
      <c r="H36" s="33"/>
      <c r="I36" s="129">
        <v>0.15</v>
      </c>
      <c r="J36" s="128">
        <f>ROUND(((SUM(BF141:BF439))*I36),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ROUND((SUM(BG141:BG439)),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ROUND((SUM(BH141:BH439)),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ROUND((SUM(BI141:BI439)),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148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8" t="s">
        <v>1331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755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94" t="str">
        <f>E11</f>
        <v>4.2 - Oprava soc. zázemí 3NP</v>
      </c>
      <c r="F89" s="297"/>
      <c r="G89" s="297"/>
      <c r="H89" s="29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ŽST Praha Holešovice</v>
      </c>
      <c r="G91" s="35"/>
      <c r="H91" s="35"/>
      <c r="I91" s="28" t="s">
        <v>22</v>
      </c>
      <c r="J91" s="65" t="str">
        <f>IF(J14="","",J14)</f>
        <v>24. 3. 2021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>
        <f>E26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152</v>
      </c>
      <c r="D96" s="149"/>
      <c r="E96" s="149"/>
      <c r="F96" s="149"/>
      <c r="G96" s="149"/>
      <c r="H96" s="149"/>
      <c r="I96" s="149"/>
      <c r="J96" s="150" t="s">
        <v>153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154</v>
      </c>
      <c r="D98" s="35"/>
      <c r="E98" s="35"/>
      <c r="F98" s="35"/>
      <c r="G98" s="35"/>
      <c r="H98" s="35"/>
      <c r="I98" s="35"/>
      <c r="J98" s="83">
        <f>J141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155</v>
      </c>
    </row>
    <row r="99" spans="1:47" s="9" customFormat="1" ht="24.95" customHeight="1">
      <c r="B99" s="152"/>
      <c r="C99" s="153"/>
      <c r="D99" s="154" t="s">
        <v>156</v>
      </c>
      <c r="E99" s="155"/>
      <c r="F99" s="155"/>
      <c r="G99" s="155"/>
      <c r="H99" s="155"/>
      <c r="I99" s="155"/>
      <c r="J99" s="156">
        <f>J142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758</v>
      </c>
      <c r="E100" s="160"/>
      <c r="F100" s="160"/>
      <c r="G100" s="160"/>
      <c r="H100" s="160"/>
      <c r="I100" s="160"/>
      <c r="J100" s="161">
        <f>J143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157</v>
      </c>
      <c r="E101" s="160"/>
      <c r="F101" s="160"/>
      <c r="G101" s="160"/>
      <c r="H101" s="160"/>
      <c r="I101" s="160"/>
      <c r="J101" s="161">
        <f>J156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158</v>
      </c>
      <c r="E102" s="160"/>
      <c r="F102" s="160"/>
      <c r="G102" s="160"/>
      <c r="H102" s="160"/>
      <c r="I102" s="160"/>
      <c r="J102" s="161">
        <f>J191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760</v>
      </c>
      <c r="E103" s="160"/>
      <c r="F103" s="160"/>
      <c r="G103" s="160"/>
      <c r="H103" s="160"/>
      <c r="I103" s="160"/>
      <c r="J103" s="161">
        <f>J216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160</v>
      </c>
      <c r="E104" s="160"/>
      <c r="F104" s="160"/>
      <c r="G104" s="160"/>
      <c r="H104" s="160"/>
      <c r="I104" s="160"/>
      <c r="J104" s="161">
        <f>J224</f>
        <v>0</v>
      </c>
      <c r="K104" s="103"/>
      <c r="L104" s="162"/>
    </row>
    <row r="105" spans="1:47" s="9" customFormat="1" ht="24.95" customHeight="1">
      <c r="B105" s="152"/>
      <c r="C105" s="153"/>
      <c r="D105" s="154" t="s">
        <v>161</v>
      </c>
      <c r="E105" s="155"/>
      <c r="F105" s="155"/>
      <c r="G105" s="155"/>
      <c r="H105" s="155"/>
      <c r="I105" s="155"/>
      <c r="J105" s="156">
        <f>J228</f>
        <v>0</v>
      </c>
      <c r="K105" s="153"/>
      <c r="L105" s="157"/>
    </row>
    <row r="106" spans="1:47" s="10" customFormat="1" ht="19.899999999999999" customHeight="1">
      <c r="B106" s="158"/>
      <c r="C106" s="103"/>
      <c r="D106" s="159" t="s">
        <v>163</v>
      </c>
      <c r="E106" s="160"/>
      <c r="F106" s="160"/>
      <c r="G106" s="160"/>
      <c r="H106" s="160"/>
      <c r="I106" s="160"/>
      <c r="J106" s="161">
        <f>J229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1381</v>
      </c>
      <c r="E107" s="160"/>
      <c r="F107" s="160"/>
      <c r="G107" s="160"/>
      <c r="H107" s="160"/>
      <c r="I107" s="160"/>
      <c r="J107" s="161">
        <f>J236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1382</v>
      </c>
      <c r="E108" s="160"/>
      <c r="F108" s="160"/>
      <c r="G108" s="160"/>
      <c r="H108" s="160"/>
      <c r="I108" s="160"/>
      <c r="J108" s="161">
        <f>J247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1383</v>
      </c>
      <c r="E109" s="160"/>
      <c r="F109" s="160"/>
      <c r="G109" s="160"/>
      <c r="H109" s="160"/>
      <c r="I109" s="160"/>
      <c r="J109" s="161">
        <f>J274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164</v>
      </c>
      <c r="E110" s="160"/>
      <c r="F110" s="160"/>
      <c r="G110" s="160"/>
      <c r="H110" s="160"/>
      <c r="I110" s="160"/>
      <c r="J110" s="161">
        <f>J279</f>
        <v>0</v>
      </c>
      <c r="K110" s="103"/>
      <c r="L110" s="162"/>
    </row>
    <row r="111" spans="1:47" s="10" customFormat="1" ht="19.899999999999999" customHeight="1">
      <c r="B111" s="158"/>
      <c r="C111" s="103"/>
      <c r="D111" s="159" t="s">
        <v>631</v>
      </c>
      <c r="E111" s="160"/>
      <c r="F111" s="160"/>
      <c r="G111" s="160"/>
      <c r="H111" s="160"/>
      <c r="I111" s="160"/>
      <c r="J111" s="161">
        <f>J323</f>
        <v>0</v>
      </c>
      <c r="K111" s="103"/>
      <c r="L111" s="162"/>
    </row>
    <row r="112" spans="1:47" s="10" customFormat="1" ht="19.899999999999999" customHeight="1">
      <c r="B112" s="158"/>
      <c r="C112" s="103"/>
      <c r="D112" s="159" t="s">
        <v>165</v>
      </c>
      <c r="E112" s="160"/>
      <c r="F112" s="160"/>
      <c r="G112" s="160"/>
      <c r="H112" s="160"/>
      <c r="I112" s="160"/>
      <c r="J112" s="161">
        <f>J327</f>
        <v>0</v>
      </c>
      <c r="K112" s="103"/>
      <c r="L112" s="162"/>
    </row>
    <row r="113" spans="1:31" s="10" customFormat="1" ht="19.899999999999999" customHeight="1">
      <c r="B113" s="158"/>
      <c r="C113" s="103"/>
      <c r="D113" s="159" t="s">
        <v>763</v>
      </c>
      <c r="E113" s="160"/>
      <c r="F113" s="160"/>
      <c r="G113" s="160"/>
      <c r="H113" s="160"/>
      <c r="I113" s="160"/>
      <c r="J113" s="161">
        <f>J342</f>
        <v>0</v>
      </c>
      <c r="K113" s="103"/>
      <c r="L113" s="162"/>
    </row>
    <row r="114" spans="1:31" s="10" customFormat="1" ht="19.899999999999999" customHeight="1">
      <c r="B114" s="158"/>
      <c r="C114" s="103"/>
      <c r="D114" s="159" t="s">
        <v>167</v>
      </c>
      <c r="E114" s="160"/>
      <c r="F114" s="160"/>
      <c r="G114" s="160"/>
      <c r="H114" s="160"/>
      <c r="I114" s="160"/>
      <c r="J114" s="161">
        <f>J360</f>
        <v>0</v>
      </c>
      <c r="K114" s="103"/>
      <c r="L114" s="162"/>
    </row>
    <row r="115" spans="1:31" s="10" customFormat="1" ht="19.899999999999999" customHeight="1">
      <c r="B115" s="158"/>
      <c r="C115" s="103"/>
      <c r="D115" s="159" t="s">
        <v>1384</v>
      </c>
      <c r="E115" s="160"/>
      <c r="F115" s="160"/>
      <c r="G115" s="160"/>
      <c r="H115" s="160"/>
      <c r="I115" s="160"/>
      <c r="J115" s="161">
        <f>J370</f>
        <v>0</v>
      </c>
      <c r="K115" s="103"/>
      <c r="L115" s="162"/>
    </row>
    <row r="116" spans="1:31" s="10" customFormat="1" ht="19.899999999999999" customHeight="1">
      <c r="B116" s="158"/>
      <c r="C116" s="103"/>
      <c r="D116" s="159" t="s">
        <v>1385</v>
      </c>
      <c r="E116" s="160"/>
      <c r="F116" s="160"/>
      <c r="G116" s="160"/>
      <c r="H116" s="160"/>
      <c r="I116" s="160"/>
      <c r="J116" s="161">
        <f>J387</f>
        <v>0</v>
      </c>
      <c r="K116" s="103"/>
      <c r="L116" s="162"/>
    </row>
    <row r="117" spans="1:31" s="10" customFormat="1" ht="19.899999999999999" customHeight="1">
      <c r="B117" s="158"/>
      <c r="C117" s="103"/>
      <c r="D117" s="159" t="s">
        <v>765</v>
      </c>
      <c r="E117" s="160"/>
      <c r="F117" s="160"/>
      <c r="G117" s="160"/>
      <c r="H117" s="160"/>
      <c r="I117" s="160"/>
      <c r="J117" s="161">
        <f>J420</f>
        <v>0</v>
      </c>
      <c r="K117" s="103"/>
      <c r="L117" s="162"/>
    </row>
    <row r="118" spans="1:31" s="10" customFormat="1" ht="19.899999999999999" customHeight="1">
      <c r="B118" s="158"/>
      <c r="C118" s="103"/>
      <c r="D118" s="159" t="s">
        <v>766</v>
      </c>
      <c r="E118" s="160"/>
      <c r="F118" s="160"/>
      <c r="G118" s="160"/>
      <c r="H118" s="160"/>
      <c r="I118" s="160"/>
      <c r="J118" s="161">
        <f>J424</f>
        <v>0</v>
      </c>
      <c r="K118" s="103"/>
      <c r="L118" s="162"/>
    </row>
    <row r="119" spans="1:31" s="9" customFormat="1" ht="24.95" customHeight="1">
      <c r="B119" s="152"/>
      <c r="C119" s="153"/>
      <c r="D119" s="154" t="s">
        <v>1386</v>
      </c>
      <c r="E119" s="155"/>
      <c r="F119" s="155"/>
      <c r="G119" s="155"/>
      <c r="H119" s="155"/>
      <c r="I119" s="155"/>
      <c r="J119" s="156">
        <f>J438</f>
        <v>0</v>
      </c>
      <c r="K119" s="153"/>
      <c r="L119" s="157"/>
    </row>
    <row r="120" spans="1:31" s="2" customFormat="1" ht="21.7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5" customHeight="1">
      <c r="A121" s="33"/>
      <c r="B121" s="53"/>
      <c r="C121" s="54"/>
      <c r="D121" s="54"/>
      <c r="E121" s="54"/>
      <c r="F121" s="54"/>
      <c r="G121" s="54"/>
      <c r="H121" s="54"/>
      <c r="I121" s="54"/>
      <c r="J121" s="54"/>
      <c r="K121" s="54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5" spans="1:31" s="2" customFormat="1" ht="6.95" customHeight="1">
      <c r="A125" s="33"/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24.95" customHeight="1">
      <c r="A126" s="33"/>
      <c r="B126" s="34"/>
      <c r="C126" s="22" t="s">
        <v>170</v>
      </c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6.95" customHeight="1">
      <c r="A127" s="33"/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2" customHeight="1">
      <c r="A128" s="33"/>
      <c r="B128" s="34"/>
      <c r="C128" s="28" t="s">
        <v>16</v>
      </c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6.5" customHeight="1">
      <c r="A129" s="33"/>
      <c r="B129" s="34"/>
      <c r="C129" s="35"/>
      <c r="D129" s="35"/>
      <c r="E129" s="298" t="str">
        <f>E7</f>
        <v>Praha Holešovice ON - oprava</v>
      </c>
      <c r="F129" s="299"/>
      <c r="G129" s="299"/>
      <c r="H129" s="299"/>
      <c r="I129" s="35"/>
      <c r="J129" s="35"/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1" customFormat="1" ht="12" customHeight="1">
      <c r="B130" s="20"/>
      <c r="C130" s="28" t="s">
        <v>148</v>
      </c>
      <c r="D130" s="21"/>
      <c r="E130" s="21"/>
      <c r="F130" s="21"/>
      <c r="G130" s="21"/>
      <c r="H130" s="21"/>
      <c r="I130" s="21"/>
      <c r="J130" s="21"/>
      <c r="K130" s="21"/>
      <c r="L130" s="19"/>
    </row>
    <row r="131" spans="1:65" s="2" customFormat="1" ht="16.5" customHeight="1">
      <c r="A131" s="33"/>
      <c r="B131" s="34"/>
      <c r="C131" s="35"/>
      <c r="D131" s="35"/>
      <c r="E131" s="298" t="s">
        <v>1331</v>
      </c>
      <c r="F131" s="297"/>
      <c r="G131" s="297"/>
      <c r="H131" s="297"/>
      <c r="I131" s="35"/>
      <c r="J131" s="35"/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2" customHeight="1">
      <c r="A132" s="33"/>
      <c r="B132" s="34"/>
      <c r="C132" s="28" t="s">
        <v>755</v>
      </c>
      <c r="D132" s="35"/>
      <c r="E132" s="35"/>
      <c r="F132" s="35"/>
      <c r="G132" s="35"/>
      <c r="H132" s="35"/>
      <c r="I132" s="35"/>
      <c r="J132" s="35"/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6.5" customHeight="1">
      <c r="A133" s="33"/>
      <c r="B133" s="34"/>
      <c r="C133" s="35"/>
      <c r="D133" s="35"/>
      <c r="E133" s="294" t="str">
        <f>E11</f>
        <v>4.2 - Oprava soc. zázemí 3NP</v>
      </c>
      <c r="F133" s="297"/>
      <c r="G133" s="297"/>
      <c r="H133" s="297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6.95" customHeight="1">
      <c r="A134" s="33"/>
      <c r="B134" s="34"/>
      <c r="C134" s="35"/>
      <c r="D134" s="35"/>
      <c r="E134" s="35"/>
      <c r="F134" s="35"/>
      <c r="G134" s="35"/>
      <c r="H134" s="35"/>
      <c r="I134" s="35"/>
      <c r="J134" s="35"/>
      <c r="K134" s="35"/>
      <c r="L134" s="50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2" customFormat="1" ht="12" customHeight="1">
      <c r="A135" s="33"/>
      <c r="B135" s="34"/>
      <c r="C135" s="28" t="s">
        <v>20</v>
      </c>
      <c r="D135" s="35"/>
      <c r="E135" s="35"/>
      <c r="F135" s="26" t="str">
        <f>F14</f>
        <v>ŽST Praha Holešovice</v>
      </c>
      <c r="G135" s="35"/>
      <c r="H135" s="35"/>
      <c r="I135" s="28" t="s">
        <v>22</v>
      </c>
      <c r="J135" s="65" t="str">
        <f>IF(J14="","",J14)</f>
        <v>24. 3. 2021</v>
      </c>
      <c r="K135" s="35"/>
      <c r="L135" s="50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  <row r="136" spans="1:65" s="2" customFormat="1" ht="6.95" customHeight="1">
      <c r="A136" s="33"/>
      <c r="B136" s="34"/>
      <c r="C136" s="35"/>
      <c r="D136" s="35"/>
      <c r="E136" s="35"/>
      <c r="F136" s="35"/>
      <c r="G136" s="35"/>
      <c r="H136" s="35"/>
      <c r="I136" s="35"/>
      <c r="J136" s="35"/>
      <c r="K136" s="35"/>
      <c r="L136" s="50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  <row r="137" spans="1:65" s="2" customFormat="1" ht="15.2" customHeight="1">
      <c r="A137" s="33"/>
      <c r="B137" s="34"/>
      <c r="C137" s="28" t="s">
        <v>24</v>
      </c>
      <c r="D137" s="35"/>
      <c r="E137" s="35"/>
      <c r="F137" s="26" t="str">
        <f>E17</f>
        <v>Správa železnic, státní organizace</v>
      </c>
      <c r="G137" s="35"/>
      <c r="H137" s="35"/>
      <c r="I137" s="28" t="s">
        <v>32</v>
      </c>
      <c r="J137" s="31" t="str">
        <f>E23</f>
        <v xml:space="preserve"> </v>
      </c>
      <c r="K137" s="35"/>
      <c r="L137" s="50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</row>
    <row r="138" spans="1:65" s="2" customFormat="1" ht="15.2" customHeight="1">
      <c r="A138" s="33"/>
      <c r="B138" s="34"/>
      <c r="C138" s="28" t="s">
        <v>30</v>
      </c>
      <c r="D138" s="35"/>
      <c r="E138" s="35"/>
      <c r="F138" s="26" t="str">
        <f>IF(E20="","",E20)</f>
        <v>Vyplň údaj</v>
      </c>
      <c r="G138" s="35"/>
      <c r="H138" s="35"/>
      <c r="I138" s="28" t="s">
        <v>35</v>
      </c>
      <c r="J138" s="31">
        <f>E26</f>
        <v>0</v>
      </c>
      <c r="K138" s="35"/>
      <c r="L138" s="50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</row>
    <row r="139" spans="1:65" s="2" customFormat="1" ht="10.35" customHeight="1">
      <c r="A139" s="33"/>
      <c r="B139" s="34"/>
      <c r="C139" s="35"/>
      <c r="D139" s="35"/>
      <c r="E139" s="35"/>
      <c r="F139" s="35"/>
      <c r="G139" s="35"/>
      <c r="H139" s="35"/>
      <c r="I139" s="35"/>
      <c r="J139" s="35"/>
      <c r="K139" s="35"/>
      <c r="L139" s="50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  <row r="140" spans="1:65" s="11" customFormat="1" ht="29.25" customHeight="1">
      <c r="A140" s="163"/>
      <c r="B140" s="164"/>
      <c r="C140" s="165" t="s">
        <v>171</v>
      </c>
      <c r="D140" s="166" t="s">
        <v>62</v>
      </c>
      <c r="E140" s="166" t="s">
        <v>58</v>
      </c>
      <c r="F140" s="166" t="s">
        <v>59</v>
      </c>
      <c r="G140" s="166" t="s">
        <v>172</v>
      </c>
      <c r="H140" s="166" t="s">
        <v>173</v>
      </c>
      <c r="I140" s="166" t="s">
        <v>174</v>
      </c>
      <c r="J140" s="167" t="s">
        <v>153</v>
      </c>
      <c r="K140" s="168" t="s">
        <v>175</v>
      </c>
      <c r="L140" s="169"/>
      <c r="M140" s="74" t="s">
        <v>1</v>
      </c>
      <c r="N140" s="75" t="s">
        <v>41</v>
      </c>
      <c r="O140" s="75" t="s">
        <v>176</v>
      </c>
      <c r="P140" s="75" t="s">
        <v>177</v>
      </c>
      <c r="Q140" s="75" t="s">
        <v>178</v>
      </c>
      <c r="R140" s="75" t="s">
        <v>179</v>
      </c>
      <c r="S140" s="75" t="s">
        <v>180</v>
      </c>
      <c r="T140" s="76" t="s">
        <v>181</v>
      </c>
      <c r="U140" s="163"/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/>
    </row>
    <row r="141" spans="1:65" s="2" customFormat="1" ht="22.9" customHeight="1">
      <c r="A141" s="33"/>
      <c r="B141" s="34"/>
      <c r="C141" s="81" t="s">
        <v>182</v>
      </c>
      <c r="D141" s="35"/>
      <c r="E141" s="35"/>
      <c r="F141" s="35"/>
      <c r="G141" s="35"/>
      <c r="H141" s="35"/>
      <c r="I141" s="35"/>
      <c r="J141" s="170">
        <f>BK141</f>
        <v>0</v>
      </c>
      <c r="K141" s="35"/>
      <c r="L141" s="38"/>
      <c r="M141" s="77"/>
      <c r="N141" s="171"/>
      <c r="O141" s="78"/>
      <c r="P141" s="172">
        <f>P142+P228+P438</f>
        <v>0</v>
      </c>
      <c r="Q141" s="78"/>
      <c r="R141" s="172">
        <f>R142+R228+R438</f>
        <v>5.6956817100000006</v>
      </c>
      <c r="S141" s="78"/>
      <c r="T141" s="173">
        <f>T142+T228+T438</f>
        <v>7.4724690000000002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76</v>
      </c>
      <c r="AU141" s="16" t="s">
        <v>155</v>
      </c>
      <c r="BK141" s="174">
        <f>BK142+BK228+BK438</f>
        <v>0</v>
      </c>
    </row>
    <row r="142" spans="1:65" s="12" customFormat="1" ht="25.9" customHeight="1">
      <c r="B142" s="175"/>
      <c r="C142" s="176"/>
      <c r="D142" s="177" t="s">
        <v>76</v>
      </c>
      <c r="E142" s="178" t="s">
        <v>183</v>
      </c>
      <c r="F142" s="178" t="s">
        <v>184</v>
      </c>
      <c r="G142" s="176"/>
      <c r="H142" s="176"/>
      <c r="I142" s="179"/>
      <c r="J142" s="180">
        <f>BK142</f>
        <v>0</v>
      </c>
      <c r="K142" s="176"/>
      <c r="L142" s="181"/>
      <c r="M142" s="182"/>
      <c r="N142" s="183"/>
      <c r="O142" s="183"/>
      <c r="P142" s="184">
        <f>P143+P156+P191+P216+P224</f>
        <v>0</v>
      </c>
      <c r="Q142" s="183"/>
      <c r="R142" s="184">
        <f>R143+R156+R191+R216+R224</f>
        <v>3.8649823300000001</v>
      </c>
      <c r="S142" s="183"/>
      <c r="T142" s="185">
        <f>T143+T156+T191+T216+T224</f>
        <v>7.1321000000000003</v>
      </c>
      <c r="AR142" s="186" t="s">
        <v>85</v>
      </c>
      <c r="AT142" s="187" t="s">
        <v>76</v>
      </c>
      <c r="AU142" s="187" t="s">
        <v>77</v>
      </c>
      <c r="AY142" s="186" t="s">
        <v>185</v>
      </c>
      <c r="BK142" s="188">
        <f>BK143+BK156+BK191+BK216+BK224</f>
        <v>0</v>
      </c>
    </row>
    <row r="143" spans="1:65" s="12" customFormat="1" ht="22.9" customHeight="1">
      <c r="B143" s="175"/>
      <c r="C143" s="176"/>
      <c r="D143" s="177" t="s">
        <v>76</v>
      </c>
      <c r="E143" s="189" t="s">
        <v>201</v>
      </c>
      <c r="F143" s="189" t="s">
        <v>790</v>
      </c>
      <c r="G143" s="176"/>
      <c r="H143" s="176"/>
      <c r="I143" s="179"/>
      <c r="J143" s="190">
        <f>BK143</f>
        <v>0</v>
      </c>
      <c r="K143" s="176"/>
      <c r="L143" s="181"/>
      <c r="M143" s="182"/>
      <c r="N143" s="183"/>
      <c r="O143" s="183"/>
      <c r="P143" s="184">
        <f>SUM(P144:P155)</f>
        <v>0</v>
      </c>
      <c r="Q143" s="183"/>
      <c r="R143" s="184">
        <f>SUM(R144:R155)</f>
        <v>1.7493289299999999</v>
      </c>
      <c r="S143" s="183"/>
      <c r="T143" s="185">
        <f>SUM(T144:T155)</f>
        <v>0</v>
      </c>
      <c r="AR143" s="186" t="s">
        <v>85</v>
      </c>
      <c r="AT143" s="187" t="s">
        <v>76</v>
      </c>
      <c r="AU143" s="187" t="s">
        <v>85</v>
      </c>
      <c r="AY143" s="186" t="s">
        <v>185</v>
      </c>
      <c r="BK143" s="188">
        <f>SUM(BK144:BK155)</f>
        <v>0</v>
      </c>
    </row>
    <row r="144" spans="1:65" s="2" customFormat="1" ht="33" customHeight="1">
      <c r="A144" s="33"/>
      <c r="B144" s="34"/>
      <c r="C144" s="191" t="s">
        <v>85</v>
      </c>
      <c r="D144" s="191" t="s">
        <v>188</v>
      </c>
      <c r="E144" s="192" t="s">
        <v>791</v>
      </c>
      <c r="F144" s="193" t="s">
        <v>792</v>
      </c>
      <c r="G144" s="194" t="s">
        <v>227</v>
      </c>
      <c r="H144" s="195">
        <v>0.6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42</v>
      </c>
      <c r="O144" s="70"/>
      <c r="P144" s="201">
        <f>O144*H144</f>
        <v>0</v>
      </c>
      <c r="Q144" s="201">
        <v>1.3271500000000001</v>
      </c>
      <c r="R144" s="201">
        <f>Q144*H144</f>
        <v>0.79629000000000005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192</v>
      </c>
      <c r="AT144" s="203" t="s">
        <v>188</v>
      </c>
      <c r="AU144" s="203" t="s">
        <v>87</v>
      </c>
      <c r="AY144" s="16" t="s">
        <v>185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85</v>
      </c>
      <c r="BK144" s="204">
        <f>ROUND(I144*H144,2)</f>
        <v>0</v>
      </c>
      <c r="BL144" s="16" t="s">
        <v>192</v>
      </c>
      <c r="BM144" s="203" t="s">
        <v>793</v>
      </c>
    </row>
    <row r="145" spans="1:65" s="13" customFormat="1">
      <c r="B145" s="205"/>
      <c r="C145" s="206"/>
      <c r="D145" s="207" t="s">
        <v>194</v>
      </c>
      <c r="E145" s="208" t="s">
        <v>1</v>
      </c>
      <c r="F145" s="209" t="s">
        <v>1387</v>
      </c>
      <c r="G145" s="206"/>
      <c r="H145" s="210">
        <v>0.6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194</v>
      </c>
      <c r="AU145" s="216" t="s">
        <v>87</v>
      </c>
      <c r="AV145" s="13" t="s">
        <v>87</v>
      </c>
      <c r="AW145" s="13" t="s">
        <v>34</v>
      </c>
      <c r="AX145" s="13" t="s">
        <v>85</v>
      </c>
      <c r="AY145" s="216" t="s">
        <v>185</v>
      </c>
    </row>
    <row r="146" spans="1:65" s="2" customFormat="1" ht="33" customHeight="1">
      <c r="A146" s="33"/>
      <c r="B146" s="34"/>
      <c r="C146" s="191" t="s">
        <v>87</v>
      </c>
      <c r="D146" s="191" t="s">
        <v>188</v>
      </c>
      <c r="E146" s="192" t="s">
        <v>1388</v>
      </c>
      <c r="F146" s="193" t="s">
        <v>1389</v>
      </c>
      <c r="G146" s="194" t="s">
        <v>301</v>
      </c>
      <c r="H146" s="195">
        <v>2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42</v>
      </c>
      <c r="O146" s="70"/>
      <c r="P146" s="201">
        <f>O146*H146</f>
        <v>0</v>
      </c>
      <c r="Q146" s="201">
        <v>5.2630000000000003E-2</v>
      </c>
      <c r="R146" s="201">
        <f>Q146*H146</f>
        <v>0.10526000000000001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192</v>
      </c>
      <c r="AT146" s="203" t="s">
        <v>188</v>
      </c>
      <c r="AU146" s="203" t="s">
        <v>87</v>
      </c>
      <c r="AY146" s="16" t="s">
        <v>185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85</v>
      </c>
      <c r="BK146" s="204">
        <f>ROUND(I146*H146,2)</f>
        <v>0</v>
      </c>
      <c r="BL146" s="16" t="s">
        <v>192</v>
      </c>
      <c r="BM146" s="203" t="s">
        <v>1390</v>
      </c>
    </row>
    <row r="147" spans="1:65" s="2" customFormat="1" ht="21.75" customHeight="1">
      <c r="A147" s="33"/>
      <c r="B147" s="34"/>
      <c r="C147" s="191" t="s">
        <v>201</v>
      </c>
      <c r="D147" s="191" t="s">
        <v>188</v>
      </c>
      <c r="E147" s="192" t="s">
        <v>770</v>
      </c>
      <c r="F147" s="193" t="s">
        <v>771</v>
      </c>
      <c r="G147" s="194" t="s">
        <v>301</v>
      </c>
      <c r="H147" s="195">
        <v>1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42</v>
      </c>
      <c r="O147" s="70"/>
      <c r="P147" s="201">
        <f>O147*H147</f>
        <v>0</v>
      </c>
      <c r="Q147" s="201">
        <v>8.1309999999999993E-2</v>
      </c>
      <c r="R147" s="201">
        <f>Q147*H147</f>
        <v>8.1309999999999993E-2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192</v>
      </c>
      <c r="AT147" s="203" t="s">
        <v>188</v>
      </c>
      <c r="AU147" s="203" t="s">
        <v>87</v>
      </c>
      <c r="AY147" s="16" t="s">
        <v>185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85</v>
      </c>
      <c r="BK147" s="204">
        <f>ROUND(I147*H147,2)</f>
        <v>0</v>
      </c>
      <c r="BL147" s="16" t="s">
        <v>192</v>
      </c>
      <c r="BM147" s="203" t="s">
        <v>1391</v>
      </c>
    </row>
    <row r="148" spans="1:65" s="2" customFormat="1" ht="21.75" customHeight="1">
      <c r="A148" s="33"/>
      <c r="B148" s="34"/>
      <c r="C148" s="191" t="s">
        <v>192</v>
      </c>
      <c r="D148" s="191" t="s">
        <v>188</v>
      </c>
      <c r="E148" s="192" t="s">
        <v>1392</v>
      </c>
      <c r="F148" s="193" t="s">
        <v>1393</v>
      </c>
      <c r="G148" s="194" t="s">
        <v>198</v>
      </c>
      <c r="H148" s="195">
        <v>7.37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42</v>
      </c>
      <c r="O148" s="70"/>
      <c r="P148" s="201">
        <f>O148*H148</f>
        <v>0</v>
      </c>
      <c r="Q148" s="201">
        <v>5.8970000000000002E-2</v>
      </c>
      <c r="R148" s="201">
        <f>Q148*H148</f>
        <v>0.43460890000000002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192</v>
      </c>
      <c r="AT148" s="203" t="s">
        <v>188</v>
      </c>
      <c r="AU148" s="203" t="s">
        <v>87</v>
      </c>
      <c r="AY148" s="16" t="s">
        <v>185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85</v>
      </c>
      <c r="BK148" s="204">
        <f>ROUND(I148*H148,2)</f>
        <v>0</v>
      </c>
      <c r="BL148" s="16" t="s">
        <v>192</v>
      </c>
      <c r="BM148" s="203" t="s">
        <v>1394</v>
      </c>
    </row>
    <row r="149" spans="1:65" s="13" customFormat="1">
      <c r="B149" s="205"/>
      <c r="C149" s="206"/>
      <c r="D149" s="207" t="s">
        <v>194</v>
      </c>
      <c r="E149" s="208" t="s">
        <v>1</v>
      </c>
      <c r="F149" s="209" t="s">
        <v>1395</v>
      </c>
      <c r="G149" s="206"/>
      <c r="H149" s="210">
        <v>7.37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194</v>
      </c>
      <c r="AU149" s="216" t="s">
        <v>87</v>
      </c>
      <c r="AV149" s="13" t="s">
        <v>87</v>
      </c>
      <c r="AW149" s="13" t="s">
        <v>34</v>
      </c>
      <c r="AX149" s="13" t="s">
        <v>85</v>
      </c>
      <c r="AY149" s="216" t="s">
        <v>185</v>
      </c>
    </row>
    <row r="150" spans="1:65" s="2" customFormat="1" ht="21.75" customHeight="1">
      <c r="A150" s="33"/>
      <c r="B150" s="34"/>
      <c r="C150" s="191" t="s">
        <v>211</v>
      </c>
      <c r="D150" s="191" t="s">
        <v>188</v>
      </c>
      <c r="E150" s="192" t="s">
        <v>1396</v>
      </c>
      <c r="F150" s="193" t="s">
        <v>1397</v>
      </c>
      <c r="G150" s="194" t="s">
        <v>191</v>
      </c>
      <c r="H150" s="195">
        <v>6.6</v>
      </c>
      <c r="I150" s="196"/>
      <c r="J150" s="197">
        <f>ROUND(I150*H150,2)</f>
        <v>0</v>
      </c>
      <c r="K150" s="198"/>
      <c r="L150" s="38"/>
      <c r="M150" s="199" t="s">
        <v>1</v>
      </c>
      <c r="N150" s="200" t="s">
        <v>42</v>
      </c>
      <c r="O150" s="70"/>
      <c r="P150" s="201">
        <f>O150*H150</f>
        <v>0</v>
      </c>
      <c r="Q150" s="201">
        <v>1.3999999999999999E-4</v>
      </c>
      <c r="R150" s="201">
        <f>Q150*H150</f>
        <v>9.2399999999999991E-4</v>
      </c>
      <c r="S150" s="201">
        <v>0</v>
      </c>
      <c r="T150" s="20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192</v>
      </c>
      <c r="AT150" s="203" t="s">
        <v>188</v>
      </c>
      <c r="AU150" s="203" t="s">
        <v>87</v>
      </c>
      <c r="AY150" s="16" t="s">
        <v>185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6" t="s">
        <v>85</v>
      </c>
      <c r="BK150" s="204">
        <f>ROUND(I150*H150,2)</f>
        <v>0</v>
      </c>
      <c r="BL150" s="16" t="s">
        <v>192</v>
      </c>
      <c r="BM150" s="203" t="s">
        <v>1398</v>
      </c>
    </row>
    <row r="151" spans="1:65" s="13" customFormat="1">
      <c r="B151" s="205"/>
      <c r="C151" s="206"/>
      <c r="D151" s="207" t="s">
        <v>194</v>
      </c>
      <c r="E151" s="208" t="s">
        <v>1</v>
      </c>
      <c r="F151" s="209" t="s">
        <v>1399</v>
      </c>
      <c r="G151" s="206"/>
      <c r="H151" s="210">
        <v>6.6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194</v>
      </c>
      <c r="AU151" s="216" t="s">
        <v>87</v>
      </c>
      <c r="AV151" s="13" t="s">
        <v>87</v>
      </c>
      <c r="AW151" s="13" t="s">
        <v>34</v>
      </c>
      <c r="AX151" s="13" t="s">
        <v>85</v>
      </c>
      <c r="AY151" s="216" t="s">
        <v>185</v>
      </c>
    </row>
    <row r="152" spans="1:65" s="2" customFormat="1" ht="16.5" customHeight="1">
      <c r="A152" s="33"/>
      <c r="B152" s="34"/>
      <c r="C152" s="191" t="s">
        <v>186</v>
      </c>
      <c r="D152" s="191" t="s">
        <v>188</v>
      </c>
      <c r="E152" s="192" t="s">
        <v>1400</v>
      </c>
      <c r="F152" s="193" t="s">
        <v>1401</v>
      </c>
      <c r="G152" s="194" t="s">
        <v>198</v>
      </c>
      <c r="H152" s="195">
        <v>3.2639999999999998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42</v>
      </c>
      <c r="O152" s="70"/>
      <c r="P152" s="201">
        <f>O152*H152</f>
        <v>0</v>
      </c>
      <c r="Q152" s="201">
        <v>4.367E-2</v>
      </c>
      <c r="R152" s="201">
        <f>Q152*H152</f>
        <v>0.14253887999999998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192</v>
      </c>
      <c r="AT152" s="203" t="s">
        <v>188</v>
      </c>
      <c r="AU152" s="203" t="s">
        <v>87</v>
      </c>
      <c r="AY152" s="16" t="s">
        <v>185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85</v>
      </c>
      <c r="BK152" s="204">
        <f>ROUND(I152*H152,2)</f>
        <v>0</v>
      </c>
      <c r="BL152" s="16" t="s">
        <v>192</v>
      </c>
      <c r="BM152" s="203" t="s">
        <v>1402</v>
      </c>
    </row>
    <row r="153" spans="1:65" s="13" customFormat="1">
      <c r="B153" s="205"/>
      <c r="C153" s="206"/>
      <c r="D153" s="207" t="s">
        <v>194</v>
      </c>
      <c r="E153" s="208" t="s">
        <v>1</v>
      </c>
      <c r="F153" s="209" t="s">
        <v>1403</v>
      </c>
      <c r="G153" s="206"/>
      <c r="H153" s="210">
        <v>3.2639999999999998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194</v>
      </c>
      <c r="AU153" s="216" t="s">
        <v>87</v>
      </c>
      <c r="AV153" s="13" t="s">
        <v>87</v>
      </c>
      <c r="AW153" s="13" t="s">
        <v>34</v>
      </c>
      <c r="AX153" s="13" t="s">
        <v>85</v>
      </c>
      <c r="AY153" s="216" t="s">
        <v>185</v>
      </c>
    </row>
    <row r="154" spans="1:65" s="2" customFormat="1" ht="16.5" customHeight="1">
      <c r="A154" s="33"/>
      <c r="B154" s="34"/>
      <c r="C154" s="191" t="s">
        <v>220</v>
      </c>
      <c r="D154" s="191" t="s">
        <v>188</v>
      </c>
      <c r="E154" s="192" t="s">
        <v>1404</v>
      </c>
      <c r="F154" s="193" t="s">
        <v>1405</v>
      </c>
      <c r="G154" s="194" t="s">
        <v>198</v>
      </c>
      <c r="H154" s="195">
        <v>0.70499999999999996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42</v>
      </c>
      <c r="O154" s="70"/>
      <c r="P154" s="201">
        <f>O154*H154</f>
        <v>0</v>
      </c>
      <c r="Q154" s="201">
        <v>0.26723000000000002</v>
      </c>
      <c r="R154" s="201">
        <f>Q154*H154</f>
        <v>0.18839715000000001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192</v>
      </c>
      <c r="AT154" s="203" t="s">
        <v>188</v>
      </c>
      <c r="AU154" s="203" t="s">
        <v>87</v>
      </c>
      <c r="AY154" s="16" t="s">
        <v>185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85</v>
      </c>
      <c r="BK154" s="204">
        <f>ROUND(I154*H154,2)</f>
        <v>0</v>
      </c>
      <c r="BL154" s="16" t="s">
        <v>192</v>
      </c>
      <c r="BM154" s="203" t="s">
        <v>1406</v>
      </c>
    </row>
    <row r="155" spans="1:65" s="13" customFormat="1">
      <c r="B155" s="205"/>
      <c r="C155" s="206"/>
      <c r="D155" s="207" t="s">
        <v>194</v>
      </c>
      <c r="E155" s="208" t="s">
        <v>1</v>
      </c>
      <c r="F155" s="209" t="s">
        <v>1407</v>
      </c>
      <c r="G155" s="206"/>
      <c r="H155" s="210">
        <v>0.70499999999999996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194</v>
      </c>
      <c r="AU155" s="216" t="s">
        <v>87</v>
      </c>
      <c r="AV155" s="13" t="s">
        <v>87</v>
      </c>
      <c r="AW155" s="13" t="s">
        <v>34</v>
      </c>
      <c r="AX155" s="13" t="s">
        <v>85</v>
      </c>
      <c r="AY155" s="216" t="s">
        <v>185</v>
      </c>
    </row>
    <row r="156" spans="1:65" s="12" customFormat="1" ht="22.9" customHeight="1">
      <c r="B156" s="175"/>
      <c r="C156" s="176"/>
      <c r="D156" s="177" t="s">
        <v>76</v>
      </c>
      <c r="E156" s="189" t="s">
        <v>186</v>
      </c>
      <c r="F156" s="189" t="s">
        <v>187</v>
      </c>
      <c r="G156" s="176"/>
      <c r="H156" s="176"/>
      <c r="I156" s="179"/>
      <c r="J156" s="190">
        <f>BK156</f>
        <v>0</v>
      </c>
      <c r="K156" s="176"/>
      <c r="L156" s="181"/>
      <c r="M156" s="182"/>
      <c r="N156" s="183"/>
      <c r="O156" s="183"/>
      <c r="P156" s="184">
        <f>SUM(P157:P190)</f>
        <v>0</v>
      </c>
      <c r="Q156" s="183"/>
      <c r="R156" s="184">
        <f>SUM(R157:R190)</f>
        <v>2.1134804000000003</v>
      </c>
      <c r="S156" s="183"/>
      <c r="T156" s="185">
        <f>SUM(T157:T190)</f>
        <v>0.1216</v>
      </c>
      <c r="AR156" s="186" t="s">
        <v>85</v>
      </c>
      <c r="AT156" s="187" t="s">
        <v>76</v>
      </c>
      <c r="AU156" s="187" t="s">
        <v>85</v>
      </c>
      <c r="AY156" s="186" t="s">
        <v>185</v>
      </c>
      <c r="BK156" s="188">
        <f>SUM(BK157:BK190)</f>
        <v>0</v>
      </c>
    </row>
    <row r="157" spans="1:65" s="2" customFormat="1" ht="21.75" customHeight="1">
      <c r="A157" s="33"/>
      <c r="B157" s="34"/>
      <c r="C157" s="191" t="s">
        <v>224</v>
      </c>
      <c r="D157" s="191" t="s">
        <v>188</v>
      </c>
      <c r="E157" s="192" t="s">
        <v>795</v>
      </c>
      <c r="F157" s="193" t="s">
        <v>796</v>
      </c>
      <c r="G157" s="194" t="s">
        <v>198</v>
      </c>
      <c r="H157" s="195">
        <v>20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42</v>
      </c>
      <c r="O157" s="70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192</v>
      </c>
      <c r="AT157" s="203" t="s">
        <v>188</v>
      </c>
      <c r="AU157" s="203" t="s">
        <v>87</v>
      </c>
      <c r="AY157" s="16" t="s">
        <v>185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85</v>
      </c>
      <c r="BK157" s="204">
        <f>ROUND(I157*H157,2)</f>
        <v>0</v>
      </c>
      <c r="BL157" s="16" t="s">
        <v>192</v>
      </c>
      <c r="BM157" s="203" t="s">
        <v>797</v>
      </c>
    </row>
    <row r="158" spans="1:65" s="2" customFormat="1" ht="21.75" customHeight="1">
      <c r="A158" s="33"/>
      <c r="B158" s="34"/>
      <c r="C158" s="191" t="s">
        <v>209</v>
      </c>
      <c r="D158" s="191" t="s">
        <v>188</v>
      </c>
      <c r="E158" s="192" t="s">
        <v>799</v>
      </c>
      <c r="F158" s="193" t="s">
        <v>800</v>
      </c>
      <c r="G158" s="194" t="s">
        <v>198</v>
      </c>
      <c r="H158" s="195">
        <v>22.004000000000001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42</v>
      </c>
      <c r="O158" s="70"/>
      <c r="P158" s="201">
        <f>O158*H158</f>
        <v>0</v>
      </c>
      <c r="Q158" s="201">
        <v>2.0000000000000001E-4</v>
      </c>
      <c r="R158" s="201">
        <f>Q158*H158</f>
        <v>4.4008000000000007E-3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192</v>
      </c>
      <c r="AT158" s="203" t="s">
        <v>188</v>
      </c>
      <c r="AU158" s="203" t="s">
        <v>87</v>
      </c>
      <c r="AY158" s="16" t="s">
        <v>185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85</v>
      </c>
      <c r="BK158" s="204">
        <f>ROUND(I158*H158,2)</f>
        <v>0</v>
      </c>
      <c r="BL158" s="16" t="s">
        <v>192</v>
      </c>
      <c r="BM158" s="203" t="s">
        <v>801</v>
      </c>
    </row>
    <row r="159" spans="1:65" s="13" customFormat="1">
      <c r="B159" s="205"/>
      <c r="C159" s="206"/>
      <c r="D159" s="207" t="s">
        <v>194</v>
      </c>
      <c r="E159" s="208" t="s">
        <v>1</v>
      </c>
      <c r="F159" s="209" t="s">
        <v>1408</v>
      </c>
      <c r="G159" s="206"/>
      <c r="H159" s="210">
        <v>4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194</v>
      </c>
      <c r="AU159" s="216" t="s">
        <v>87</v>
      </c>
      <c r="AV159" s="13" t="s">
        <v>87</v>
      </c>
      <c r="AW159" s="13" t="s">
        <v>34</v>
      </c>
      <c r="AX159" s="13" t="s">
        <v>77</v>
      </c>
      <c r="AY159" s="216" t="s">
        <v>185</v>
      </c>
    </row>
    <row r="160" spans="1:65" s="13" customFormat="1">
      <c r="B160" s="205"/>
      <c r="C160" s="206"/>
      <c r="D160" s="207" t="s">
        <v>194</v>
      </c>
      <c r="E160" s="208" t="s">
        <v>1</v>
      </c>
      <c r="F160" s="209" t="s">
        <v>1409</v>
      </c>
      <c r="G160" s="206"/>
      <c r="H160" s="210">
        <v>14.74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194</v>
      </c>
      <c r="AU160" s="216" t="s">
        <v>87</v>
      </c>
      <c r="AV160" s="13" t="s">
        <v>87</v>
      </c>
      <c r="AW160" s="13" t="s">
        <v>34</v>
      </c>
      <c r="AX160" s="13" t="s">
        <v>77</v>
      </c>
      <c r="AY160" s="216" t="s">
        <v>185</v>
      </c>
    </row>
    <row r="161" spans="1:65" s="13" customFormat="1">
      <c r="B161" s="205"/>
      <c r="C161" s="206"/>
      <c r="D161" s="207" t="s">
        <v>194</v>
      </c>
      <c r="E161" s="208" t="s">
        <v>1</v>
      </c>
      <c r="F161" s="209" t="s">
        <v>1410</v>
      </c>
      <c r="G161" s="206"/>
      <c r="H161" s="210">
        <v>3.2639999999999998</v>
      </c>
      <c r="I161" s="211"/>
      <c r="J161" s="206"/>
      <c r="K161" s="206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194</v>
      </c>
      <c r="AU161" s="216" t="s">
        <v>87</v>
      </c>
      <c r="AV161" s="13" t="s">
        <v>87</v>
      </c>
      <c r="AW161" s="13" t="s">
        <v>34</v>
      </c>
      <c r="AX161" s="13" t="s">
        <v>77</v>
      </c>
      <c r="AY161" s="216" t="s">
        <v>185</v>
      </c>
    </row>
    <row r="162" spans="1:65" s="14" customFormat="1">
      <c r="B162" s="221"/>
      <c r="C162" s="222"/>
      <c r="D162" s="207" t="s">
        <v>194</v>
      </c>
      <c r="E162" s="223" t="s">
        <v>1</v>
      </c>
      <c r="F162" s="224" t="s">
        <v>317</v>
      </c>
      <c r="G162" s="222"/>
      <c r="H162" s="225">
        <v>22.004000000000001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194</v>
      </c>
      <c r="AU162" s="231" t="s">
        <v>87</v>
      </c>
      <c r="AV162" s="14" t="s">
        <v>192</v>
      </c>
      <c r="AW162" s="14" t="s">
        <v>34</v>
      </c>
      <c r="AX162" s="14" t="s">
        <v>85</v>
      </c>
      <c r="AY162" s="231" t="s">
        <v>185</v>
      </c>
    </row>
    <row r="163" spans="1:65" s="2" customFormat="1" ht="21.75" customHeight="1">
      <c r="A163" s="33"/>
      <c r="B163" s="34"/>
      <c r="C163" s="191" t="s">
        <v>234</v>
      </c>
      <c r="D163" s="191" t="s">
        <v>188</v>
      </c>
      <c r="E163" s="192" t="s">
        <v>803</v>
      </c>
      <c r="F163" s="193" t="s">
        <v>804</v>
      </c>
      <c r="G163" s="194" t="s">
        <v>198</v>
      </c>
      <c r="H163" s="195">
        <v>31.02</v>
      </c>
      <c r="I163" s="196"/>
      <c r="J163" s="197">
        <f>ROUND(I163*H163,2)</f>
        <v>0</v>
      </c>
      <c r="K163" s="198"/>
      <c r="L163" s="38"/>
      <c r="M163" s="199" t="s">
        <v>1</v>
      </c>
      <c r="N163" s="200" t="s">
        <v>42</v>
      </c>
      <c r="O163" s="70"/>
      <c r="P163" s="201">
        <f>O163*H163</f>
        <v>0</v>
      </c>
      <c r="Q163" s="201">
        <v>2.6200000000000001E-2</v>
      </c>
      <c r="R163" s="201">
        <f>Q163*H163</f>
        <v>0.812724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192</v>
      </c>
      <c r="AT163" s="203" t="s">
        <v>188</v>
      </c>
      <c r="AU163" s="203" t="s">
        <v>87</v>
      </c>
      <c r="AY163" s="16" t="s">
        <v>185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85</v>
      </c>
      <c r="BK163" s="204">
        <f>ROUND(I163*H163,2)</f>
        <v>0</v>
      </c>
      <c r="BL163" s="16" t="s">
        <v>192</v>
      </c>
      <c r="BM163" s="203" t="s">
        <v>805</v>
      </c>
    </row>
    <row r="164" spans="1:65" s="13" customFormat="1">
      <c r="B164" s="205"/>
      <c r="C164" s="206"/>
      <c r="D164" s="207" t="s">
        <v>194</v>
      </c>
      <c r="E164" s="208" t="s">
        <v>1</v>
      </c>
      <c r="F164" s="209" t="s">
        <v>1411</v>
      </c>
      <c r="G164" s="206"/>
      <c r="H164" s="210">
        <v>31.02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194</v>
      </c>
      <c r="AU164" s="216" t="s">
        <v>87</v>
      </c>
      <c r="AV164" s="13" t="s">
        <v>87</v>
      </c>
      <c r="AW164" s="13" t="s">
        <v>34</v>
      </c>
      <c r="AX164" s="13" t="s">
        <v>85</v>
      </c>
      <c r="AY164" s="216" t="s">
        <v>185</v>
      </c>
    </row>
    <row r="165" spans="1:65" s="2" customFormat="1" ht="21.75" customHeight="1">
      <c r="A165" s="33"/>
      <c r="B165" s="34"/>
      <c r="C165" s="191" t="s">
        <v>239</v>
      </c>
      <c r="D165" s="191" t="s">
        <v>188</v>
      </c>
      <c r="E165" s="192" t="s">
        <v>1412</v>
      </c>
      <c r="F165" s="193" t="s">
        <v>1413</v>
      </c>
      <c r="G165" s="194" t="s">
        <v>198</v>
      </c>
      <c r="H165" s="195">
        <v>18.8</v>
      </c>
      <c r="I165" s="196"/>
      <c r="J165" s="197">
        <f>ROUND(I165*H165,2)</f>
        <v>0</v>
      </c>
      <c r="K165" s="198"/>
      <c r="L165" s="38"/>
      <c r="M165" s="199" t="s">
        <v>1</v>
      </c>
      <c r="N165" s="200" t="s">
        <v>42</v>
      </c>
      <c r="O165" s="70"/>
      <c r="P165" s="201">
        <f>O165*H165</f>
        <v>0</v>
      </c>
      <c r="Q165" s="201">
        <v>2.0480000000000002E-2</v>
      </c>
      <c r="R165" s="201">
        <f>Q165*H165</f>
        <v>0.38502400000000003</v>
      </c>
      <c r="S165" s="201">
        <v>0</v>
      </c>
      <c r="T165" s="20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192</v>
      </c>
      <c r="AT165" s="203" t="s">
        <v>188</v>
      </c>
      <c r="AU165" s="203" t="s">
        <v>87</v>
      </c>
      <c r="AY165" s="16" t="s">
        <v>185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6" t="s">
        <v>85</v>
      </c>
      <c r="BK165" s="204">
        <f>ROUND(I165*H165,2)</f>
        <v>0</v>
      </c>
      <c r="BL165" s="16" t="s">
        <v>192</v>
      </c>
      <c r="BM165" s="203" t="s">
        <v>1414</v>
      </c>
    </row>
    <row r="166" spans="1:65" s="13" customFormat="1" ht="22.5">
      <c r="B166" s="205"/>
      <c r="C166" s="206"/>
      <c r="D166" s="207" t="s">
        <v>194</v>
      </c>
      <c r="E166" s="208" t="s">
        <v>1</v>
      </c>
      <c r="F166" s="209" t="s">
        <v>1415</v>
      </c>
      <c r="G166" s="206"/>
      <c r="H166" s="210">
        <v>18.8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194</v>
      </c>
      <c r="AU166" s="216" t="s">
        <v>87</v>
      </c>
      <c r="AV166" s="13" t="s">
        <v>87</v>
      </c>
      <c r="AW166" s="13" t="s">
        <v>34</v>
      </c>
      <c r="AX166" s="13" t="s">
        <v>85</v>
      </c>
      <c r="AY166" s="216" t="s">
        <v>185</v>
      </c>
    </row>
    <row r="167" spans="1:65" s="2" customFormat="1" ht="21.75" customHeight="1">
      <c r="A167" s="33"/>
      <c r="B167" s="34"/>
      <c r="C167" s="191" t="s">
        <v>244</v>
      </c>
      <c r="D167" s="191" t="s">
        <v>188</v>
      </c>
      <c r="E167" s="192" t="s">
        <v>1416</v>
      </c>
      <c r="F167" s="193" t="s">
        <v>1417</v>
      </c>
      <c r="G167" s="194" t="s">
        <v>198</v>
      </c>
      <c r="H167" s="195">
        <v>33.020000000000003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42</v>
      </c>
      <c r="O167" s="70"/>
      <c r="P167" s="201">
        <f>O167*H167</f>
        <v>0</v>
      </c>
      <c r="Q167" s="201">
        <v>1.54E-2</v>
      </c>
      <c r="R167" s="201">
        <f>Q167*H167</f>
        <v>0.50850800000000007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192</v>
      </c>
      <c r="AT167" s="203" t="s">
        <v>188</v>
      </c>
      <c r="AU167" s="203" t="s">
        <v>87</v>
      </c>
      <c r="AY167" s="16" t="s">
        <v>185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192</v>
      </c>
      <c r="BM167" s="203" t="s">
        <v>1418</v>
      </c>
    </row>
    <row r="168" spans="1:65" s="13" customFormat="1" ht="22.5">
      <c r="B168" s="205"/>
      <c r="C168" s="206"/>
      <c r="D168" s="207" t="s">
        <v>194</v>
      </c>
      <c r="E168" s="208" t="s">
        <v>1</v>
      </c>
      <c r="F168" s="209" t="s">
        <v>1419</v>
      </c>
      <c r="G168" s="206"/>
      <c r="H168" s="210">
        <v>31.02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194</v>
      </c>
      <c r="AU168" s="216" t="s">
        <v>87</v>
      </c>
      <c r="AV168" s="13" t="s">
        <v>87</v>
      </c>
      <c r="AW168" s="13" t="s">
        <v>34</v>
      </c>
      <c r="AX168" s="13" t="s">
        <v>77</v>
      </c>
      <c r="AY168" s="216" t="s">
        <v>185</v>
      </c>
    </row>
    <row r="169" spans="1:65" s="13" customFormat="1">
      <c r="B169" s="205"/>
      <c r="C169" s="206"/>
      <c r="D169" s="207" t="s">
        <v>194</v>
      </c>
      <c r="E169" s="208" t="s">
        <v>1</v>
      </c>
      <c r="F169" s="209" t="s">
        <v>1420</v>
      </c>
      <c r="G169" s="206"/>
      <c r="H169" s="210">
        <v>2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194</v>
      </c>
      <c r="AU169" s="216" t="s">
        <v>87</v>
      </c>
      <c r="AV169" s="13" t="s">
        <v>87</v>
      </c>
      <c r="AW169" s="13" t="s">
        <v>34</v>
      </c>
      <c r="AX169" s="13" t="s">
        <v>77</v>
      </c>
      <c r="AY169" s="216" t="s">
        <v>185</v>
      </c>
    </row>
    <row r="170" spans="1:65" s="14" customFormat="1">
      <c r="B170" s="221"/>
      <c r="C170" s="222"/>
      <c r="D170" s="207" t="s">
        <v>194</v>
      </c>
      <c r="E170" s="223" t="s">
        <v>1</v>
      </c>
      <c r="F170" s="224" t="s">
        <v>317</v>
      </c>
      <c r="G170" s="222"/>
      <c r="H170" s="225">
        <v>33.019999999999996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194</v>
      </c>
      <c r="AU170" s="231" t="s">
        <v>87</v>
      </c>
      <c r="AV170" s="14" t="s">
        <v>192</v>
      </c>
      <c r="AW170" s="14" t="s">
        <v>34</v>
      </c>
      <c r="AX170" s="14" t="s">
        <v>85</v>
      </c>
      <c r="AY170" s="231" t="s">
        <v>185</v>
      </c>
    </row>
    <row r="171" spans="1:65" s="2" customFormat="1" ht="21.75" customHeight="1">
      <c r="A171" s="33"/>
      <c r="B171" s="34"/>
      <c r="C171" s="191" t="s">
        <v>248</v>
      </c>
      <c r="D171" s="191" t="s">
        <v>188</v>
      </c>
      <c r="E171" s="192" t="s">
        <v>808</v>
      </c>
      <c r="F171" s="193" t="s">
        <v>809</v>
      </c>
      <c r="G171" s="194" t="s">
        <v>198</v>
      </c>
      <c r="H171" s="195">
        <v>47.76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42</v>
      </c>
      <c r="O171" s="70"/>
      <c r="P171" s="201">
        <f>O171*H171</f>
        <v>0</v>
      </c>
      <c r="Q171" s="201">
        <v>4.6999999999999999E-4</v>
      </c>
      <c r="R171" s="201">
        <f>Q171*H171</f>
        <v>2.2447199999999997E-2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192</v>
      </c>
      <c r="AT171" s="203" t="s">
        <v>188</v>
      </c>
      <c r="AU171" s="203" t="s">
        <v>87</v>
      </c>
      <c r="AY171" s="16" t="s">
        <v>185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85</v>
      </c>
      <c r="BK171" s="204">
        <f>ROUND(I171*H171,2)</f>
        <v>0</v>
      </c>
      <c r="BL171" s="16" t="s">
        <v>192</v>
      </c>
      <c r="BM171" s="203" t="s">
        <v>810</v>
      </c>
    </row>
    <row r="172" spans="1:65" s="13" customFormat="1">
      <c r="B172" s="205"/>
      <c r="C172" s="206"/>
      <c r="D172" s="207" t="s">
        <v>194</v>
      </c>
      <c r="E172" s="208" t="s">
        <v>1</v>
      </c>
      <c r="F172" s="209" t="s">
        <v>1421</v>
      </c>
      <c r="G172" s="206"/>
      <c r="H172" s="210">
        <v>33.020000000000003</v>
      </c>
      <c r="I172" s="211"/>
      <c r="J172" s="206"/>
      <c r="K172" s="206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194</v>
      </c>
      <c r="AU172" s="216" t="s">
        <v>87</v>
      </c>
      <c r="AV172" s="13" t="s">
        <v>87</v>
      </c>
      <c r="AW172" s="13" t="s">
        <v>34</v>
      </c>
      <c r="AX172" s="13" t="s">
        <v>77</v>
      </c>
      <c r="AY172" s="216" t="s">
        <v>185</v>
      </c>
    </row>
    <row r="173" spans="1:65" s="13" customFormat="1">
      <c r="B173" s="205"/>
      <c r="C173" s="206"/>
      <c r="D173" s="207" t="s">
        <v>194</v>
      </c>
      <c r="E173" s="208" t="s">
        <v>1</v>
      </c>
      <c r="F173" s="209" t="s">
        <v>1422</v>
      </c>
      <c r="G173" s="206"/>
      <c r="H173" s="210">
        <v>14.74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194</v>
      </c>
      <c r="AU173" s="216" t="s">
        <v>87</v>
      </c>
      <c r="AV173" s="13" t="s">
        <v>87</v>
      </c>
      <c r="AW173" s="13" t="s">
        <v>34</v>
      </c>
      <c r="AX173" s="13" t="s">
        <v>77</v>
      </c>
      <c r="AY173" s="216" t="s">
        <v>185</v>
      </c>
    </row>
    <row r="174" spans="1:65" s="14" customFormat="1">
      <c r="B174" s="221"/>
      <c r="C174" s="222"/>
      <c r="D174" s="207" t="s">
        <v>194</v>
      </c>
      <c r="E174" s="223" t="s">
        <v>1</v>
      </c>
      <c r="F174" s="224" t="s">
        <v>317</v>
      </c>
      <c r="G174" s="222"/>
      <c r="H174" s="225">
        <v>47.760000000000005</v>
      </c>
      <c r="I174" s="226"/>
      <c r="J174" s="222"/>
      <c r="K174" s="222"/>
      <c r="L174" s="227"/>
      <c r="M174" s="228"/>
      <c r="N174" s="229"/>
      <c r="O174" s="229"/>
      <c r="P174" s="229"/>
      <c r="Q174" s="229"/>
      <c r="R174" s="229"/>
      <c r="S174" s="229"/>
      <c r="T174" s="230"/>
      <c r="AT174" s="231" t="s">
        <v>194</v>
      </c>
      <c r="AU174" s="231" t="s">
        <v>87</v>
      </c>
      <c r="AV174" s="14" t="s">
        <v>192</v>
      </c>
      <c r="AW174" s="14" t="s">
        <v>34</v>
      </c>
      <c r="AX174" s="14" t="s">
        <v>85</v>
      </c>
      <c r="AY174" s="231" t="s">
        <v>185</v>
      </c>
    </row>
    <row r="175" spans="1:65" s="2" customFormat="1" ht="21.75" customHeight="1">
      <c r="A175" s="33"/>
      <c r="B175" s="34"/>
      <c r="C175" s="191" t="s">
        <v>253</v>
      </c>
      <c r="D175" s="191" t="s">
        <v>188</v>
      </c>
      <c r="E175" s="192" t="s">
        <v>811</v>
      </c>
      <c r="F175" s="193" t="s">
        <v>812</v>
      </c>
      <c r="G175" s="194" t="s">
        <v>198</v>
      </c>
      <c r="H175" s="195">
        <v>47.76</v>
      </c>
      <c r="I175" s="196"/>
      <c r="J175" s="197">
        <f>ROUND(I175*H175,2)</f>
        <v>0</v>
      </c>
      <c r="K175" s="198"/>
      <c r="L175" s="38"/>
      <c r="M175" s="199" t="s">
        <v>1</v>
      </c>
      <c r="N175" s="200" t="s">
        <v>42</v>
      </c>
      <c r="O175" s="70"/>
      <c r="P175" s="201">
        <f>O175*H175</f>
        <v>0</v>
      </c>
      <c r="Q175" s="201">
        <v>4.8900000000000002E-3</v>
      </c>
      <c r="R175" s="201">
        <f>Q175*H175</f>
        <v>0.23354640000000002</v>
      </c>
      <c r="S175" s="201">
        <v>0</v>
      </c>
      <c r="T175" s="20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192</v>
      </c>
      <c r="AT175" s="203" t="s">
        <v>188</v>
      </c>
      <c r="AU175" s="203" t="s">
        <v>87</v>
      </c>
      <c r="AY175" s="16" t="s">
        <v>185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6" t="s">
        <v>85</v>
      </c>
      <c r="BK175" s="204">
        <f>ROUND(I175*H175,2)</f>
        <v>0</v>
      </c>
      <c r="BL175" s="16" t="s">
        <v>192</v>
      </c>
      <c r="BM175" s="203" t="s">
        <v>813</v>
      </c>
    </row>
    <row r="176" spans="1:65" s="2" customFormat="1" ht="21.75" customHeight="1">
      <c r="A176" s="33"/>
      <c r="B176" s="34"/>
      <c r="C176" s="191" t="s">
        <v>8</v>
      </c>
      <c r="D176" s="191" t="s">
        <v>188</v>
      </c>
      <c r="E176" s="192" t="s">
        <v>814</v>
      </c>
      <c r="F176" s="193" t="s">
        <v>815</v>
      </c>
      <c r="G176" s="194" t="s">
        <v>198</v>
      </c>
      <c r="H176" s="195">
        <v>10.34</v>
      </c>
      <c r="I176" s="196"/>
      <c r="J176" s="197">
        <f>ROUND(I176*H176,2)</f>
        <v>0</v>
      </c>
      <c r="K176" s="198"/>
      <c r="L176" s="38"/>
      <c r="M176" s="199" t="s">
        <v>1</v>
      </c>
      <c r="N176" s="200" t="s">
        <v>42</v>
      </c>
      <c r="O176" s="70"/>
      <c r="P176" s="201">
        <f>O176*H176</f>
        <v>0</v>
      </c>
      <c r="Q176" s="201">
        <v>3.0000000000000001E-3</v>
      </c>
      <c r="R176" s="201">
        <f>Q176*H176</f>
        <v>3.1019999999999999E-2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192</v>
      </c>
      <c r="AT176" s="203" t="s">
        <v>188</v>
      </c>
      <c r="AU176" s="203" t="s">
        <v>87</v>
      </c>
      <c r="AY176" s="16" t="s">
        <v>185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85</v>
      </c>
      <c r="BK176" s="204">
        <f>ROUND(I176*H176,2)</f>
        <v>0</v>
      </c>
      <c r="BL176" s="16" t="s">
        <v>192</v>
      </c>
      <c r="BM176" s="203" t="s">
        <v>816</v>
      </c>
    </row>
    <row r="177" spans="1:65" s="13" customFormat="1">
      <c r="B177" s="205"/>
      <c r="C177" s="206"/>
      <c r="D177" s="207" t="s">
        <v>194</v>
      </c>
      <c r="E177" s="208" t="s">
        <v>1</v>
      </c>
      <c r="F177" s="209" t="s">
        <v>1423</v>
      </c>
      <c r="G177" s="206"/>
      <c r="H177" s="210">
        <v>2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194</v>
      </c>
      <c r="AU177" s="216" t="s">
        <v>87</v>
      </c>
      <c r="AV177" s="13" t="s">
        <v>87</v>
      </c>
      <c r="AW177" s="13" t="s">
        <v>34</v>
      </c>
      <c r="AX177" s="13" t="s">
        <v>77</v>
      </c>
      <c r="AY177" s="216" t="s">
        <v>185</v>
      </c>
    </row>
    <row r="178" spans="1:65" s="13" customFormat="1">
      <c r="B178" s="205"/>
      <c r="C178" s="206"/>
      <c r="D178" s="207" t="s">
        <v>194</v>
      </c>
      <c r="E178" s="208" t="s">
        <v>1</v>
      </c>
      <c r="F178" s="209" t="s">
        <v>1424</v>
      </c>
      <c r="G178" s="206"/>
      <c r="H178" s="210">
        <v>2</v>
      </c>
      <c r="I178" s="211"/>
      <c r="J178" s="206"/>
      <c r="K178" s="206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194</v>
      </c>
      <c r="AU178" s="216" t="s">
        <v>87</v>
      </c>
      <c r="AV178" s="13" t="s">
        <v>87</v>
      </c>
      <c r="AW178" s="13" t="s">
        <v>34</v>
      </c>
      <c r="AX178" s="13" t="s">
        <v>77</v>
      </c>
      <c r="AY178" s="216" t="s">
        <v>185</v>
      </c>
    </row>
    <row r="179" spans="1:65" s="13" customFormat="1">
      <c r="B179" s="205"/>
      <c r="C179" s="206"/>
      <c r="D179" s="207" t="s">
        <v>194</v>
      </c>
      <c r="E179" s="208" t="s">
        <v>1</v>
      </c>
      <c r="F179" s="209" t="s">
        <v>1425</v>
      </c>
      <c r="G179" s="206"/>
      <c r="H179" s="210">
        <v>10.34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194</v>
      </c>
      <c r="AU179" s="216" t="s">
        <v>87</v>
      </c>
      <c r="AV179" s="13" t="s">
        <v>87</v>
      </c>
      <c r="AW179" s="13" t="s">
        <v>34</v>
      </c>
      <c r="AX179" s="13" t="s">
        <v>85</v>
      </c>
      <c r="AY179" s="216" t="s">
        <v>185</v>
      </c>
    </row>
    <row r="180" spans="1:65" s="2" customFormat="1" ht="21.75" customHeight="1">
      <c r="A180" s="33"/>
      <c r="B180" s="34"/>
      <c r="C180" s="191" t="s">
        <v>261</v>
      </c>
      <c r="D180" s="191" t="s">
        <v>188</v>
      </c>
      <c r="E180" s="192" t="s">
        <v>189</v>
      </c>
      <c r="F180" s="193" t="s">
        <v>190</v>
      </c>
      <c r="G180" s="194" t="s">
        <v>191</v>
      </c>
      <c r="H180" s="195">
        <v>19.399999999999999</v>
      </c>
      <c r="I180" s="196"/>
      <c r="J180" s="197">
        <f>ROUND(I180*H180,2)</f>
        <v>0</v>
      </c>
      <c r="K180" s="198"/>
      <c r="L180" s="38"/>
      <c r="M180" s="199" t="s">
        <v>1</v>
      </c>
      <c r="N180" s="200" t="s">
        <v>42</v>
      </c>
      <c r="O180" s="70"/>
      <c r="P180" s="201">
        <f>O180*H180</f>
        <v>0</v>
      </c>
      <c r="Q180" s="201">
        <v>1.5E-3</v>
      </c>
      <c r="R180" s="201">
        <f>Q180*H180</f>
        <v>2.9099999999999997E-2</v>
      </c>
      <c r="S180" s="201">
        <v>0</v>
      </c>
      <c r="T180" s="20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192</v>
      </c>
      <c r="AT180" s="203" t="s">
        <v>188</v>
      </c>
      <c r="AU180" s="203" t="s">
        <v>87</v>
      </c>
      <c r="AY180" s="16" t="s">
        <v>185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85</v>
      </c>
      <c r="BK180" s="204">
        <f>ROUND(I180*H180,2)</f>
        <v>0</v>
      </c>
      <c r="BL180" s="16" t="s">
        <v>192</v>
      </c>
      <c r="BM180" s="203" t="s">
        <v>817</v>
      </c>
    </row>
    <row r="181" spans="1:65" s="13" customFormat="1">
      <c r="B181" s="205"/>
      <c r="C181" s="206"/>
      <c r="D181" s="207" t="s">
        <v>194</v>
      </c>
      <c r="E181" s="208" t="s">
        <v>1</v>
      </c>
      <c r="F181" s="209" t="s">
        <v>1426</v>
      </c>
      <c r="G181" s="206"/>
      <c r="H181" s="210">
        <v>5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194</v>
      </c>
      <c r="AU181" s="216" t="s">
        <v>87</v>
      </c>
      <c r="AV181" s="13" t="s">
        <v>87</v>
      </c>
      <c r="AW181" s="13" t="s">
        <v>34</v>
      </c>
      <c r="AX181" s="13" t="s">
        <v>77</v>
      </c>
      <c r="AY181" s="216" t="s">
        <v>185</v>
      </c>
    </row>
    <row r="182" spans="1:65" s="13" customFormat="1">
      <c r="B182" s="205"/>
      <c r="C182" s="206"/>
      <c r="D182" s="207" t="s">
        <v>194</v>
      </c>
      <c r="E182" s="208" t="s">
        <v>1</v>
      </c>
      <c r="F182" s="209" t="s">
        <v>1427</v>
      </c>
      <c r="G182" s="206"/>
      <c r="H182" s="210">
        <v>5</v>
      </c>
      <c r="I182" s="211"/>
      <c r="J182" s="206"/>
      <c r="K182" s="206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194</v>
      </c>
      <c r="AU182" s="216" t="s">
        <v>87</v>
      </c>
      <c r="AV182" s="13" t="s">
        <v>87</v>
      </c>
      <c r="AW182" s="13" t="s">
        <v>34</v>
      </c>
      <c r="AX182" s="13" t="s">
        <v>77</v>
      </c>
      <c r="AY182" s="216" t="s">
        <v>185</v>
      </c>
    </row>
    <row r="183" spans="1:65" s="13" customFormat="1">
      <c r="B183" s="205"/>
      <c r="C183" s="206"/>
      <c r="D183" s="207" t="s">
        <v>194</v>
      </c>
      <c r="E183" s="208" t="s">
        <v>1</v>
      </c>
      <c r="F183" s="209" t="s">
        <v>1428</v>
      </c>
      <c r="G183" s="206"/>
      <c r="H183" s="210">
        <v>9.4</v>
      </c>
      <c r="I183" s="211"/>
      <c r="J183" s="206"/>
      <c r="K183" s="206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194</v>
      </c>
      <c r="AU183" s="216" t="s">
        <v>87</v>
      </c>
      <c r="AV183" s="13" t="s">
        <v>87</v>
      </c>
      <c r="AW183" s="13" t="s">
        <v>34</v>
      </c>
      <c r="AX183" s="13" t="s">
        <v>77</v>
      </c>
      <c r="AY183" s="216" t="s">
        <v>185</v>
      </c>
    </row>
    <row r="184" spans="1:65" s="14" customFormat="1">
      <c r="B184" s="221"/>
      <c r="C184" s="222"/>
      <c r="D184" s="207" t="s">
        <v>194</v>
      </c>
      <c r="E184" s="223" t="s">
        <v>1</v>
      </c>
      <c r="F184" s="224" t="s">
        <v>317</v>
      </c>
      <c r="G184" s="222"/>
      <c r="H184" s="225">
        <v>19.399999999999999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194</v>
      </c>
      <c r="AU184" s="231" t="s">
        <v>87</v>
      </c>
      <c r="AV184" s="14" t="s">
        <v>192</v>
      </c>
      <c r="AW184" s="14" t="s">
        <v>34</v>
      </c>
      <c r="AX184" s="14" t="s">
        <v>85</v>
      </c>
      <c r="AY184" s="231" t="s">
        <v>185</v>
      </c>
    </row>
    <row r="185" spans="1:65" s="2" customFormat="1" ht="21.75" customHeight="1">
      <c r="A185" s="33"/>
      <c r="B185" s="34"/>
      <c r="C185" s="191" t="s">
        <v>265</v>
      </c>
      <c r="D185" s="191" t="s">
        <v>188</v>
      </c>
      <c r="E185" s="192" t="s">
        <v>1429</v>
      </c>
      <c r="F185" s="193" t="s">
        <v>1430</v>
      </c>
      <c r="G185" s="194" t="s">
        <v>301</v>
      </c>
      <c r="H185" s="195">
        <v>2</v>
      </c>
      <c r="I185" s="196"/>
      <c r="J185" s="197">
        <f>ROUND(I185*H185,2)</f>
        <v>0</v>
      </c>
      <c r="K185" s="198"/>
      <c r="L185" s="38"/>
      <c r="M185" s="199" t="s">
        <v>1</v>
      </c>
      <c r="N185" s="200" t="s">
        <v>42</v>
      </c>
      <c r="O185" s="70"/>
      <c r="P185" s="201">
        <f>O185*H185</f>
        <v>0</v>
      </c>
      <c r="Q185" s="201">
        <v>4.8000000000000001E-4</v>
      </c>
      <c r="R185" s="201">
        <f>Q185*H185</f>
        <v>9.6000000000000002E-4</v>
      </c>
      <c r="S185" s="201">
        <v>0</v>
      </c>
      <c r="T185" s="20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192</v>
      </c>
      <c r="AT185" s="203" t="s">
        <v>188</v>
      </c>
      <c r="AU185" s="203" t="s">
        <v>87</v>
      </c>
      <c r="AY185" s="16" t="s">
        <v>185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85</v>
      </c>
      <c r="BK185" s="204">
        <f>ROUND(I185*H185,2)</f>
        <v>0</v>
      </c>
      <c r="BL185" s="16" t="s">
        <v>192</v>
      </c>
      <c r="BM185" s="203" t="s">
        <v>1431</v>
      </c>
    </row>
    <row r="186" spans="1:65" s="2" customFormat="1" ht="21.75" customHeight="1">
      <c r="A186" s="33"/>
      <c r="B186" s="34"/>
      <c r="C186" s="232" t="s">
        <v>273</v>
      </c>
      <c r="D186" s="232" t="s">
        <v>319</v>
      </c>
      <c r="E186" s="233" t="s">
        <v>1432</v>
      </c>
      <c r="F186" s="234" t="s">
        <v>1433</v>
      </c>
      <c r="G186" s="235" t="s">
        <v>301</v>
      </c>
      <c r="H186" s="236">
        <v>2</v>
      </c>
      <c r="I186" s="237"/>
      <c r="J186" s="238">
        <f>ROUND(I186*H186,2)</f>
        <v>0</v>
      </c>
      <c r="K186" s="239"/>
      <c r="L186" s="240"/>
      <c r="M186" s="241" t="s">
        <v>1</v>
      </c>
      <c r="N186" s="242" t="s">
        <v>42</v>
      </c>
      <c r="O186" s="70"/>
      <c r="P186" s="201">
        <f>O186*H186</f>
        <v>0</v>
      </c>
      <c r="Q186" s="201">
        <v>1.201E-2</v>
      </c>
      <c r="R186" s="201">
        <f>Q186*H186</f>
        <v>2.402E-2</v>
      </c>
      <c r="S186" s="201">
        <v>0</v>
      </c>
      <c r="T186" s="20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3" t="s">
        <v>224</v>
      </c>
      <c r="AT186" s="203" t="s">
        <v>319</v>
      </c>
      <c r="AU186" s="203" t="s">
        <v>87</v>
      </c>
      <c r="AY186" s="16" t="s">
        <v>185</v>
      </c>
      <c r="BE186" s="204">
        <f>IF(N186="základní",J186,0)</f>
        <v>0</v>
      </c>
      <c r="BF186" s="204">
        <f>IF(N186="snížená",J186,0)</f>
        <v>0</v>
      </c>
      <c r="BG186" s="204">
        <f>IF(N186="zákl. přenesená",J186,0)</f>
        <v>0</v>
      </c>
      <c r="BH186" s="204">
        <f>IF(N186="sníž. přenesená",J186,0)</f>
        <v>0</v>
      </c>
      <c r="BI186" s="204">
        <f>IF(N186="nulová",J186,0)</f>
        <v>0</v>
      </c>
      <c r="BJ186" s="16" t="s">
        <v>85</v>
      </c>
      <c r="BK186" s="204">
        <f>ROUND(I186*H186,2)</f>
        <v>0</v>
      </c>
      <c r="BL186" s="16" t="s">
        <v>192</v>
      </c>
      <c r="BM186" s="203" t="s">
        <v>1434</v>
      </c>
    </row>
    <row r="187" spans="1:65" s="2" customFormat="1" ht="21.75" customHeight="1">
      <c r="A187" s="33"/>
      <c r="B187" s="34"/>
      <c r="C187" s="191" t="s">
        <v>277</v>
      </c>
      <c r="D187" s="191" t="s">
        <v>188</v>
      </c>
      <c r="E187" s="192" t="s">
        <v>777</v>
      </c>
      <c r="F187" s="193" t="s">
        <v>778</v>
      </c>
      <c r="G187" s="194" t="s">
        <v>301</v>
      </c>
      <c r="H187" s="195">
        <v>1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42</v>
      </c>
      <c r="O187" s="70"/>
      <c r="P187" s="201">
        <f>O187*H187</f>
        <v>0</v>
      </c>
      <c r="Q187" s="201">
        <v>4.684E-2</v>
      </c>
      <c r="R187" s="201">
        <f>Q187*H187</f>
        <v>4.684E-2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192</v>
      </c>
      <c r="AT187" s="203" t="s">
        <v>188</v>
      </c>
      <c r="AU187" s="203" t="s">
        <v>87</v>
      </c>
      <c r="AY187" s="16" t="s">
        <v>185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85</v>
      </c>
      <c r="BK187" s="204">
        <f>ROUND(I187*H187,2)</f>
        <v>0</v>
      </c>
      <c r="BL187" s="16" t="s">
        <v>192</v>
      </c>
      <c r="BM187" s="203" t="s">
        <v>1435</v>
      </c>
    </row>
    <row r="188" spans="1:65" s="2" customFormat="1" ht="33" customHeight="1">
      <c r="A188" s="33"/>
      <c r="B188" s="34"/>
      <c r="C188" s="232" t="s">
        <v>285</v>
      </c>
      <c r="D188" s="232" t="s">
        <v>319</v>
      </c>
      <c r="E188" s="233" t="s">
        <v>1436</v>
      </c>
      <c r="F188" s="234" t="s">
        <v>1437</v>
      </c>
      <c r="G188" s="235" t="s">
        <v>301</v>
      </c>
      <c r="H188" s="236">
        <v>1</v>
      </c>
      <c r="I188" s="237"/>
      <c r="J188" s="238">
        <f>ROUND(I188*H188,2)</f>
        <v>0</v>
      </c>
      <c r="K188" s="239"/>
      <c r="L188" s="240"/>
      <c r="M188" s="241" t="s">
        <v>1</v>
      </c>
      <c r="N188" s="242" t="s">
        <v>42</v>
      </c>
      <c r="O188" s="70"/>
      <c r="P188" s="201">
        <f>O188*H188</f>
        <v>0</v>
      </c>
      <c r="Q188" s="201">
        <v>1.489E-2</v>
      </c>
      <c r="R188" s="201">
        <f>Q188*H188</f>
        <v>1.489E-2</v>
      </c>
      <c r="S188" s="201">
        <v>0</v>
      </c>
      <c r="T188" s="20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322</v>
      </c>
      <c r="AT188" s="203" t="s">
        <v>319</v>
      </c>
      <c r="AU188" s="203" t="s">
        <v>87</v>
      </c>
      <c r="AY188" s="16" t="s">
        <v>185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85</v>
      </c>
      <c r="BK188" s="204">
        <f>ROUND(I188*H188,2)</f>
        <v>0</v>
      </c>
      <c r="BL188" s="16" t="s">
        <v>261</v>
      </c>
      <c r="BM188" s="203" t="s">
        <v>1438</v>
      </c>
    </row>
    <row r="189" spans="1:65" s="2" customFormat="1" ht="21.75" customHeight="1">
      <c r="A189" s="33"/>
      <c r="B189" s="34"/>
      <c r="C189" s="191" t="s">
        <v>7</v>
      </c>
      <c r="D189" s="191" t="s">
        <v>188</v>
      </c>
      <c r="E189" s="192" t="s">
        <v>785</v>
      </c>
      <c r="F189" s="193" t="s">
        <v>1439</v>
      </c>
      <c r="G189" s="194" t="s">
        <v>198</v>
      </c>
      <c r="H189" s="195">
        <v>1.6</v>
      </c>
      <c r="I189" s="196"/>
      <c r="J189" s="197">
        <f>ROUND(I189*H189,2)</f>
        <v>0</v>
      </c>
      <c r="K189" s="198"/>
      <c r="L189" s="38"/>
      <c r="M189" s="199" t="s">
        <v>1</v>
      </c>
      <c r="N189" s="200" t="s">
        <v>42</v>
      </c>
      <c r="O189" s="70"/>
      <c r="P189" s="201">
        <f>O189*H189</f>
        <v>0</v>
      </c>
      <c r="Q189" s="201">
        <v>0</v>
      </c>
      <c r="R189" s="201">
        <f>Q189*H189</f>
        <v>0</v>
      </c>
      <c r="S189" s="201">
        <v>7.5999999999999998E-2</v>
      </c>
      <c r="T189" s="202">
        <f>S189*H189</f>
        <v>0.1216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3" t="s">
        <v>192</v>
      </c>
      <c r="AT189" s="203" t="s">
        <v>188</v>
      </c>
      <c r="AU189" s="203" t="s">
        <v>87</v>
      </c>
      <c r="AY189" s="16" t="s">
        <v>185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6" t="s">
        <v>85</v>
      </c>
      <c r="BK189" s="204">
        <f>ROUND(I189*H189,2)</f>
        <v>0</v>
      </c>
      <c r="BL189" s="16" t="s">
        <v>192</v>
      </c>
      <c r="BM189" s="203" t="s">
        <v>787</v>
      </c>
    </row>
    <row r="190" spans="1:65" s="13" customFormat="1">
      <c r="B190" s="205"/>
      <c r="C190" s="206"/>
      <c r="D190" s="207" t="s">
        <v>194</v>
      </c>
      <c r="E190" s="208" t="s">
        <v>1</v>
      </c>
      <c r="F190" s="209" t="s">
        <v>1440</v>
      </c>
      <c r="G190" s="206"/>
      <c r="H190" s="210">
        <v>1.6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194</v>
      </c>
      <c r="AU190" s="216" t="s">
        <v>87</v>
      </c>
      <c r="AV190" s="13" t="s">
        <v>87</v>
      </c>
      <c r="AW190" s="13" t="s">
        <v>34</v>
      </c>
      <c r="AX190" s="13" t="s">
        <v>85</v>
      </c>
      <c r="AY190" s="216" t="s">
        <v>185</v>
      </c>
    </row>
    <row r="191" spans="1:65" s="12" customFormat="1" ht="22.9" customHeight="1">
      <c r="B191" s="175"/>
      <c r="C191" s="176"/>
      <c r="D191" s="177" t="s">
        <v>76</v>
      </c>
      <c r="E191" s="189" t="s">
        <v>209</v>
      </c>
      <c r="F191" s="189" t="s">
        <v>210</v>
      </c>
      <c r="G191" s="176"/>
      <c r="H191" s="176"/>
      <c r="I191" s="179"/>
      <c r="J191" s="190">
        <f>BK191</f>
        <v>0</v>
      </c>
      <c r="K191" s="176"/>
      <c r="L191" s="181"/>
      <c r="M191" s="182"/>
      <c r="N191" s="183"/>
      <c r="O191" s="183"/>
      <c r="P191" s="184">
        <f>SUM(P192:P215)</f>
        <v>0</v>
      </c>
      <c r="Q191" s="183"/>
      <c r="R191" s="184">
        <f>SUM(R192:R215)</f>
        <v>2.1730000000000005E-3</v>
      </c>
      <c r="S191" s="183"/>
      <c r="T191" s="185">
        <f>SUM(T192:T215)</f>
        <v>7.0105000000000004</v>
      </c>
      <c r="AR191" s="186" t="s">
        <v>85</v>
      </c>
      <c r="AT191" s="187" t="s">
        <v>76</v>
      </c>
      <c r="AU191" s="187" t="s">
        <v>85</v>
      </c>
      <c r="AY191" s="186" t="s">
        <v>185</v>
      </c>
      <c r="BK191" s="188">
        <f>SUM(BK192:BK215)</f>
        <v>0</v>
      </c>
    </row>
    <row r="192" spans="1:65" s="2" customFormat="1" ht="33" customHeight="1">
      <c r="A192" s="33"/>
      <c r="B192" s="34"/>
      <c r="C192" s="191" t="s">
        <v>293</v>
      </c>
      <c r="D192" s="191" t="s">
        <v>188</v>
      </c>
      <c r="E192" s="192" t="s">
        <v>823</v>
      </c>
      <c r="F192" s="193" t="s">
        <v>824</v>
      </c>
      <c r="G192" s="194" t="s">
        <v>198</v>
      </c>
      <c r="H192" s="195">
        <v>5.38</v>
      </c>
      <c r="I192" s="196"/>
      <c r="J192" s="197">
        <f>ROUND(I192*H192,2)</f>
        <v>0</v>
      </c>
      <c r="K192" s="198"/>
      <c r="L192" s="38"/>
      <c r="M192" s="199" t="s">
        <v>1</v>
      </c>
      <c r="N192" s="200" t="s">
        <v>42</v>
      </c>
      <c r="O192" s="70"/>
      <c r="P192" s="201">
        <f>O192*H192</f>
        <v>0</v>
      </c>
      <c r="Q192" s="201">
        <v>2.1000000000000001E-4</v>
      </c>
      <c r="R192" s="201">
        <f>Q192*H192</f>
        <v>1.1298E-3</v>
      </c>
      <c r="S192" s="201">
        <v>0</v>
      </c>
      <c r="T192" s="20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192</v>
      </c>
      <c r="AT192" s="203" t="s">
        <v>188</v>
      </c>
      <c r="AU192" s="203" t="s">
        <v>87</v>
      </c>
      <c r="AY192" s="16" t="s">
        <v>185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6" t="s">
        <v>85</v>
      </c>
      <c r="BK192" s="204">
        <f>ROUND(I192*H192,2)</f>
        <v>0</v>
      </c>
      <c r="BL192" s="16" t="s">
        <v>192</v>
      </c>
      <c r="BM192" s="203" t="s">
        <v>825</v>
      </c>
    </row>
    <row r="193" spans="1:65" s="13" customFormat="1">
      <c r="B193" s="205"/>
      <c r="C193" s="206"/>
      <c r="D193" s="207" t="s">
        <v>194</v>
      </c>
      <c r="E193" s="208" t="s">
        <v>1</v>
      </c>
      <c r="F193" s="209" t="s">
        <v>1441</v>
      </c>
      <c r="G193" s="206"/>
      <c r="H193" s="210">
        <v>5.38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194</v>
      </c>
      <c r="AU193" s="216" t="s">
        <v>87</v>
      </c>
      <c r="AV193" s="13" t="s">
        <v>87</v>
      </c>
      <c r="AW193" s="13" t="s">
        <v>34</v>
      </c>
      <c r="AX193" s="13" t="s">
        <v>85</v>
      </c>
      <c r="AY193" s="216" t="s">
        <v>185</v>
      </c>
    </row>
    <row r="194" spans="1:65" s="2" customFormat="1" ht="21.75" customHeight="1">
      <c r="A194" s="33"/>
      <c r="B194" s="34"/>
      <c r="C194" s="191" t="s">
        <v>298</v>
      </c>
      <c r="D194" s="191" t="s">
        <v>188</v>
      </c>
      <c r="E194" s="192" t="s">
        <v>827</v>
      </c>
      <c r="F194" s="193" t="s">
        <v>828</v>
      </c>
      <c r="G194" s="194" t="s">
        <v>198</v>
      </c>
      <c r="H194" s="195">
        <v>25.08</v>
      </c>
      <c r="I194" s="196"/>
      <c r="J194" s="197">
        <f>ROUND(I194*H194,2)</f>
        <v>0</v>
      </c>
      <c r="K194" s="198"/>
      <c r="L194" s="38"/>
      <c r="M194" s="199" t="s">
        <v>1</v>
      </c>
      <c r="N194" s="200" t="s">
        <v>42</v>
      </c>
      <c r="O194" s="70"/>
      <c r="P194" s="201">
        <f>O194*H194</f>
        <v>0</v>
      </c>
      <c r="Q194" s="201">
        <v>4.0000000000000003E-5</v>
      </c>
      <c r="R194" s="201">
        <f>Q194*H194</f>
        <v>1.0032000000000001E-3</v>
      </c>
      <c r="S194" s="201">
        <v>0</v>
      </c>
      <c r="T194" s="20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192</v>
      </c>
      <c r="AT194" s="203" t="s">
        <v>188</v>
      </c>
      <c r="AU194" s="203" t="s">
        <v>87</v>
      </c>
      <c r="AY194" s="16" t="s">
        <v>185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6" t="s">
        <v>85</v>
      </c>
      <c r="BK194" s="204">
        <f>ROUND(I194*H194,2)</f>
        <v>0</v>
      </c>
      <c r="BL194" s="16" t="s">
        <v>192</v>
      </c>
      <c r="BM194" s="203" t="s">
        <v>829</v>
      </c>
    </row>
    <row r="195" spans="1:65" s="13" customFormat="1">
      <c r="B195" s="205"/>
      <c r="C195" s="206"/>
      <c r="D195" s="207" t="s">
        <v>194</v>
      </c>
      <c r="E195" s="208" t="s">
        <v>1</v>
      </c>
      <c r="F195" s="209" t="s">
        <v>1442</v>
      </c>
      <c r="G195" s="206"/>
      <c r="H195" s="210">
        <v>5.38</v>
      </c>
      <c r="I195" s="211"/>
      <c r="J195" s="206"/>
      <c r="K195" s="206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194</v>
      </c>
      <c r="AU195" s="216" t="s">
        <v>87</v>
      </c>
      <c r="AV195" s="13" t="s">
        <v>87</v>
      </c>
      <c r="AW195" s="13" t="s">
        <v>34</v>
      </c>
      <c r="AX195" s="13" t="s">
        <v>77</v>
      </c>
      <c r="AY195" s="216" t="s">
        <v>185</v>
      </c>
    </row>
    <row r="196" spans="1:65" s="13" customFormat="1">
      <c r="B196" s="205"/>
      <c r="C196" s="206"/>
      <c r="D196" s="207" t="s">
        <v>194</v>
      </c>
      <c r="E196" s="208" t="s">
        <v>1</v>
      </c>
      <c r="F196" s="209" t="s">
        <v>1443</v>
      </c>
      <c r="G196" s="206"/>
      <c r="H196" s="210">
        <v>8.4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194</v>
      </c>
      <c r="AU196" s="216" t="s">
        <v>87</v>
      </c>
      <c r="AV196" s="13" t="s">
        <v>87</v>
      </c>
      <c r="AW196" s="13" t="s">
        <v>34</v>
      </c>
      <c r="AX196" s="13" t="s">
        <v>77</v>
      </c>
      <c r="AY196" s="216" t="s">
        <v>185</v>
      </c>
    </row>
    <row r="197" spans="1:65" s="13" customFormat="1">
      <c r="B197" s="205"/>
      <c r="C197" s="206"/>
      <c r="D197" s="207" t="s">
        <v>194</v>
      </c>
      <c r="E197" s="208" t="s">
        <v>1</v>
      </c>
      <c r="F197" s="209" t="s">
        <v>1444</v>
      </c>
      <c r="G197" s="206"/>
      <c r="H197" s="210">
        <v>11.3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194</v>
      </c>
      <c r="AU197" s="216" t="s">
        <v>87</v>
      </c>
      <c r="AV197" s="13" t="s">
        <v>87</v>
      </c>
      <c r="AW197" s="13" t="s">
        <v>34</v>
      </c>
      <c r="AX197" s="13" t="s">
        <v>77</v>
      </c>
      <c r="AY197" s="216" t="s">
        <v>185</v>
      </c>
    </row>
    <row r="198" spans="1:65" s="14" customFormat="1">
      <c r="B198" s="221"/>
      <c r="C198" s="222"/>
      <c r="D198" s="207" t="s">
        <v>194</v>
      </c>
      <c r="E198" s="223" t="s">
        <v>1</v>
      </c>
      <c r="F198" s="224" t="s">
        <v>317</v>
      </c>
      <c r="G198" s="222"/>
      <c r="H198" s="225">
        <v>25.080000000000002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194</v>
      </c>
      <c r="AU198" s="231" t="s">
        <v>87</v>
      </c>
      <c r="AV198" s="14" t="s">
        <v>192</v>
      </c>
      <c r="AW198" s="14" t="s">
        <v>34</v>
      </c>
      <c r="AX198" s="14" t="s">
        <v>85</v>
      </c>
      <c r="AY198" s="231" t="s">
        <v>185</v>
      </c>
    </row>
    <row r="199" spans="1:65" s="2" customFormat="1" ht="21.75" customHeight="1">
      <c r="A199" s="33"/>
      <c r="B199" s="34"/>
      <c r="C199" s="191" t="s">
        <v>304</v>
      </c>
      <c r="D199" s="191" t="s">
        <v>188</v>
      </c>
      <c r="E199" s="192" t="s">
        <v>830</v>
      </c>
      <c r="F199" s="193" t="s">
        <v>831</v>
      </c>
      <c r="G199" s="194" t="s">
        <v>214</v>
      </c>
      <c r="H199" s="195">
        <v>1</v>
      </c>
      <c r="I199" s="196"/>
      <c r="J199" s="197">
        <f>ROUND(I199*H199,2)</f>
        <v>0</v>
      </c>
      <c r="K199" s="198"/>
      <c r="L199" s="38"/>
      <c r="M199" s="199" t="s">
        <v>1</v>
      </c>
      <c r="N199" s="200" t="s">
        <v>42</v>
      </c>
      <c r="O199" s="70"/>
      <c r="P199" s="201">
        <f>O199*H199</f>
        <v>0</v>
      </c>
      <c r="Q199" s="201">
        <v>4.0000000000000003E-5</v>
      </c>
      <c r="R199" s="201">
        <f>Q199*H199</f>
        <v>4.0000000000000003E-5</v>
      </c>
      <c r="S199" s="201">
        <v>0</v>
      </c>
      <c r="T199" s="20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192</v>
      </c>
      <c r="AT199" s="203" t="s">
        <v>188</v>
      </c>
      <c r="AU199" s="203" t="s">
        <v>87</v>
      </c>
      <c r="AY199" s="16" t="s">
        <v>185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6" t="s">
        <v>85</v>
      </c>
      <c r="BK199" s="204">
        <f>ROUND(I199*H199,2)</f>
        <v>0</v>
      </c>
      <c r="BL199" s="16" t="s">
        <v>192</v>
      </c>
      <c r="BM199" s="203" t="s">
        <v>832</v>
      </c>
    </row>
    <row r="200" spans="1:65" s="2" customFormat="1" ht="39">
      <c r="A200" s="33"/>
      <c r="B200" s="34"/>
      <c r="C200" s="35"/>
      <c r="D200" s="207" t="s">
        <v>269</v>
      </c>
      <c r="E200" s="35"/>
      <c r="F200" s="217" t="s">
        <v>1445</v>
      </c>
      <c r="G200" s="35"/>
      <c r="H200" s="35"/>
      <c r="I200" s="218"/>
      <c r="J200" s="35"/>
      <c r="K200" s="35"/>
      <c r="L200" s="38"/>
      <c r="M200" s="219"/>
      <c r="N200" s="220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269</v>
      </c>
      <c r="AU200" s="16" t="s">
        <v>87</v>
      </c>
    </row>
    <row r="201" spans="1:65" s="2" customFormat="1" ht="21.75" customHeight="1">
      <c r="A201" s="33"/>
      <c r="B201" s="34"/>
      <c r="C201" s="191" t="s">
        <v>310</v>
      </c>
      <c r="D201" s="191" t="s">
        <v>188</v>
      </c>
      <c r="E201" s="192" t="s">
        <v>216</v>
      </c>
      <c r="F201" s="193" t="s">
        <v>217</v>
      </c>
      <c r="G201" s="194" t="s">
        <v>198</v>
      </c>
      <c r="H201" s="195">
        <v>11.7</v>
      </c>
      <c r="I201" s="196"/>
      <c r="J201" s="197">
        <f>ROUND(I201*H201,2)</f>
        <v>0</v>
      </c>
      <c r="K201" s="198"/>
      <c r="L201" s="38"/>
      <c r="M201" s="199" t="s">
        <v>1</v>
      </c>
      <c r="N201" s="200" t="s">
        <v>42</v>
      </c>
      <c r="O201" s="70"/>
      <c r="P201" s="201">
        <f>O201*H201</f>
        <v>0</v>
      </c>
      <c r="Q201" s="201">
        <v>0</v>
      </c>
      <c r="R201" s="201">
        <f>Q201*H201</f>
        <v>0</v>
      </c>
      <c r="S201" s="201">
        <v>0.26100000000000001</v>
      </c>
      <c r="T201" s="202">
        <f>S201*H201</f>
        <v>3.0537000000000001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192</v>
      </c>
      <c r="AT201" s="203" t="s">
        <v>188</v>
      </c>
      <c r="AU201" s="203" t="s">
        <v>87</v>
      </c>
      <c r="AY201" s="16" t="s">
        <v>185</v>
      </c>
      <c r="BE201" s="204">
        <f>IF(N201="základní",J201,0)</f>
        <v>0</v>
      </c>
      <c r="BF201" s="204">
        <f>IF(N201="snížená",J201,0)</f>
        <v>0</v>
      </c>
      <c r="BG201" s="204">
        <f>IF(N201="zákl. přenesená",J201,0)</f>
        <v>0</v>
      </c>
      <c r="BH201" s="204">
        <f>IF(N201="sníž. přenesená",J201,0)</f>
        <v>0</v>
      </c>
      <c r="BI201" s="204">
        <f>IF(N201="nulová",J201,0)</f>
        <v>0</v>
      </c>
      <c r="BJ201" s="16" t="s">
        <v>85</v>
      </c>
      <c r="BK201" s="204">
        <f>ROUND(I201*H201,2)</f>
        <v>0</v>
      </c>
      <c r="BL201" s="16" t="s">
        <v>192</v>
      </c>
      <c r="BM201" s="203" t="s">
        <v>1446</v>
      </c>
    </row>
    <row r="202" spans="1:65" s="13" customFormat="1">
      <c r="B202" s="205"/>
      <c r="C202" s="206"/>
      <c r="D202" s="207" t="s">
        <v>194</v>
      </c>
      <c r="E202" s="208" t="s">
        <v>1</v>
      </c>
      <c r="F202" s="209" t="s">
        <v>1447</v>
      </c>
      <c r="G202" s="206"/>
      <c r="H202" s="210">
        <v>11.7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194</v>
      </c>
      <c r="AU202" s="216" t="s">
        <v>87</v>
      </c>
      <c r="AV202" s="13" t="s">
        <v>87</v>
      </c>
      <c r="AW202" s="13" t="s">
        <v>34</v>
      </c>
      <c r="AX202" s="13" t="s">
        <v>85</v>
      </c>
      <c r="AY202" s="216" t="s">
        <v>185</v>
      </c>
    </row>
    <row r="203" spans="1:65" s="2" customFormat="1" ht="21.75" customHeight="1">
      <c r="A203" s="33"/>
      <c r="B203" s="34"/>
      <c r="C203" s="191" t="s">
        <v>318</v>
      </c>
      <c r="D203" s="191" t="s">
        <v>188</v>
      </c>
      <c r="E203" s="192" t="s">
        <v>834</v>
      </c>
      <c r="F203" s="193" t="s">
        <v>835</v>
      </c>
      <c r="G203" s="194" t="s">
        <v>198</v>
      </c>
      <c r="H203" s="195">
        <v>5.28</v>
      </c>
      <c r="I203" s="196"/>
      <c r="J203" s="197">
        <f>ROUND(I203*H203,2)</f>
        <v>0</v>
      </c>
      <c r="K203" s="198"/>
      <c r="L203" s="38"/>
      <c r="M203" s="199" t="s">
        <v>1</v>
      </c>
      <c r="N203" s="200" t="s">
        <v>42</v>
      </c>
      <c r="O203" s="70"/>
      <c r="P203" s="201">
        <f>O203*H203</f>
        <v>0</v>
      </c>
      <c r="Q203" s="201">
        <v>0</v>
      </c>
      <c r="R203" s="201">
        <f>Q203*H203</f>
        <v>0</v>
      </c>
      <c r="S203" s="201">
        <v>3.5000000000000003E-2</v>
      </c>
      <c r="T203" s="202">
        <f>S203*H203</f>
        <v>0.18480000000000002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3" t="s">
        <v>192</v>
      </c>
      <c r="AT203" s="203" t="s">
        <v>188</v>
      </c>
      <c r="AU203" s="203" t="s">
        <v>87</v>
      </c>
      <c r="AY203" s="16" t="s">
        <v>185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6" t="s">
        <v>85</v>
      </c>
      <c r="BK203" s="204">
        <f>ROUND(I203*H203,2)</f>
        <v>0</v>
      </c>
      <c r="BL203" s="16" t="s">
        <v>192</v>
      </c>
      <c r="BM203" s="203" t="s">
        <v>836</v>
      </c>
    </row>
    <row r="204" spans="1:65" s="13" customFormat="1">
      <c r="B204" s="205"/>
      <c r="C204" s="206"/>
      <c r="D204" s="207" t="s">
        <v>194</v>
      </c>
      <c r="E204" s="208" t="s">
        <v>1</v>
      </c>
      <c r="F204" s="209" t="s">
        <v>1448</v>
      </c>
      <c r="G204" s="206"/>
      <c r="H204" s="210">
        <v>5.28</v>
      </c>
      <c r="I204" s="211"/>
      <c r="J204" s="206"/>
      <c r="K204" s="206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194</v>
      </c>
      <c r="AU204" s="216" t="s">
        <v>87</v>
      </c>
      <c r="AV204" s="13" t="s">
        <v>87</v>
      </c>
      <c r="AW204" s="13" t="s">
        <v>34</v>
      </c>
      <c r="AX204" s="13" t="s">
        <v>85</v>
      </c>
      <c r="AY204" s="216" t="s">
        <v>185</v>
      </c>
    </row>
    <row r="205" spans="1:65" s="2" customFormat="1" ht="21.75" customHeight="1">
      <c r="A205" s="33"/>
      <c r="B205" s="34"/>
      <c r="C205" s="191" t="s">
        <v>325</v>
      </c>
      <c r="D205" s="191" t="s">
        <v>188</v>
      </c>
      <c r="E205" s="192" t="s">
        <v>1449</v>
      </c>
      <c r="F205" s="193" t="s">
        <v>1450</v>
      </c>
      <c r="G205" s="194" t="s">
        <v>198</v>
      </c>
      <c r="H205" s="195">
        <v>3</v>
      </c>
      <c r="I205" s="196"/>
      <c r="J205" s="197">
        <f>ROUND(I205*H205,2)</f>
        <v>0</v>
      </c>
      <c r="K205" s="198"/>
      <c r="L205" s="38"/>
      <c r="M205" s="199" t="s">
        <v>1</v>
      </c>
      <c r="N205" s="200" t="s">
        <v>42</v>
      </c>
      <c r="O205" s="70"/>
      <c r="P205" s="201">
        <f>O205*H205</f>
        <v>0</v>
      </c>
      <c r="Q205" s="201">
        <v>0</v>
      </c>
      <c r="R205" s="201">
        <f>Q205*H205</f>
        <v>0</v>
      </c>
      <c r="S205" s="201">
        <v>5.5E-2</v>
      </c>
      <c r="T205" s="202">
        <f>S205*H205</f>
        <v>0.16500000000000001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3" t="s">
        <v>192</v>
      </c>
      <c r="AT205" s="203" t="s">
        <v>188</v>
      </c>
      <c r="AU205" s="203" t="s">
        <v>87</v>
      </c>
      <c r="AY205" s="16" t="s">
        <v>185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6" t="s">
        <v>85</v>
      </c>
      <c r="BK205" s="204">
        <f>ROUND(I205*H205,2)</f>
        <v>0</v>
      </c>
      <c r="BL205" s="16" t="s">
        <v>192</v>
      </c>
      <c r="BM205" s="203" t="s">
        <v>1451</v>
      </c>
    </row>
    <row r="206" spans="1:65" s="13" customFormat="1">
      <c r="B206" s="205"/>
      <c r="C206" s="206"/>
      <c r="D206" s="207" t="s">
        <v>194</v>
      </c>
      <c r="E206" s="208" t="s">
        <v>1</v>
      </c>
      <c r="F206" s="209" t="s">
        <v>1452</v>
      </c>
      <c r="G206" s="206"/>
      <c r="H206" s="210">
        <v>3</v>
      </c>
      <c r="I206" s="211"/>
      <c r="J206" s="206"/>
      <c r="K206" s="206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194</v>
      </c>
      <c r="AU206" s="216" t="s">
        <v>87</v>
      </c>
      <c r="AV206" s="13" t="s">
        <v>87</v>
      </c>
      <c r="AW206" s="13" t="s">
        <v>34</v>
      </c>
      <c r="AX206" s="13" t="s">
        <v>85</v>
      </c>
      <c r="AY206" s="216" t="s">
        <v>185</v>
      </c>
    </row>
    <row r="207" spans="1:65" s="2" customFormat="1" ht="21.75" customHeight="1">
      <c r="A207" s="33"/>
      <c r="B207" s="34"/>
      <c r="C207" s="191" t="s">
        <v>331</v>
      </c>
      <c r="D207" s="191" t="s">
        <v>188</v>
      </c>
      <c r="E207" s="192" t="s">
        <v>1453</v>
      </c>
      <c r="F207" s="193" t="s">
        <v>1454</v>
      </c>
      <c r="G207" s="194" t="s">
        <v>191</v>
      </c>
      <c r="H207" s="195">
        <v>2.6</v>
      </c>
      <c r="I207" s="196"/>
      <c r="J207" s="197">
        <f>ROUND(I207*H207,2)</f>
        <v>0</v>
      </c>
      <c r="K207" s="198"/>
      <c r="L207" s="38"/>
      <c r="M207" s="199" t="s">
        <v>1</v>
      </c>
      <c r="N207" s="200" t="s">
        <v>42</v>
      </c>
      <c r="O207" s="70"/>
      <c r="P207" s="201">
        <f>O207*H207</f>
        <v>0</v>
      </c>
      <c r="Q207" s="201">
        <v>0</v>
      </c>
      <c r="R207" s="201">
        <f>Q207*H207</f>
        <v>0</v>
      </c>
      <c r="S207" s="201">
        <v>9.7000000000000003E-2</v>
      </c>
      <c r="T207" s="202">
        <f>S207*H207</f>
        <v>0.25220000000000004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3" t="s">
        <v>192</v>
      </c>
      <c r="AT207" s="203" t="s">
        <v>188</v>
      </c>
      <c r="AU207" s="203" t="s">
        <v>87</v>
      </c>
      <c r="AY207" s="16" t="s">
        <v>185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6" t="s">
        <v>85</v>
      </c>
      <c r="BK207" s="204">
        <f>ROUND(I207*H207,2)</f>
        <v>0</v>
      </c>
      <c r="BL207" s="16" t="s">
        <v>192</v>
      </c>
      <c r="BM207" s="203" t="s">
        <v>1455</v>
      </c>
    </row>
    <row r="208" spans="1:65" s="13" customFormat="1">
      <c r="B208" s="205"/>
      <c r="C208" s="206"/>
      <c r="D208" s="207" t="s">
        <v>194</v>
      </c>
      <c r="E208" s="208" t="s">
        <v>1</v>
      </c>
      <c r="F208" s="209" t="s">
        <v>1456</v>
      </c>
      <c r="G208" s="206"/>
      <c r="H208" s="210">
        <v>2.6</v>
      </c>
      <c r="I208" s="211"/>
      <c r="J208" s="206"/>
      <c r="K208" s="206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194</v>
      </c>
      <c r="AU208" s="216" t="s">
        <v>87</v>
      </c>
      <c r="AV208" s="13" t="s">
        <v>87</v>
      </c>
      <c r="AW208" s="13" t="s">
        <v>34</v>
      </c>
      <c r="AX208" s="13" t="s">
        <v>85</v>
      </c>
      <c r="AY208" s="216" t="s">
        <v>185</v>
      </c>
    </row>
    <row r="209" spans="1:65" s="2" customFormat="1" ht="21.75" customHeight="1">
      <c r="A209" s="33"/>
      <c r="B209" s="34"/>
      <c r="C209" s="191" t="s">
        <v>336</v>
      </c>
      <c r="D209" s="191" t="s">
        <v>188</v>
      </c>
      <c r="E209" s="192" t="s">
        <v>1457</v>
      </c>
      <c r="F209" s="193" t="s">
        <v>1458</v>
      </c>
      <c r="G209" s="194" t="s">
        <v>227</v>
      </c>
      <c r="H209" s="195">
        <v>0.66</v>
      </c>
      <c r="I209" s="196"/>
      <c r="J209" s="197">
        <f>ROUND(I209*H209,2)</f>
        <v>0</v>
      </c>
      <c r="K209" s="198"/>
      <c r="L209" s="38"/>
      <c r="M209" s="199" t="s">
        <v>1</v>
      </c>
      <c r="N209" s="200" t="s">
        <v>42</v>
      </c>
      <c r="O209" s="70"/>
      <c r="P209" s="201">
        <f>O209*H209</f>
        <v>0</v>
      </c>
      <c r="Q209" s="201">
        <v>0</v>
      </c>
      <c r="R209" s="201">
        <f>Q209*H209</f>
        <v>0</v>
      </c>
      <c r="S209" s="201">
        <v>2</v>
      </c>
      <c r="T209" s="202">
        <f>S209*H209</f>
        <v>1.32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3" t="s">
        <v>192</v>
      </c>
      <c r="AT209" s="203" t="s">
        <v>188</v>
      </c>
      <c r="AU209" s="203" t="s">
        <v>87</v>
      </c>
      <c r="AY209" s="16" t="s">
        <v>185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6" t="s">
        <v>85</v>
      </c>
      <c r="BK209" s="204">
        <f>ROUND(I209*H209,2)</f>
        <v>0</v>
      </c>
      <c r="BL209" s="16" t="s">
        <v>192</v>
      </c>
      <c r="BM209" s="203" t="s">
        <v>1459</v>
      </c>
    </row>
    <row r="210" spans="1:65" s="13" customFormat="1">
      <c r="B210" s="205"/>
      <c r="C210" s="206"/>
      <c r="D210" s="207" t="s">
        <v>194</v>
      </c>
      <c r="E210" s="208" t="s">
        <v>1</v>
      </c>
      <c r="F210" s="209" t="s">
        <v>1460</v>
      </c>
      <c r="G210" s="206"/>
      <c r="H210" s="210">
        <v>0.66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194</v>
      </c>
      <c r="AU210" s="216" t="s">
        <v>87</v>
      </c>
      <c r="AV210" s="13" t="s">
        <v>87</v>
      </c>
      <c r="AW210" s="13" t="s">
        <v>34</v>
      </c>
      <c r="AX210" s="13" t="s">
        <v>85</v>
      </c>
      <c r="AY210" s="216" t="s">
        <v>185</v>
      </c>
    </row>
    <row r="211" spans="1:65" s="2" customFormat="1" ht="21.75" customHeight="1">
      <c r="A211" s="33"/>
      <c r="B211" s="34"/>
      <c r="C211" s="191" t="s">
        <v>340</v>
      </c>
      <c r="D211" s="191" t="s">
        <v>188</v>
      </c>
      <c r="E211" s="192" t="s">
        <v>837</v>
      </c>
      <c r="F211" s="193" t="s">
        <v>838</v>
      </c>
      <c r="G211" s="194" t="s">
        <v>198</v>
      </c>
      <c r="H211" s="195">
        <v>31.02</v>
      </c>
      <c r="I211" s="196"/>
      <c r="J211" s="197">
        <f>ROUND(I211*H211,2)</f>
        <v>0</v>
      </c>
      <c r="K211" s="198"/>
      <c r="L211" s="38"/>
      <c r="M211" s="199" t="s">
        <v>1</v>
      </c>
      <c r="N211" s="200" t="s">
        <v>42</v>
      </c>
      <c r="O211" s="70"/>
      <c r="P211" s="201">
        <f>O211*H211</f>
        <v>0</v>
      </c>
      <c r="Q211" s="201">
        <v>0</v>
      </c>
      <c r="R211" s="201">
        <f>Q211*H211</f>
        <v>0</v>
      </c>
      <c r="S211" s="201">
        <v>0.02</v>
      </c>
      <c r="T211" s="202">
        <f>S211*H211</f>
        <v>0.62039999999999995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3" t="s">
        <v>192</v>
      </c>
      <c r="AT211" s="203" t="s">
        <v>188</v>
      </c>
      <c r="AU211" s="203" t="s">
        <v>87</v>
      </c>
      <c r="AY211" s="16" t="s">
        <v>185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6" t="s">
        <v>85</v>
      </c>
      <c r="BK211" s="204">
        <f>ROUND(I211*H211,2)</f>
        <v>0</v>
      </c>
      <c r="BL211" s="16" t="s">
        <v>192</v>
      </c>
      <c r="BM211" s="203" t="s">
        <v>839</v>
      </c>
    </row>
    <row r="212" spans="1:65" s="2" customFormat="1" ht="21.75" customHeight="1">
      <c r="A212" s="33"/>
      <c r="B212" s="34"/>
      <c r="C212" s="191" t="s">
        <v>345</v>
      </c>
      <c r="D212" s="191" t="s">
        <v>188</v>
      </c>
      <c r="E212" s="192" t="s">
        <v>1461</v>
      </c>
      <c r="F212" s="193" t="s">
        <v>1462</v>
      </c>
      <c r="G212" s="194" t="s">
        <v>198</v>
      </c>
      <c r="H212" s="195">
        <v>18.8</v>
      </c>
      <c r="I212" s="196"/>
      <c r="J212" s="197">
        <f>ROUND(I212*H212,2)</f>
        <v>0</v>
      </c>
      <c r="K212" s="198"/>
      <c r="L212" s="38"/>
      <c r="M212" s="199" t="s">
        <v>1</v>
      </c>
      <c r="N212" s="200" t="s">
        <v>42</v>
      </c>
      <c r="O212" s="70"/>
      <c r="P212" s="201">
        <f>O212*H212</f>
        <v>0</v>
      </c>
      <c r="Q212" s="201">
        <v>0</v>
      </c>
      <c r="R212" s="201">
        <f>Q212*H212</f>
        <v>0</v>
      </c>
      <c r="S212" s="201">
        <v>6.8000000000000005E-2</v>
      </c>
      <c r="T212" s="202">
        <f>S212*H212</f>
        <v>1.2784000000000002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3" t="s">
        <v>192</v>
      </c>
      <c r="AT212" s="203" t="s">
        <v>188</v>
      </c>
      <c r="AU212" s="203" t="s">
        <v>87</v>
      </c>
      <c r="AY212" s="16" t="s">
        <v>185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6" t="s">
        <v>85</v>
      </c>
      <c r="BK212" s="204">
        <f>ROUND(I212*H212,2)</f>
        <v>0</v>
      </c>
      <c r="BL212" s="16" t="s">
        <v>192</v>
      </c>
      <c r="BM212" s="203" t="s">
        <v>1463</v>
      </c>
    </row>
    <row r="213" spans="1:65" s="13" customFormat="1">
      <c r="B213" s="205"/>
      <c r="C213" s="206"/>
      <c r="D213" s="207" t="s">
        <v>194</v>
      </c>
      <c r="E213" s="208" t="s">
        <v>1</v>
      </c>
      <c r="F213" s="209" t="s">
        <v>1464</v>
      </c>
      <c r="G213" s="206"/>
      <c r="H213" s="210">
        <v>18.8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194</v>
      </c>
      <c r="AU213" s="216" t="s">
        <v>87</v>
      </c>
      <c r="AV213" s="13" t="s">
        <v>87</v>
      </c>
      <c r="AW213" s="13" t="s">
        <v>34</v>
      </c>
      <c r="AX213" s="13" t="s">
        <v>85</v>
      </c>
      <c r="AY213" s="216" t="s">
        <v>185</v>
      </c>
    </row>
    <row r="214" spans="1:65" s="2" customFormat="1" ht="21.75" customHeight="1">
      <c r="A214" s="33"/>
      <c r="B214" s="34"/>
      <c r="C214" s="191" t="s">
        <v>322</v>
      </c>
      <c r="D214" s="191" t="s">
        <v>188</v>
      </c>
      <c r="E214" s="192" t="s">
        <v>1465</v>
      </c>
      <c r="F214" s="193" t="s">
        <v>1466</v>
      </c>
      <c r="G214" s="194" t="s">
        <v>214</v>
      </c>
      <c r="H214" s="195">
        <v>1</v>
      </c>
      <c r="I214" s="196"/>
      <c r="J214" s="197">
        <f>ROUND(I214*H214,2)</f>
        <v>0</v>
      </c>
      <c r="K214" s="198"/>
      <c r="L214" s="38"/>
      <c r="M214" s="199" t="s">
        <v>1</v>
      </c>
      <c r="N214" s="200" t="s">
        <v>42</v>
      </c>
      <c r="O214" s="70"/>
      <c r="P214" s="201">
        <f>O214*H214</f>
        <v>0</v>
      </c>
      <c r="Q214" s="201">
        <v>0</v>
      </c>
      <c r="R214" s="201">
        <f>Q214*H214</f>
        <v>0</v>
      </c>
      <c r="S214" s="201">
        <v>6.8000000000000005E-2</v>
      </c>
      <c r="T214" s="202">
        <f>S214*H214</f>
        <v>6.8000000000000005E-2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3" t="s">
        <v>192</v>
      </c>
      <c r="AT214" s="203" t="s">
        <v>188</v>
      </c>
      <c r="AU214" s="203" t="s">
        <v>87</v>
      </c>
      <c r="AY214" s="16" t="s">
        <v>185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6" t="s">
        <v>85</v>
      </c>
      <c r="BK214" s="204">
        <f>ROUND(I214*H214,2)</f>
        <v>0</v>
      </c>
      <c r="BL214" s="16" t="s">
        <v>192</v>
      </c>
      <c r="BM214" s="203" t="s">
        <v>1467</v>
      </c>
    </row>
    <row r="215" spans="1:65" s="2" customFormat="1" ht="21.75" customHeight="1">
      <c r="A215" s="33"/>
      <c r="B215" s="34"/>
      <c r="C215" s="191" t="s">
        <v>353</v>
      </c>
      <c r="D215" s="191" t="s">
        <v>188</v>
      </c>
      <c r="E215" s="192" t="s">
        <v>1468</v>
      </c>
      <c r="F215" s="193" t="s">
        <v>1469</v>
      </c>
      <c r="G215" s="194" t="s">
        <v>214</v>
      </c>
      <c r="H215" s="195">
        <v>1</v>
      </c>
      <c r="I215" s="196"/>
      <c r="J215" s="197">
        <f>ROUND(I215*H215,2)</f>
        <v>0</v>
      </c>
      <c r="K215" s="198"/>
      <c r="L215" s="38"/>
      <c r="M215" s="199" t="s">
        <v>1</v>
      </c>
      <c r="N215" s="200" t="s">
        <v>42</v>
      </c>
      <c r="O215" s="70"/>
      <c r="P215" s="201">
        <f>O215*H215</f>
        <v>0</v>
      </c>
      <c r="Q215" s="201">
        <v>0</v>
      </c>
      <c r="R215" s="201">
        <f>Q215*H215</f>
        <v>0</v>
      </c>
      <c r="S215" s="201">
        <v>6.8000000000000005E-2</v>
      </c>
      <c r="T215" s="202">
        <f>S215*H215</f>
        <v>6.8000000000000005E-2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3" t="s">
        <v>192</v>
      </c>
      <c r="AT215" s="203" t="s">
        <v>188</v>
      </c>
      <c r="AU215" s="203" t="s">
        <v>87</v>
      </c>
      <c r="AY215" s="16" t="s">
        <v>185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6" t="s">
        <v>85</v>
      </c>
      <c r="BK215" s="204">
        <f>ROUND(I215*H215,2)</f>
        <v>0</v>
      </c>
      <c r="BL215" s="16" t="s">
        <v>192</v>
      </c>
      <c r="BM215" s="203" t="s">
        <v>1470</v>
      </c>
    </row>
    <row r="216" spans="1:65" s="12" customFormat="1" ht="22.9" customHeight="1">
      <c r="B216" s="175"/>
      <c r="C216" s="176"/>
      <c r="D216" s="177" t="s">
        <v>76</v>
      </c>
      <c r="E216" s="189" t="s">
        <v>232</v>
      </c>
      <c r="F216" s="189" t="s">
        <v>843</v>
      </c>
      <c r="G216" s="176"/>
      <c r="H216" s="176"/>
      <c r="I216" s="179"/>
      <c r="J216" s="190">
        <f>BK216</f>
        <v>0</v>
      </c>
      <c r="K216" s="176"/>
      <c r="L216" s="181"/>
      <c r="M216" s="182"/>
      <c r="N216" s="183"/>
      <c r="O216" s="183"/>
      <c r="P216" s="184">
        <f>SUM(P217:P223)</f>
        <v>0</v>
      </c>
      <c r="Q216" s="183"/>
      <c r="R216" s="184">
        <f>SUM(R217:R223)</f>
        <v>0</v>
      </c>
      <c r="S216" s="183"/>
      <c r="T216" s="185">
        <f>SUM(T217:T223)</f>
        <v>0</v>
      </c>
      <c r="AR216" s="186" t="s">
        <v>85</v>
      </c>
      <c r="AT216" s="187" t="s">
        <v>76</v>
      </c>
      <c r="AU216" s="187" t="s">
        <v>85</v>
      </c>
      <c r="AY216" s="186" t="s">
        <v>185</v>
      </c>
      <c r="BK216" s="188">
        <f>SUM(BK217:BK223)</f>
        <v>0</v>
      </c>
    </row>
    <row r="217" spans="1:65" s="2" customFormat="1" ht="21.75" customHeight="1">
      <c r="A217" s="33"/>
      <c r="B217" s="34"/>
      <c r="C217" s="191" t="s">
        <v>361</v>
      </c>
      <c r="D217" s="191" t="s">
        <v>188</v>
      </c>
      <c r="E217" s="192" t="s">
        <v>844</v>
      </c>
      <c r="F217" s="193" t="s">
        <v>845</v>
      </c>
      <c r="G217" s="194" t="s">
        <v>237</v>
      </c>
      <c r="H217" s="195">
        <v>7.4720000000000004</v>
      </c>
      <c r="I217" s="196"/>
      <c r="J217" s="197">
        <f>ROUND(I217*H217,2)</f>
        <v>0</v>
      </c>
      <c r="K217" s="198"/>
      <c r="L217" s="38"/>
      <c r="M217" s="199" t="s">
        <v>1</v>
      </c>
      <c r="N217" s="200" t="s">
        <v>42</v>
      </c>
      <c r="O217" s="70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3" t="s">
        <v>192</v>
      </c>
      <c r="AT217" s="203" t="s">
        <v>188</v>
      </c>
      <c r="AU217" s="203" t="s">
        <v>87</v>
      </c>
      <c r="AY217" s="16" t="s">
        <v>185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6" t="s">
        <v>85</v>
      </c>
      <c r="BK217" s="204">
        <f>ROUND(I217*H217,2)</f>
        <v>0</v>
      </c>
      <c r="BL217" s="16" t="s">
        <v>192</v>
      </c>
      <c r="BM217" s="203" t="s">
        <v>1471</v>
      </c>
    </row>
    <row r="218" spans="1:65" s="2" customFormat="1" ht="33" customHeight="1">
      <c r="A218" s="33"/>
      <c r="B218" s="34"/>
      <c r="C218" s="191" t="s">
        <v>367</v>
      </c>
      <c r="D218" s="191" t="s">
        <v>188</v>
      </c>
      <c r="E218" s="192" t="s">
        <v>240</v>
      </c>
      <c r="F218" s="193" t="s">
        <v>241</v>
      </c>
      <c r="G218" s="194" t="s">
        <v>237</v>
      </c>
      <c r="H218" s="195">
        <v>74.72</v>
      </c>
      <c r="I218" s="196"/>
      <c r="J218" s="197">
        <f>ROUND(I218*H218,2)</f>
        <v>0</v>
      </c>
      <c r="K218" s="198"/>
      <c r="L218" s="38"/>
      <c r="M218" s="199" t="s">
        <v>1</v>
      </c>
      <c r="N218" s="200" t="s">
        <v>42</v>
      </c>
      <c r="O218" s="70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3" t="s">
        <v>192</v>
      </c>
      <c r="AT218" s="203" t="s">
        <v>188</v>
      </c>
      <c r="AU218" s="203" t="s">
        <v>87</v>
      </c>
      <c r="AY218" s="16" t="s">
        <v>185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6" t="s">
        <v>85</v>
      </c>
      <c r="BK218" s="204">
        <f>ROUND(I218*H218,2)</f>
        <v>0</v>
      </c>
      <c r="BL218" s="16" t="s">
        <v>192</v>
      </c>
      <c r="BM218" s="203" t="s">
        <v>847</v>
      </c>
    </row>
    <row r="219" spans="1:65" s="13" customFormat="1">
      <c r="B219" s="205"/>
      <c r="C219" s="206"/>
      <c r="D219" s="207" t="s">
        <v>194</v>
      </c>
      <c r="E219" s="206"/>
      <c r="F219" s="209" t="s">
        <v>1472</v>
      </c>
      <c r="G219" s="206"/>
      <c r="H219" s="210">
        <v>74.72</v>
      </c>
      <c r="I219" s="211"/>
      <c r="J219" s="206"/>
      <c r="K219" s="206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194</v>
      </c>
      <c r="AU219" s="216" t="s">
        <v>87</v>
      </c>
      <c r="AV219" s="13" t="s">
        <v>87</v>
      </c>
      <c r="AW219" s="13" t="s">
        <v>4</v>
      </c>
      <c r="AX219" s="13" t="s">
        <v>85</v>
      </c>
      <c r="AY219" s="216" t="s">
        <v>185</v>
      </c>
    </row>
    <row r="220" spans="1:65" s="2" customFormat="1" ht="21.75" customHeight="1">
      <c r="A220" s="33"/>
      <c r="B220" s="34"/>
      <c r="C220" s="191" t="s">
        <v>371</v>
      </c>
      <c r="D220" s="191" t="s">
        <v>188</v>
      </c>
      <c r="E220" s="192" t="s">
        <v>245</v>
      </c>
      <c r="F220" s="193" t="s">
        <v>849</v>
      </c>
      <c r="G220" s="194" t="s">
        <v>237</v>
      </c>
      <c r="H220" s="195">
        <v>7.4720000000000004</v>
      </c>
      <c r="I220" s="196"/>
      <c r="J220" s="197">
        <f>ROUND(I220*H220,2)</f>
        <v>0</v>
      </c>
      <c r="K220" s="198"/>
      <c r="L220" s="38"/>
      <c r="M220" s="199" t="s">
        <v>1</v>
      </c>
      <c r="N220" s="200" t="s">
        <v>42</v>
      </c>
      <c r="O220" s="70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3" t="s">
        <v>192</v>
      </c>
      <c r="AT220" s="203" t="s">
        <v>188</v>
      </c>
      <c r="AU220" s="203" t="s">
        <v>87</v>
      </c>
      <c r="AY220" s="16" t="s">
        <v>185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6" t="s">
        <v>85</v>
      </c>
      <c r="BK220" s="204">
        <f>ROUND(I220*H220,2)</f>
        <v>0</v>
      </c>
      <c r="BL220" s="16" t="s">
        <v>192</v>
      </c>
      <c r="BM220" s="203" t="s">
        <v>850</v>
      </c>
    </row>
    <row r="221" spans="1:65" s="2" customFormat="1" ht="21.75" customHeight="1">
      <c r="A221" s="33"/>
      <c r="B221" s="34"/>
      <c r="C221" s="191" t="s">
        <v>375</v>
      </c>
      <c r="D221" s="191" t="s">
        <v>188</v>
      </c>
      <c r="E221" s="192" t="s">
        <v>249</v>
      </c>
      <c r="F221" s="193" t="s">
        <v>250</v>
      </c>
      <c r="G221" s="194" t="s">
        <v>237</v>
      </c>
      <c r="H221" s="195">
        <v>141.96799999999999</v>
      </c>
      <c r="I221" s="196"/>
      <c r="J221" s="197">
        <f>ROUND(I221*H221,2)</f>
        <v>0</v>
      </c>
      <c r="K221" s="198"/>
      <c r="L221" s="38"/>
      <c r="M221" s="199" t="s">
        <v>1</v>
      </c>
      <c r="N221" s="200" t="s">
        <v>42</v>
      </c>
      <c r="O221" s="70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3" t="s">
        <v>192</v>
      </c>
      <c r="AT221" s="203" t="s">
        <v>188</v>
      </c>
      <c r="AU221" s="203" t="s">
        <v>87</v>
      </c>
      <c r="AY221" s="16" t="s">
        <v>185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6" t="s">
        <v>85</v>
      </c>
      <c r="BK221" s="204">
        <f>ROUND(I221*H221,2)</f>
        <v>0</v>
      </c>
      <c r="BL221" s="16" t="s">
        <v>192</v>
      </c>
      <c r="BM221" s="203" t="s">
        <v>851</v>
      </c>
    </row>
    <row r="222" spans="1:65" s="13" customFormat="1">
      <c r="B222" s="205"/>
      <c r="C222" s="206"/>
      <c r="D222" s="207" t="s">
        <v>194</v>
      </c>
      <c r="E222" s="206"/>
      <c r="F222" s="209" t="s">
        <v>1473</v>
      </c>
      <c r="G222" s="206"/>
      <c r="H222" s="210">
        <v>141.96799999999999</v>
      </c>
      <c r="I222" s="211"/>
      <c r="J222" s="206"/>
      <c r="K222" s="206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194</v>
      </c>
      <c r="AU222" s="216" t="s">
        <v>87</v>
      </c>
      <c r="AV222" s="13" t="s">
        <v>87</v>
      </c>
      <c r="AW222" s="13" t="s">
        <v>4</v>
      </c>
      <c r="AX222" s="13" t="s">
        <v>85</v>
      </c>
      <c r="AY222" s="216" t="s">
        <v>185</v>
      </c>
    </row>
    <row r="223" spans="1:65" s="2" customFormat="1" ht="33" customHeight="1">
      <c r="A223" s="33"/>
      <c r="B223" s="34"/>
      <c r="C223" s="191" t="s">
        <v>379</v>
      </c>
      <c r="D223" s="191" t="s">
        <v>188</v>
      </c>
      <c r="E223" s="192" t="s">
        <v>254</v>
      </c>
      <c r="F223" s="193" t="s">
        <v>255</v>
      </c>
      <c r="G223" s="194" t="s">
        <v>237</v>
      </c>
      <c r="H223" s="195">
        <v>7.4720000000000004</v>
      </c>
      <c r="I223" s="196"/>
      <c r="J223" s="197">
        <f>ROUND(I223*H223,2)</f>
        <v>0</v>
      </c>
      <c r="K223" s="198"/>
      <c r="L223" s="38"/>
      <c r="M223" s="199" t="s">
        <v>1</v>
      </c>
      <c r="N223" s="200" t="s">
        <v>42</v>
      </c>
      <c r="O223" s="70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3" t="s">
        <v>192</v>
      </c>
      <c r="AT223" s="203" t="s">
        <v>188</v>
      </c>
      <c r="AU223" s="203" t="s">
        <v>87</v>
      </c>
      <c r="AY223" s="16" t="s">
        <v>185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6" t="s">
        <v>85</v>
      </c>
      <c r="BK223" s="204">
        <f>ROUND(I223*H223,2)</f>
        <v>0</v>
      </c>
      <c r="BL223" s="16" t="s">
        <v>192</v>
      </c>
      <c r="BM223" s="203" t="s">
        <v>853</v>
      </c>
    </row>
    <row r="224" spans="1:65" s="12" customFormat="1" ht="22.9" customHeight="1">
      <c r="B224" s="175"/>
      <c r="C224" s="176"/>
      <c r="D224" s="177" t="s">
        <v>76</v>
      </c>
      <c r="E224" s="189" t="s">
        <v>271</v>
      </c>
      <c r="F224" s="189" t="s">
        <v>272</v>
      </c>
      <c r="G224" s="176"/>
      <c r="H224" s="176"/>
      <c r="I224" s="179"/>
      <c r="J224" s="190">
        <f>BK224</f>
        <v>0</v>
      </c>
      <c r="K224" s="176"/>
      <c r="L224" s="181"/>
      <c r="M224" s="182"/>
      <c r="N224" s="183"/>
      <c r="O224" s="183"/>
      <c r="P224" s="184">
        <f>SUM(P225:P227)</f>
        <v>0</v>
      </c>
      <c r="Q224" s="183"/>
      <c r="R224" s="184">
        <f>SUM(R225:R227)</f>
        <v>0</v>
      </c>
      <c r="S224" s="183"/>
      <c r="T224" s="185">
        <f>SUM(T225:T227)</f>
        <v>0</v>
      </c>
      <c r="AR224" s="186" t="s">
        <v>85</v>
      </c>
      <c r="AT224" s="187" t="s">
        <v>76</v>
      </c>
      <c r="AU224" s="187" t="s">
        <v>85</v>
      </c>
      <c r="AY224" s="186" t="s">
        <v>185</v>
      </c>
      <c r="BK224" s="188">
        <f>SUM(BK225:BK227)</f>
        <v>0</v>
      </c>
    </row>
    <row r="225" spans="1:65" s="2" customFormat="1" ht="16.5" customHeight="1">
      <c r="A225" s="33"/>
      <c r="B225" s="34"/>
      <c r="C225" s="191" t="s">
        <v>382</v>
      </c>
      <c r="D225" s="191" t="s">
        <v>188</v>
      </c>
      <c r="E225" s="192" t="s">
        <v>1338</v>
      </c>
      <c r="F225" s="193" t="s">
        <v>1339</v>
      </c>
      <c r="G225" s="194" t="s">
        <v>237</v>
      </c>
      <c r="H225" s="195">
        <v>3.85</v>
      </c>
      <c r="I225" s="196"/>
      <c r="J225" s="197">
        <f>ROUND(I225*H225,2)</f>
        <v>0</v>
      </c>
      <c r="K225" s="198"/>
      <c r="L225" s="38"/>
      <c r="M225" s="199" t="s">
        <v>1</v>
      </c>
      <c r="N225" s="200" t="s">
        <v>42</v>
      </c>
      <c r="O225" s="70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3" t="s">
        <v>192</v>
      </c>
      <c r="AT225" s="203" t="s">
        <v>188</v>
      </c>
      <c r="AU225" s="203" t="s">
        <v>87</v>
      </c>
      <c r="AY225" s="16" t="s">
        <v>185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16" t="s">
        <v>85</v>
      </c>
      <c r="BK225" s="204">
        <f>ROUND(I225*H225,2)</f>
        <v>0</v>
      </c>
      <c r="BL225" s="16" t="s">
        <v>192</v>
      </c>
      <c r="BM225" s="203" t="s">
        <v>1474</v>
      </c>
    </row>
    <row r="226" spans="1:65" s="2" customFormat="1" ht="21.75" customHeight="1">
      <c r="A226" s="33"/>
      <c r="B226" s="34"/>
      <c r="C226" s="191" t="s">
        <v>389</v>
      </c>
      <c r="D226" s="191" t="s">
        <v>188</v>
      </c>
      <c r="E226" s="192" t="s">
        <v>278</v>
      </c>
      <c r="F226" s="193" t="s">
        <v>279</v>
      </c>
      <c r="G226" s="194" t="s">
        <v>237</v>
      </c>
      <c r="H226" s="195">
        <v>19.25</v>
      </c>
      <c r="I226" s="196"/>
      <c r="J226" s="197">
        <f>ROUND(I226*H226,2)</f>
        <v>0</v>
      </c>
      <c r="K226" s="198"/>
      <c r="L226" s="38"/>
      <c r="M226" s="199" t="s">
        <v>1</v>
      </c>
      <c r="N226" s="200" t="s">
        <v>42</v>
      </c>
      <c r="O226" s="70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192</v>
      </c>
      <c r="AT226" s="203" t="s">
        <v>188</v>
      </c>
      <c r="AU226" s="203" t="s">
        <v>87</v>
      </c>
      <c r="AY226" s="16" t="s">
        <v>185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6" t="s">
        <v>85</v>
      </c>
      <c r="BK226" s="204">
        <f>ROUND(I226*H226,2)</f>
        <v>0</v>
      </c>
      <c r="BL226" s="16" t="s">
        <v>192</v>
      </c>
      <c r="BM226" s="203" t="s">
        <v>855</v>
      </c>
    </row>
    <row r="227" spans="1:65" s="13" customFormat="1">
      <c r="B227" s="205"/>
      <c r="C227" s="206"/>
      <c r="D227" s="207" t="s">
        <v>194</v>
      </c>
      <c r="E227" s="206"/>
      <c r="F227" s="209" t="s">
        <v>1475</v>
      </c>
      <c r="G227" s="206"/>
      <c r="H227" s="210">
        <v>19.25</v>
      </c>
      <c r="I227" s="211"/>
      <c r="J227" s="206"/>
      <c r="K227" s="206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194</v>
      </c>
      <c r="AU227" s="216" t="s">
        <v>87</v>
      </c>
      <c r="AV227" s="13" t="s">
        <v>87</v>
      </c>
      <c r="AW227" s="13" t="s">
        <v>4</v>
      </c>
      <c r="AX227" s="13" t="s">
        <v>85</v>
      </c>
      <c r="AY227" s="216" t="s">
        <v>185</v>
      </c>
    </row>
    <row r="228" spans="1:65" s="12" customFormat="1" ht="25.9" customHeight="1">
      <c r="B228" s="175"/>
      <c r="C228" s="176"/>
      <c r="D228" s="177" t="s">
        <v>76</v>
      </c>
      <c r="E228" s="178" t="s">
        <v>281</v>
      </c>
      <c r="F228" s="178" t="s">
        <v>282</v>
      </c>
      <c r="G228" s="176"/>
      <c r="H228" s="176"/>
      <c r="I228" s="179"/>
      <c r="J228" s="180">
        <f>BK228</f>
        <v>0</v>
      </c>
      <c r="K228" s="176"/>
      <c r="L228" s="181"/>
      <c r="M228" s="182"/>
      <c r="N228" s="183"/>
      <c r="O228" s="183"/>
      <c r="P228" s="184">
        <f>P229+P236+P247+P274+P279+P323+P327+P342+P360+P370+P387+P420+P424</f>
        <v>0</v>
      </c>
      <c r="Q228" s="183"/>
      <c r="R228" s="184">
        <f>R229+R236+R247+R274+R279+R323+R327+R342+R360+R370+R387+R420+R424</f>
        <v>1.8306993800000004</v>
      </c>
      <c r="S228" s="183"/>
      <c r="T228" s="185">
        <f>T229+T236+T247+T274+T279+T323+T327+T342+T360+T370+T387+T420+T424</f>
        <v>0.34036900000000003</v>
      </c>
      <c r="AR228" s="186" t="s">
        <v>85</v>
      </c>
      <c r="AT228" s="187" t="s">
        <v>76</v>
      </c>
      <c r="AU228" s="187" t="s">
        <v>77</v>
      </c>
      <c r="AY228" s="186" t="s">
        <v>185</v>
      </c>
      <c r="BK228" s="188">
        <f>BK229+BK236+BK247+BK274+BK279+BK323+BK327+BK342+BK360+BK370+BK387+BK420+BK424</f>
        <v>0</v>
      </c>
    </row>
    <row r="229" spans="1:65" s="12" customFormat="1" ht="22.9" customHeight="1">
      <c r="B229" s="175"/>
      <c r="C229" s="176"/>
      <c r="D229" s="177" t="s">
        <v>76</v>
      </c>
      <c r="E229" s="189" t="s">
        <v>440</v>
      </c>
      <c r="F229" s="189" t="s">
        <v>441</v>
      </c>
      <c r="G229" s="176"/>
      <c r="H229" s="176"/>
      <c r="I229" s="179"/>
      <c r="J229" s="190">
        <f>BK229</f>
        <v>0</v>
      </c>
      <c r="K229" s="176"/>
      <c r="L229" s="181"/>
      <c r="M229" s="182"/>
      <c r="N229" s="183"/>
      <c r="O229" s="183"/>
      <c r="P229" s="184">
        <f>SUM(P230:P235)</f>
        <v>0</v>
      </c>
      <c r="Q229" s="183"/>
      <c r="R229" s="184">
        <f>SUM(R230:R235)</f>
        <v>2.1800000000000001E-3</v>
      </c>
      <c r="S229" s="183"/>
      <c r="T229" s="185">
        <f>SUM(T230:T235)</f>
        <v>3.065E-2</v>
      </c>
      <c r="AR229" s="186" t="s">
        <v>87</v>
      </c>
      <c r="AT229" s="187" t="s">
        <v>76</v>
      </c>
      <c r="AU229" s="187" t="s">
        <v>85</v>
      </c>
      <c r="AY229" s="186" t="s">
        <v>185</v>
      </c>
      <c r="BK229" s="188">
        <f>SUM(BK230:BK235)</f>
        <v>0</v>
      </c>
    </row>
    <row r="230" spans="1:65" s="2" customFormat="1" ht="21.75" customHeight="1">
      <c r="A230" s="33"/>
      <c r="B230" s="34"/>
      <c r="C230" s="191" t="s">
        <v>394</v>
      </c>
      <c r="D230" s="191" t="s">
        <v>188</v>
      </c>
      <c r="E230" s="192" t="s">
        <v>1476</v>
      </c>
      <c r="F230" s="193" t="s">
        <v>1477</v>
      </c>
      <c r="G230" s="194" t="s">
        <v>214</v>
      </c>
      <c r="H230" s="195">
        <v>1</v>
      </c>
      <c r="I230" s="196"/>
      <c r="J230" s="197">
        <f>ROUND(I230*H230,2)</f>
        <v>0</v>
      </c>
      <c r="K230" s="198"/>
      <c r="L230" s="38"/>
      <c r="M230" s="199" t="s">
        <v>1</v>
      </c>
      <c r="N230" s="200" t="s">
        <v>42</v>
      </c>
      <c r="O230" s="70"/>
      <c r="P230" s="201">
        <f>O230*H230</f>
        <v>0</v>
      </c>
      <c r="Q230" s="201">
        <v>0</v>
      </c>
      <c r="R230" s="201">
        <f>Q230*H230</f>
        <v>0</v>
      </c>
      <c r="S230" s="201">
        <v>3.065E-2</v>
      </c>
      <c r="T230" s="202">
        <f>S230*H230</f>
        <v>3.065E-2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3" t="s">
        <v>261</v>
      </c>
      <c r="AT230" s="203" t="s">
        <v>188</v>
      </c>
      <c r="AU230" s="203" t="s">
        <v>87</v>
      </c>
      <c r="AY230" s="16" t="s">
        <v>185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6" t="s">
        <v>85</v>
      </c>
      <c r="BK230" s="204">
        <f>ROUND(I230*H230,2)</f>
        <v>0</v>
      </c>
      <c r="BL230" s="16" t="s">
        <v>261</v>
      </c>
      <c r="BM230" s="203" t="s">
        <v>1478</v>
      </c>
    </row>
    <row r="231" spans="1:65" s="2" customFormat="1" ht="55.5" customHeight="1">
      <c r="A231" s="33"/>
      <c r="B231" s="34"/>
      <c r="C231" s="191" t="s">
        <v>398</v>
      </c>
      <c r="D231" s="191" t="s">
        <v>188</v>
      </c>
      <c r="E231" s="192" t="s">
        <v>1479</v>
      </c>
      <c r="F231" s="193" t="s">
        <v>1480</v>
      </c>
      <c r="G231" s="194" t="s">
        <v>704</v>
      </c>
      <c r="H231" s="195">
        <v>1</v>
      </c>
      <c r="I231" s="196"/>
      <c r="J231" s="197">
        <f>ROUND(I231*H231,2)</f>
        <v>0</v>
      </c>
      <c r="K231" s="198"/>
      <c r="L231" s="38"/>
      <c r="M231" s="199" t="s">
        <v>1</v>
      </c>
      <c r="N231" s="200" t="s">
        <v>42</v>
      </c>
      <c r="O231" s="70"/>
      <c r="P231" s="201">
        <f>O231*H231</f>
        <v>0</v>
      </c>
      <c r="Q231" s="201">
        <v>1.09E-3</v>
      </c>
      <c r="R231" s="201">
        <f>Q231*H231</f>
        <v>1.09E-3</v>
      </c>
      <c r="S231" s="201">
        <v>0</v>
      </c>
      <c r="T231" s="202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3" t="s">
        <v>261</v>
      </c>
      <c r="AT231" s="203" t="s">
        <v>188</v>
      </c>
      <c r="AU231" s="203" t="s">
        <v>87</v>
      </c>
      <c r="AY231" s="16" t="s">
        <v>185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16" t="s">
        <v>85</v>
      </c>
      <c r="BK231" s="204">
        <f>ROUND(I231*H231,2)</f>
        <v>0</v>
      </c>
      <c r="BL231" s="16" t="s">
        <v>261</v>
      </c>
      <c r="BM231" s="203" t="s">
        <v>1481</v>
      </c>
    </row>
    <row r="232" spans="1:65" s="2" customFormat="1" ht="55.5" customHeight="1">
      <c r="A232" s="33"/>
      <c r="B232" s="34"/>
      <c r="C232" s="191" t="s">
        <v>402</v>
      </c>
      <c r="D232" s="191" t="s">
        <v>188</v>
      </c>
      <c r="E232" s="192" t="s">
        <v>1482</v>
      </c>
      <c r="F232" s="193" t="s">
        <v>1483</v>
      </c>
      <c r="G232" s="194" t="s">
        <v>704</v>
      </c>
      <c r="H232" s="195">
        <v>1</v>
      </c>
      <c r="I232" s="196"/>
      <c r="J232" s="197">
        <f>ROUND(I232*H232,2)</f>
        <v>0</v>
      </c>
      <c r="K232" s="198"/>
      <c r="L232" s="38"/>
      <c r="M232" s="199" t="s">
        <v>1</v>
      </c>
      <c r="N232" s="200" t="s">
        <v>42</v>
      </c>
      <c r="O232" s="70"/>
      <c r="P232" s="201">
        <f>O232*H232</f>
        <v>0</v>
      </c>
      <c r="Q232" s="201">
        <v>1.09E-3</v>
      </c>
      <c r="R232" s="201">
        <f>Q232*H232</f>
        <v>1.09E-3</v>
      </c>
      <c r="S232" s="201">
        <v>0</v>
      </c>
      <c r="T232" s="20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261</v>
      </c>
      <c r="AT232" s="203" t="s">
        <v>188</v>
      </c>
      <c r="AU232" s="203" t="s">
        <v>87</v>
      </c>
      <c r="AY232" s="16" t="s">
        <v>185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6" t="s">
        <v>85</v>
      </c>
      <c r="BK232" s="204">
        <f>ROUND(I232*H232,2)</f>
        <v>0</v>
      </c>
      <c r="BL232" s="16" t="s">
        <v>261</v>
      </c>
      <c r="BM232" s="203" t="s">
        <v>1484</v>
      </c>
    </row>
    <row r="233" spans="1:65" s="2" customFormat="1" hidden="1">
      <c r="A233" s="33"/>
      <c r="B233" s="34"/>
      <c r="C233" s="35"/>
      <c r="D233" s="207" t="s">
        <v>269</v>
      </c>
      <c r="E233" s="35"/>
      <c r="F233" s="217"/>
      <c r="G233" s="35"/>
      <c r="H233" s="35"/>
      <c r="I233" s="218"/>
      <c r="J233" s="35"/>
      <c r="K233" s="35"/>
      <c r="L233" s="38"/>
      <c r="M233" s="219"/>
      <c r="N233" s="220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269</v>
      </c>
      <c r="AU233" s="16" t="s">
        <v>87</v>
      </c>
    </row>
    <row r="234" spans="1:65" s="2" customFormat="1" ht="21.75" customHeight="1">
      <c r="A234" s="33"/>
      <c r="B234" s="34"/>
      <c r="C234" s="191" t="s">
        <v>408</v>
      </c>
      <c r="D234" s="191" t="s">
        <v>188</v>
      </c>
      <c r="E234" s="192" t="s">
        <v>1485</v>
      </c>
      <c r="F234" s="193" t="s">
        <v>1486</v>
      </c>
      <c r="G234" s="194" t="s">
        <v>434</v>
      </c>
      <c r="H234" s="243"/>
      <c r="I234" s="196"/>
      <c r="J234" s="197">
        <f>ROUND(I234*H234,2)</f>
        <v>0</v>
      </c>
      <c r="K234" s="198"/>
      <c r="L234" s="38"/>
      <c r="M234" s="199" t="s">
        <v>1</v>
      </c>
      <c r="N234" s="200" t="s">
        <v>42</v>
      </c>
      <c r="O234" s="70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3" t="s">
        <v>261</v>
      </c>
      <c r="AT234" s="203" t="s">
        <v>188</v>
      </c>
      <c r="AU234" s="203" t="s">
        <v>87</v>
      </c>
      <c r="AY234" s="16" t="s">
        <v>185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6" t="s">
        <v>85</v>
      </c>
      <c r="BK234" s="204">
        <f>ROUND(I234*H234,2)</f>
        <v>0</v>
      </c>
      <c r="BL234" s="16" t="s">
        <v>261</v>
      </c>
      <c r="BM234" s="203" t="s">
        <v>1487</v>
      </c>
    </row>
    <row r="235" spans="1:65" s="2" customFormat="1" ht="21.75" customHeight="1">
      <c r="A235" s="33"/>
      <c r="B235" s="34"/>
      <c r="C235" s="191" t="s">
        <v>412</v>
      </c>
      <c r="D235" s="191" t="s">
        <v>188</v>
      </c>
      <c r="E235" s="192" t="s">
        <v>495</v>
      </c>
      <c r="F235" s="193" t="s">
        <v>496</v>
      </c>
      <c r="G235" s="194" t="s">
        <v>434</v>
      </c>
      <c r="H235" s="243"/>
      <c r="I235" s="196"/>
      <c r="J235" s="197">
        <f>ROUND(I235*H235,2)</f>
        <v>0</v>
      </c>
      <c r="K235" s="198"/>
      <c r="L235" s="38"/>
      <c r="M235" s="199" t="s">
        <v>1</v>
      </c>
      <c r="N235" s="200" t="s">
        <v>42</v>
      </c>
      <c r="O235" s="70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261</v>
      </c>
      <c r="AT235" s="203" t="s">
        <v>188</v>
      </c>
      <c r="AU235" s="203" t="s">
        <v>87</v>
      </c>
      <c r="AY235" s="16" t="s">
        <v>185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6" t="s">
        <v>85</v>
      </c>
      <c r="BK235" s="204">
        <f>ROUND(I235*H235,2)</f>
        <v>0</v>
      </c>
      <c r="BL235" s="16" t="s">
        <v>261</v>
      </c>
      <c r="BM235" s="203" t="s">
        <v>1488</v>
      </c>
    </row>
    <row r="236" spans="1:65" s="12" customFormat="1" ht="22.9" customHeight="1">
      <c r="B236" s="175"/>
      <c r="C236" s="176"/>
      <c r="D236" s="177" t="s">
        <v>76</v>
      </c>
      <c r="E236" s="189" t="s">
        <v>1489</v>
      </c>
      <c r="F236" s="189" t="s">
        <v>1490</v>
      </c>
      <c r="G236" s="176"/>
      <c r="H236" s="176"/>
      <c r="I236" s="179"/>
      <c r="J236" s="190">
        <f>BK236</f>
        <v>0</v>
      </c>
      <c r="K236" s="176"/>
      <c r="L236" s="181"/>
      <c r="M236" s="182"/>
      <c r="N236" s="183"/>
      <c r="O236" s="183"/>
      <c r="P236" s="184">
        <f>SUM(P237:P246)</f>
        <v>0</v>
      </c>
      <c r="Q236" s="183"/>
      <c r="R236" s="184">
        <f>SUM(R237:R246)</f>
        <v>2.15E-3</v>
      </c>
      <c r="S236" s="183"/>
      <c r="T236" s="185">
        <f>SUM(T237:T246)</f>
        <v>2.1299999999999999E-3</v>
      </c>
      <c r="AR236" s="186" t="s">
        <v>87</v>
      </c>
      <c r="AT236" s="187" t="s">
        <v>76</v>
      </c>
      <c r="AU236" s="187" t="s">
        <v>85</v>
      </c>
      <c r="AY236" s="186" t="s">
        <v>185</v>
      </c>
      <c r="BK236" s="188">
        <f>SUM(BK237:BK246)</f>
        <v>0</v>
      </c>
    </row>
    <row r="237" spans="1:65" s="2" customFormat="1" ht="16.5" customHeight="1">
      <c r="A237" s="33"/>
      <c r="B237" s="34"/>
      <c r="C237" s="191" t="s">
        <v>416</v>
      </c>
      <c r="D237" s="191" t="s">
        <v>188</v>
      </c>
      <c r="E237" s="192" t="s">
        <v>1491</v>
      </c>
      <c r="F237" s="193" t="s">
        <v>1492</v>
      </c>
      <c r="G237" s="194" t="s">
        <v>214</v>
      </c>
      <c r="H237" s="195">
        <v>1</v>
      </c>
      <c r="I237" s="196"/>
      <c r="J237" s="197">
        <f>ROUND(I237*H237,2)</f>
        <v>0</v>
      </c>
      <c r="K237" s="198"/>
      <c r="L237" s="38"/>
      <c r="M237" s="199" t="s">
        <v>1</v>
      </c>
      <c r="N237" s="200" t="s">
        <v>42</v>
      </c>
      <c r="O237" s="70"/>
      <c r="P237" s="201">
        <f>O237*H237</f>
        <v>0</v>
      </c>
      <c r="Q237" s="201">
        <v>0</v>
      </c>
      <c r="R237" s="201">
        <f>Q237*H237</f>
        <v>0</v>
      </c>
      <c r="S237" s="201">
        <v>2.1299999999999999E-3</v>
      </c>
      <c r="T237" s="202">
        <f>S237*H237</f>
        <v>2.1299999999999999E-3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3" t="s">
        <v>261</v>
      </c>
      <c r="AT237" s="203" t="s">
        <v>188</v>
      </c>
      <c r="AU237" s="203" t="s">
        <v>87</v>
      </c>
      <c r="AY237" s="16" t="s">
        <v>185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6" t="s">
        <v>85</v>
      </c>
      <c r="BK237" s="204">
        <f>ROUND(I237*H237,2)</f>
        <v>0</v>
      </c>
      <c r="BL237" s="16" t="s">
        <v>261</v>
      </c>
      <c r="BM237" s="203" t="s">
        <v>1493</v>
      </c>
    </row>
    <row r="238" spans="1:65" s="2" customFormat="1" hidden="1">
      <c r="A238" s="33"/>
      <c r="B238" s="34"/>
      <c r="C238" s="35"/>
      <c r="D238" s="207" t="s">
        <v>269</v>
      </c>
      <c r="E238" s="35"/>
      <c r="F238" s="217"/>
      <c r="G238" s="35"/>
      <c r="H238" s="35"/>
      <c r="I238" s="218"/>
      <c r="J238" s="35"/>
      <c r="K238" s="35"/>
      <c r="L238" s="38"/>
      <c r="M238" s="219"/>
      <c r="N238" s="220"/>
      <c r="O238" s="70"/>
      <c r="P238" s="70"/>
      <c r="Q238" s="70"/>
      <c r="R238" s="70"/>
      <c r="S238" s="70"/>
      <c r="T238" s="71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269</v>
      </c>
      <c r="AU238" s="16" t="s">
        <v>87</v>
      </c>
    </row>
    <row r="239" spans="1:65" s="2" customFormat="1" ht="16.5" customHeight="1">
      <c r="A239" s="33"/>
      <c r="B239" s="34"/>
      <c r="C239" s="191" t="s">
        <v>421</v>
      </c>
      <c r="D239" s="191" t="s">
        <v>188</v>
      </c>
      <c r="E239" s="192" t="s">
        <v>1494</v>
      </c>
      <c r="F239" s="193" t="s">
        <v>1495</v>
      </c>
      <c r="G239" s="194" t="s">
        <v>214</v>
      </c>
      <c r="H239" s="195">
        <v>2</v>
      </c>
      <c r="I239" s="196"/>
      <c r="J239" s="197">
        <f>ROUND(I239*H239,2)</f>
        <v>0</v>
      </c>
      <c r="K239" s="198"/>
      <c r="L239" s="38"/>
      <c r="M239" s="199" t="s">
        <v>1</v>
      </c>
      <c r="N239" s="200" t="s">
        <v>42</v>
      </c>
      <c r="O239" s="70"/>
      <c r="P239" s="201">
        <f>O239*H239</f>
        <v>0</v>
      </c>
      <c r="Q239" s="201">
        <v>4.4999999999999999E-4</v>
      </c>
      <c r="R239" s="201">
        <f>Q239*H239</f>
        <v>8.9999999999999998E-4</v>
      </c>
      <c r="S239" s="201">
        <v>0</v>
      </c>
      <c r="T239" s="20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3" t="s">
        <v>261</v>
      </c>
      <c r="AT239" s="203" t="s">
        <v>188</v>
      </c>
      <c r="AU239" s="203" t="s">
        <v>87</v>
      </c>
      <c r="AY239" s="16" t="s">
        <v>185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6" t="s">
        <v>85</v>
      </c>
      <c r="BK239" s="204">
        <f>ROUND(I239*H239,2)</f>
        <v>0</v>
      </c>
      <c r="BL239" s="16" t="s">
        <v>261</v>
      </c>
      <c r="BM239" s="203" t="s">
        <v>1496</v>
      </c>
    </row>
    <row r="240" spans="1:65" s="2" customFormat="1" ht="21.75" customHeight="1">
      <c r="A240" s="33"/>
      <c r="B240" s="34"/>
      <c r="C240" s="191" t="s">
        <v>426</v>
      </c>
      <c r="D240" s="191" t="s">
        <v>188</v>
      </c>
      <c r="E240" s="192" t="s">
        <v>1497</v>
      </c>
      <c r="F240" s="193" t="s">
        <v>1498</v>
      </c>
      <c r="G240" s="194" t="s">
        <v>214</v>
      </c>
      <c r="H240" s="195">
        <v>1</v>
      </c>
      <c r="I240" s="196"/>
      <c r="J240" s="197">
        <f>ROUND(I240*H240,2)</f>
        <v>0</v>
      </c>
      <c r="K240" s="198"/>
      <c r="L240" s="38"/>
      <c r="M240" s="199" t="s">
        <v>1</v>
      </c>
      <c r="N240" s="200" t="s">
        <v>42</v>
      </c>
      <c r="O240" s="70"/>
      <c r="P240" s="201">
        <f>O240*H240</f>
        <v>0</v>
      </c>
      <c r="Q240" s="201">
        <v>4.4999999999999999E-4</v>
      </c>
      <c r="R240" s="201">
        <f>Q240*H240</f>
        <v>4.4999999999999999E-4</v>
      </c>
      <c r="S240" s="201">
        <v>0</v>
      </c>
      <c r="T240" s="20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3" t="s">
        <v>261</v>
      </c>
      <c r="AT240" s="203" t="s">
        <v>188</v>
      </c>
      <c r="AU240" s="203" t="s">
        <v>87</v>
      </c>
      <c r="AY240" s="16" t="s">
        <v>185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6" t="s">
        <v>85</v>
      </c>
      <c r="BK240" s="204">
        <f>ROUND(I240*H240,2)</f>
        <v>0</v>
      </c>
      <c r="BL240" s="16" t="s">
        <v>261</v>
      </c>
      <c r="BM240" s="203" t="s">
        <v>1499</v>
      </c>
    </row>
    <row r="241" spans="1:65" s="2" customFormat="1" hidden="1">
      <c r="A241" s="33"/>
      <c r="B241" s="34"/>
      <c r="C241" s="35"/>
      <c r="D241" s="207" t="s">
        <v>269</v>
      </c>
      <c r="E241" s="35"/>
      <c r="F241" s="217"/>
      <c r="G241" s="35"/>
      <c r="H241" s="35"/>
      <c r="I241" s="218"/>
      <c r="J241" s="35"/>
      <c r="K241" s="35"/>
      <c r="L241" s="38"/>
      <c r="M241" s="219"/>
      <c r="N241" s="220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269</v>
      </c>
      <c r="AU241" s="16" t="s">
        <v>87</v>
      </c>
    </row>
    <row r="242" spans="1:65" s="2" customFormat="1" ht="55.5" customHeight="1">
      <c r="A242" s="33"/>
      <c r="B242" s="34"/>
      <c r="C242" s="191" t="s">
        <v>431</v>
      </c>
      <c r="D242" s="191" t="s">
        <v>188</v>
      </c>
      <c r="E242" s="192" t="s">
        <v>1500</v>
      </c>
      <c r="F242" s="193" t="s">
        <v>1501</v>
      </c>
      <c r="G242" s="194" t="s">
        <v>704</v>
      </c>
      <c r="H242" s="195">
        <v>1</v>
      </c>
      <c r="I242" s="196"/>
      <c r="J242" s="197">
        <f>ROUND(I242*H242,2)</f>
        <v>0</v>
      </c>
      <c r="K242" s="198"/>
      <c r="L242" s="38"/>
      <c r="M242" s="199" t="s">
        <v>1</v>
      </c>
      <c r="N242" s="200" t="s">
        <v>42</v>
      </c>
      <c r="O242" s="70"/>
      <c r="P242" s="201">
        <f>O242*H242</f>
        <v>0</v>
      </c>
      <c r="Q242" s="201">
        <v>4.0000000000000002E-4</v>
      </c>
      <c r="R242" s="201">
        <f>Q242*H242</f>
        <v>4.0000000000000002E-4</v>
      </c>
      <c r="S242" s="201">
        <v>0</v>
      </c>
      <c r="T242" s="20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3" t="s">
        <v>261</v>
      </c>
      <c r="AT242" s="203" t="s">
        <v>188</v>
      </c>
      <c r="AU242" s="203" t="s">
        <v>87</v>
      </c>
      <c r="AY242" s="16" t="s">
        <v>185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6" t="s">
        <v>85</v>
      </c>
      <c r="BK242" s="204">
        <f>ROUND(I242*H242,2)</f>
        <v>0</v>
      </c>
      <c r="BL242" s="16" t="s">
        <v>261</v>
      </c>
      <c r="BM242" s="203" t="s">
        <v>1502</v>
      </c>
    </row>
    <row r="243" spans="1:65" s="2" customFormat="1" ht="55.5" customHeight="1">
      <c r="A243" s="33"/>
      <c r="B243" s="34"/>
      <c r="C243" s="191" t="s">
        <v>436</v>
      </c>
      <c r="D243" s="191" t="s">
        <v>188</v>
      </c>
      <c r="E243" s="192" t="s">
        <v>1503</v>
      </c>
      <c r="F243" s="193" t="s">
        <v>1504</v>
      </c>
      <c r="G243" s="194" t="s">
        <v>704</v>
      </c>
      <c r="H243" s="195">
        <v>1</v>
      </c>
      <c r="I243" s="196"/>
      <c r="J243" s="197">
        <f>ROUND(I243*H243,2)</f>
        <v>0</v>
      </c>
      <c r="K243" s="198"/>
      <c r="L243" s="38"/>
      <c r="M243" s="199" t="s">
        <v>1</v>
      </c>
      <c r="N243" s="200" t="s">
        <v>42</v>
      </c>
      <c r="O243" s="70"/>
      <c r="P243" s="201">
        <f>O243*H243</f>
        <v>0</v>
      </c>
      <c r="Q243" s="201">
        <v>4.0000000000000002E-4</v>
      </c>
      <c r="R243" s="201">
        <f>Q243*H243</f>
        <v>4.0000000000000002E-4</v>
      </c>
      <c r="S243" s="201">
        <v>0</v>
      </c>
      <c r="T243" s="20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3" t="s">
        <v>261</v>
      </c>
      <c r="AT243" s="203" t="s">
        <v>188</v>
      </c>
      <c r="AU243" s="203" t="s">
        <v>87</v>
      </c>
      <c r="AY243" s="16" t="s">
        <v>185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6" t="s">
        <v>85</v>
      </c>
      <c r="BK243" s="204">
        <f>ROUND(I243*H243,2)</f>
        <v>0</v>
      </c>
      <c r="BL243" s="16" t="s">
        <v>261</v>
      </c>
      <c r="BM243" s="203" t="s">
        <v>1505</v>
      </c>
    </row>
    <row r="244" spans="1:65" s="2" customFormat="1" hidden="1">
      <c r="A244" s="33"/>
      <c r="B244" s="34"/>
      <c r="C244" s="35"/>
      <c r="D244" s="207" t="s">
        <v>269</v>
      </c>
      <c r="E244" s="35"/>
      <c r="F244" s="217"/>
      <c r="G244" s="35"/>
      <c r="H244" s="35"/>
      <c r="I244" s="218"/>
      <c r="J244" s="35"/>
      <c r="K244" s="35"/>
      <c r="L244" s="38"/>
      <c r="M244" s="219"/>
      <c r="N244" s="220"/>
      <c r="O244" s="70"/>
      <c r="P244" s="70"/>
      <c r="Q244" s="70"/>
      <c r="R244" s="70"/>
      <c r="S244" s="70"/>
      <c r="T244" s="71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269</v>
      </c>
      <c r="AU244" s="16" t="s">
        <v>87</v>
      </c>
    </row>
    <row r="245" spans="1:65" s="2" customFormat="1" ht="21.75" customHeight="1">
      <c r="A245" s="33"/>
      <c r="B245" s="34"/>
      <c r="C245" s="191" t="s">
        <v>442</v>
      </c>
      <c r="D245" s="191" t="s">
        <v>188</v>
      </c>
      <c r="E245" s="192" t="s">
        <v>1506</v>
      </c>
      <c r="F245" s="193" t="s">
        <v>1507</v>
      </c>
      <c r="G245" s="194" t="s">
        <v>434</v>
      </c>
      <c r="H245" s="243"/>
      <c r="I245" s="196"/>
      <c r="J245" s="197">
        <f>ROUND(I245*H245,2)</f>
        <v>0</v>
      </c>
      <c r="K245" s="198"/>
      <c r="L245" s="38"/>
      <c r="M245" s="199" t="s">
        <v>1</v>
      </c>
      <c r="N245" s="200" t="s">
        <v>42</v>
      </c>
      <c r="O245" s="70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3" t="s">
        <v>261</v>
      </c>
      <c r="AT245" s="203" t="s">
        <v>188</v>
      </c>
      <c r="AU245" s="203" t="s">
        <v>87</v>
      </c>
      <c r="AY245" s="16" t="s">
        <v>185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16" t="s">
        <v>85</v>
      </c>
      <c r="BK245" s="204">
        <f>ROUND(I245*H245,2)</f>
        <v>0</v>
      </c>
      <c r="BL245" s="16" t="s">
        <v>261</v>
      </c>
      <c r="BM245" s="203" t="s">
        <v>1508</v>
      </c>
    </row>
    <row r="246" spans="1:65" s="2" customFormat="1" ht="21.75" customHeight="1">
      <c r="A246" s="33"/>
      <c r="B246" s="34"/>
      <c r="C246" s="191" t="s">
        <v>446</v>
      </c>
      <c r="D246" s="191" t="s">
        <v>188</v>
      </c>
      <c r="E246" s="192" t="s">
        <v>1509</v>
      </c>
      <c r="F246" s="193" t="s">
        <v>1510</v>
      </c>
      <c r="G246" s="194" t="s">
        <v>434</v>
      </c>
      <c r="H246" s="243"/>
      <c r="I246" s="196"/>
      <c r="J246" s="197">
        <f>ROUND(I246*H246,2)</f>
        <v>0</v>
      </c>
      <c r="K246" s="198"/>
      <c r="L246" s="38"/>
      <c r="M246" s="199" t="s">
        <v>1</v>
      </c>
      <c r="N246" s="200" t="s">
        <v>42</v>
      </c>
      <c r="O246" s="70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03" t="s">
        <v>261</v>
      </c>
      <c r="AT246" s="203" t="s">
        <v>188</v>
      </c>
      <c r="AU246" s="203" t="s">
        <v>87</v>
      </c>
      <c r="AY246" s="16" t="s">
        <v>185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6" t="s">
        <v>85</v>
      </c>
      <c r="BK246" s="204">
        <f>ROUND(I246*H246,2)</f>
        <v>0</v>
      </c>
      <c r="BL246" s="16" t="s">
        <v>261</v>
      </c>
      <c r="BM246" s="203" t="s">
        <v>1511</v>
      </c>
    </row>
    <row r="247" spans="1:65" s="12" customFormat="1" ht="22.9" customHeight="1">
      <c r="B247" s="175"/>
      <c r="C247" s="176"/>
      <c r="D247" s="177" t="s">
        <v>76</v>
      </c>
      <c r="E247" s="189" t="s">
        <v>1512</v>
      </c>
      <c r="F247" s="189" t="s">
        <v>1513</v>
      </c>
      <c r="G247" s="176"/>
      <c r="H247" s="176"/>
      <c r="I247" s="179"/>
      <c r="J247" s="190">
        <f>BK247</f>
        <v>0</v>
      </c>
      <c r="K247" s="176"/>
      <c r="L247" s="181"/>
      <c r="M247" s="182"/>
      <c r="N247" s="183"/>
      <c r="O247" s="183"/>
      <c r="P247" s="184">
        <f>SUM(P248:P273)</f>
        <v>0</v>
      </c>
      <c r="Q247" s="183"/>
      <c r="R247" s="184">
        <f>SUM(R248:R273)</f>
        <v>6.2349999999999996E-2</v>
      </c>
      <c r="S247" s="183"/>
      <c r="T247" s="185">
        <f>SUM(T248:T273)</f>
        <v>6.053E-2</v>
      </c>
      <c r="AR247" s="186" t="s">
        <v>87</v>
      </c>
      <c r="AT247" s="187" t="s">
        <v>76</v>
      </c>
      <c r="AU247" s="187" t="s">
        <v>85</v>
      </c>
      <c r="AY247" s="186" t="s">
        <v>185</v>
      </c>
      <c r="BK247" s="188">
        <f>SUM(BK248:BK273)</f>
        <v>0</v>
      </c>
    </row>
    <row r="248" spans="1:65" s="2" customFormat="1" ht="16.5" customHeight="1">
      <c r="A248" s="33"/>
      <c r="B248" s="34"/>
      <c r="C248" s="191" t="s">
        <v>451</v>
      </c>
      <c r="D248" s="191" t="s">
        <v>188</v>
      </c>
      <c r="E248" s="192" t="s">
        <v>1514</v>
      </c>
      <c r="F248" s="193" t="s">
        <v>1515</v>
      </c>
      <c r="G248" s="194" t="s">
        <v>704</v>
      </c>
      <c r="H248" s="195">
        <v>2</v>
      </c>
      <c r="I248" s="196"/>
      <c r="J248" s="197">
        <f t="shared" ref="J248:J253" si="0">ROUND(I248*H248,2)</f>
        <v>0</v>
      </c>
      <c r="K248" s="198"/>
      <c r="L248" s="38"/>
      <c r="M248" s="199" t="s">
        <v>1</v>
      </c>
      <c r="N248" s="200" t="s">
        <v>42</v>
      </c>
      <c r="O248" s="70"/>
      <c r="P248" s="201">
        <f t="shared" ref="P248:P253" si="1">O248*H248</f>
        <v>0</v>
      </c>
      <c r="Q248" s="201">
        <v>0</v>
      </c>
      <c r="R248" s="201">
        <f t="shared" ref="R248:R253" si="2">Q248*H248</f>
        <v>0</v>
      </c>
      <c r="S248" s="201">
        <v>1.933E-2</v>
      </c>
      <c r="T248" s="202">
        <f t="shared" ref="T248:T253" si="3">S248*H248</f>
        <v>3.866E-2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3" t="s">
        <v>261</v>
      </c>
      <c r="AT248" s="203" t="s">
        <v>188</v>
      </c>
      <c r="AU248" s="203" t="s">
        <v>87</v>
      </c>
      <c r="AY248" s="16" t="s">
        <v>185</v>
      </c>
      <c r="BE248" s="204">
        <f t="shared" ref="BE248:BE253" si="4">IF(N248="základní",J248,0)</f>
        <v>0</v>
      </c>
      <c r="BF248" s="204">
        <f t="shared" ref="BF248:BF253" si="5">IF(N248="snížená",J248,0)</f>
        <v>0</v>
      </c>
      <c r="BG248" s="204">
        <f t="shared" ref="BG248:BG253" si="6">IF(N248="zákl. přenesená",J248,0)</f>
        <v>0</v>
      </c>
      <c r="BH248" s="204">
        <f t="shared" ref="BH248:BH253" si="7">IF(N248="sníž. přenesená",J248,0)</f>
        <v>0</v>
      </c>
      <c r="BI248" s="204">
        <f t="shared" ref="BI248:BI253" si="8">IF(N248="nulová",J248,0)</f>
        <v>0</v>
      </c>
      <c r="BJ248" s="16" t="s">
        <v>85</v>
      </c>
      <c r="BK248" s="204">
        <f t="shared" ref="BK248:BK253" si="9">ROUND(I248*H248,2)</f>
        <v>0</v>
      </c>
      <c r="BL248" s="16" t="s">
        <v>261</v>
      </c>
      <c r="BM248" s="203" t="s">
        <v>1516</v>
      </c>
    </row>
    <row r="249" spans="1:65" s="2" customFormat="1" ht="21.75" customHeight="1">
      <c r="A249" s="33"/>
      <c r="B249" s="34"/>
      <c r="C249" s="191" t="s">
        <v>456</v>
      </c>
      <c r="D249" s="191" t="s">
        <v>188</v>
      </c>
      <c r="E249" s="192" t="s">
        <v>1517</v>
      </c>
      <c r="F249" s="193" t="s">
        <v>1518</v>
      </c>
      <c r="G249" s="194" t="s">
        <v>301</v>
      </c>
      <c r="H249" s="195">
        <v>2</v>
      </c>
      <c r="I249" s="196"/>
      <c r="J249" s="197">
        <f t="shared" si="0"/>
        <v>0</v>
      </c>
      <c r="K249" s="198"/>
      <c r="L249" s="38"/>
      <c r="M249" s="199" t="s">
        <v>1</v>
      </c>
      <c r="N249" s="200" t="s">
        <v>42</v>
      </c>
      <c r="O249" s="70"/>
      <c r="P249" s="201">
        <f t="shared" si="1"/>
        <v>0</v>
      </c>
      <c r="Q249" s="201">
        <v>2.47E-3</v>
      </c>
      <c r="R249" s="201">
        <f t="shared" si="2"/>
        <v>4.9399999999999999E-3</v>
      </c>
      <c r="S249" s="201">
        <v>0</v>
      </c>
      <c r="T249" s="202">
        <f t="shared" si="3"/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3" t="s">
        <v>261</v>
      </c>
      <c r="AT249" s="203" t="s">
        <v>188</v>
      </c>
      <c r="AU249" s="203" t="s">
        <v>87</v>
      </c>
      <c r="AY249" s="16" t="s">
        <v>185</v>
      </c>
      <c r="BE249" s="204">
        <f t="shared" si="4"/>
        <v>0</v>
      </c>
      <c r="BF249" s="204">
        <f t="shared" si="5"/>
        <v>0</v>
      </c>
      <c r="BG249" s="204">
        <f t="shared" si="6"/>
        <v>0</v>
      </c>
      <c r="BH249" s="204">
        <f t="shared" si="7"/>
        <v>0</v>
      </c>
      <c r="BI249" s="204">
        <f t="shared" si="8"/>
        <v>0</v>
      </c>
      <c r="BJ249" s="16" t="s">
        <v>85</v>
      </c>
      <c r="BK249" s="204">
        <f t="shared" si="9"/>
        <v>0</v>
      </c>
      <c r="BL249" s="16" t="s">
        <v>261</v>
      </c>
      <c r="BM249" s="203" t="s">
        <v>1519</v>
      </c>
    </row>
    <row r="250" spans="1:65" s="2" customFormat="1" ht="21.75" customHeight="1">
      <c r="A250" s="33"/>
      <c r="B250" s="34"/>
      <c r="C250" s="232" t="s">
        <v>461</v>
      </c>
      <c r="D250" s="232" t="s">
        <v>319</v>
      </c>
      <c r="E250" s="233" t="s">
        <v>1520</v>
      </c>
      <c r="F250" s="234" t="s">
        <v>1521</v>
      </c>
      <c r="G250" s="235" t="s">
        <v>301</v>
      </c>
      <c r="H250" s="236">
        <v>2</v>
      </c>
      <c r="I250" s="237"/>
      <c r="J250" s="238">
        <f t="shared" si="0"/>
        <v>0</v>
      </c>
      <c r="K250" s="239"/>
      <c r="L250" s="240"/>
      <c r="M250" s="241" t="s">
        <v>1</v>
      </c>
      <c r="N250" s="242" t="s">
        <v>42</v>
      </c>
      <c r="O250" s="70"/>
      <c r="P250" s="201">
        <f t="shared" si="1"/>
        <v>0</v>
      </c>
      <c r="Q250" s="201">
        <v>1.4999999999999999E-2</v>
      </c>
      <c r="R250" s="201">
        <f t="shared" si="2"/>
        <v>0.03</v>
      </c>
      <c r="S250" s="201">
        <v>0</v>
      </c>
      <c r="T250" s="202">
        <f t="shared" si="3"/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3" t="s">
        <v>322</v>
      </c>
      <c r="AT250" s="203" t="s">
        <v>319</v>
      </c>
      <c r="AU250" s="203" t="s">
        <v>87</v>
      </c>
      <c r="AY250" s="16" t="s">
        <v>185</v>
      </c>
      <c r="BE250" s="204">
        <f t="shared" si="4"/>
        <v>0</v>
      </c>
      <c r="BF250" s="204">
        <f t="shared" si="5"/>
        <v>0</v>
      </c>
      <c r="BG250" s="204">
        <f t="shared" si="6"/>
        <v>0</v>
      </c>
      <c r="BH250" s="204">
        <f t="shared" si="7"/>
        <v>0</v>
      </c>
      <c r="BI250" s="204">
        <f t="shared" si="8"/>
        <v>0</v>
      </c>
      <c r="BJ250" s="16" t="s">
        <v>85</v>
      </c>
      <c r="BK250" s="204">
        <f t="shared" si="9"/>
        <v>0</v>
      </c>
      <c r="BL250" s="16" t="s">
        <v>261</v>
      </c>
      <c r="BM250" s="203" t="s">
        <v>1522</v>
      </c>
    </row>
    <row r="251" spans="1:65" s="2" customFormat="1" ht="33" customHeight="1">
      <c r="A251" s="33"/>
      <c r="B251" s="34"/>
      <c r="C251" s="232" t="s">
        <v>465</v>
      </c>
      <c r="D251" s="232" t="s">
        <v>319</v>
      </c>
      <c r="E251" s="233" t="s">
        <v>1523</v>
      </c>
      <c r="F251" s="234" t="s">
        <v>1524</v>
      </c>
      <c r="G251" s="235" t="s">
        <v>301</v>
      </c>
      <c r="H251" s="236">
        <v>2</v>
      </c>
      <c r="I251" s="237"/>
      <c r="J251" s="238">
        <f t="shared" si="0"/>
        <v>0</v>
      </c>
      <c r="K251" s="239"/>
      <c r="L251" s="240"/>
      <c r="M251" s="241" t="s">
        <v>1</v>
      </c>
      <c r="N251" s="242" t="s">
        <v>42</v>
      </c>
      <c r="O251" s="70"/>
      <c r="P251" s="201">
        <f t="shared" si="1"/>
        <v>0</v>
      </c>
      <c r="Q251" s="201">
        <v>2.0999999999999999E-3</v>
      </c>
      <c r="R251" s="201">
        <f t="shared" si="2"/>
        <v>4.1999999999999997E-3</v>
      </c>
      <c r="S251" s="201">
        <v>0</v>
      </c>
      <c r="T251" s="202">
        <f t="shared" si="3"/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3" t="s">
        <v>322</v>
      </c>
      <c r="AT251" s="203" t="s">
        <v>319</v>
      </c>
      <c r="AU251" s="203" t="s">
        <v>87</v>
      </c>
      <c r="AY251" s="16" t="s">
        <v>185</v>
      </c>
      <c r="BE251" s="204">
        <f t="shared" si="4"/>
        <v>0</v>
      </c>
      <c r="BF251" s="204">
        <f t="shared" si="5"/>
        <v>0</v>
      </c>
      <c r="BG251" s="204">
        <f t="shared" si="6"/>
        <v>0</v>
      </c>
      <c r="BH251" s="204">
        <f t="shared" si="7"/>
        <v>0</v>
      </c>
      <c r="BI251" s="204">
        <f t="shared" si="8"/>
        <v>0</v>
      </c>
      <c r="BJ251" s="16" t="s">
        <v>85</v>
      </c>
      <c r="BK251" s="204">
        <f t="shared" si="9"/>
        <v>0</v>
      </c>
      <c r="BL251" s="16" t="s">
        <v>261</v>
      </c>
      <c r="BM251" s="203" t="s">
        <v>1525</v>
      </c>
    </row>
    <row r="252" spans="1:65" s="2" customFormat="1" ht="16.5" customHeight="1">
      <c r="A252" s="33"/>
      <c r="B252" s="34"/>
      <c r="C252" s="191" t="s">
        <v>469</v>
      </c>
      <c r="D252" s="191" t="s">
        <v>188</v>
      </c>
      <c r="E252" s="192" t="s">
        <v>1526</v>
      </c>
      <c r="F252" s="193" t="s">
        <v>1527</v>
      </c>
      <c r="G252" s="194" t="s">
        <v>301</v>
      </c>
      <c r="H252" s="195">
        <v>1</v>
      </c>
      <c r="I252" s="196"/>
      <c r="J252" s="197">
        <f t="shared" si="0"/>
        <v>0</v>
      </c>
      <c r="K252" s="198"/>
      <c r="L252" s="38"/>
      <c r="M252" s="199" t="s">
        <v>1</v>
      </c>
      <c r="N252" s="200" t="s">
        <v>42</v>
      </c>
      <c r="O252" s="70"/>
      <c r="P252" s="201">
        <f t="shared" si="1"/>
        <v>0</v>
      </c>
      <c r="Q252" s="201">
        <v>0</v>
      </c>
      <c r="R252" s="201">
        <f t="shared" si="2"/>
        <v>0</v>
      </c>
      <c r="S252" s="201">
        <v>1.9460000000000002E-2</v>
      </c>
      <c r="T252" s="202">
        <f t="shared" si="3"/>
        <v>1.9460000000000002E-2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3" t="s">
        <v>261</v>
      </c>
      <c r="AT252" s="203" t="s">
        <v>188</v>
      </c>
      <c r="AU252" s="203" t="s">
        <v>87</v>
      </c>
      <c r="AY252" s="16" t="s">
        <v>185</v>
      </c>
      <c r="BE252" s="204">
        <f t="shared" si="4"/>
        <v>0</v>
      </c>
      <c r="BF252" s="204">
        <f t="shared" si="5"/>
        <v>0</v>
      </c>
      <c r="BG252" s="204">
        <f t="shared" si="6"/>
        <v>0</v>
      </c>
      <c r="BH252" s="204">
        <f t="shared" si="7"/>
        <v>0</v>
      </c>
      <c r="BI252" s="204">
        <f t="shared" si="8"/>
        <v>0</v>
      </c>
      <c r="BJ252" s="16" t="s">
        <v>85</v>
      </c>
      <c r="BK252" s="204">
        <f t="shared" si="9"/>
        <v>0</v>
      </c>
      <c r="BL252" s="16" t="s">
        <v>261</v>
      </c>
      <c r="BM252" s="203" t="s">
        <v>1528</v>
      </c>
    </row>
    <row r="253" spans="1:65" s="2" customFormat="1" ht="33" customHeight="1">
      <c r="A253" s="33"/>
      <c r="B253" s="34"/>
      <c r="C253" s="191" t="s">
        <v>474</v>
      </c>
      <c r="D253" s="191" t="s">
        <v>188</v>
      </c>
      <c r="E253" s="192" t="s">
        <v>1529</v>
      </c>
      <c r="F253" s="193" t="s">
        <v>1530</v>
      </c>
      <c r="G253" s="194" t="s">
        <v>704</v>
      </c>
      <c r="H253" s="195">
        <v>1</v>
      </c>
      <c r="I253" s="196"/>
      <c r="J253" s="197">
        <f t="shared" si="0"/>
        <v>0</v>
      </c>
      <c r="K253" s="198"/>
      <c r="L253" s="38"/>
      <c r="M253" s="199" t="s">
        <v>1</v>
      </c>
      <c r="N253" s="200" t="s">
        <v>42</v>
      </c>
      <c r="O253" s="70"/>
      <c r="P253" s="201">
        <f t="shared" si="1"/>
        <v>0</v>
      </c>
      <c r="Q253" s="201">
        <v>1.214E-2</v>
      </c>
      <c r="R253" s="201">
        <f t="shared" si="2"/>
        <v>1.214E-2</v>
      </c>
      <c r="S253" s="201">
        <v>0</v>
      </c>
      <c r="T253" s="202">
        <f t="shared" si="3"/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03" t="s">
        <v>261</v>
      </c>
      <c r="AT253" s="203" t="s">
        <v>188</v>
      </c>
      <c r="AU253" s="203" t="s">
        <v>87</v>
      </c>
      <c r="AY253" s="16" t="s">
        <v>185</v>
      </c>
      <c r="BE253" s="204">
        <f t="shared" si="4"/>
        <v>0</v>
      </c>
      <c r="BF253" s="204">
        <f t="shared" si="5"/>
        <v>0</v>
      </c>
      <c r="BG253" s="204">
        <f t="shared" si="6"/>
        <v>0</v>
      </c>
      <c r="BH253" s="204">
        <f t="shared" si="7"/>
        <v>0</v>
      </c>
      <c r="BI253" s="204">
        <f t="shared" si="8"/>
        <v>0</v>
      </c>
      <c r="BJ253" s="16" t="s">
        <v>85</v>
      </c>
      <c r="BK253" s="204">
        <f t="shared" si="9"/>
        <v>0</v>
      </c>
      <c r="BL253" s="16" t="s">
        <v>261</v>
      </c>
      <c r="BM253" s="203" t="s">
        <v>1531</v>
      </c>
    </row>
    <row r="254" spans="1:65" s="2" customFormat="1" ht="19.5">
      <c r="A254" s="33"/>
      <c r="B254" s="34"/>
      <c r="C254" s="35"/>
      <c r="D254" s="207" t="s">
        <v>269</v>
      </c>
      <c r="E254" s="35"/>
      <c r="F254" s="217" t="s">
        <v>1532</v>
      </c>
      <c r="G254" s="35"/>
      <c r="H254" s="35"/>
      <c r="I254" s="218"/>
      <c r="J254" s="35"/>
      <c r="K254" s="35"/>
      <c r="L254" s="38"/>
      <c r="M254" s="219"/>
      <c r="N254" s="220"/>
      <c r="O254" s="70"/>
      <c r="P254" s="70"/>
      <c r="Q254" s="70"/>
      <c r="R254" s="70"/>
      <c r="S254" s="70"/>
      <c r="T254" s="71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269</v>
      </c>
      <c r="AU254" s="16" t="s">
        <v>87</v>
      </c>
    </row>
    <row r="255" spans="1:65" s="2" customFormat="1" ht="16.5" customHeight="1">
      <c r="A255" s="33"/>
      <c r="B255" s="34"/>
      <c r="C255" s="191" t="s">
        <v>478</v>
      </c>
      <c r="D255" s="191" t="s">
        <v>188</v>
      </c>
      <c r="E255" s="192" t="s">
        <v>1533</v>
      </c>
      <c r="F255" s="193" t="s">
        <v>1534</v>
      </c>
      <c r="G255" s="194" t="s">
        <v>704</v>
      </c>
      <c r="H255" s="195">
        <v>1</v>
      </c>
      <c r="I255" s="196"/>
      <c r="J255" s="197">
        <f t="shared" ref="J255:J260" si="10">ROUND(I255*H255,2)</f>
        <v>0</v>
      </c>
      <c r="K255" s="198"/>
      <c r="L255" s="38"/>
      <c r="M255" s="199" t="s">
        <v>1</v>
      </c>
      <c r="N255" s="200" t="s">
        <v>42</v>
      </c>
      <c r="O255" s="70"/>
      <c r="P255" s="201">
        <f t="shared" ref="P255:P260" si="11">O255*H255</f>
        <v>0</v>
      </c>
      <c r="Q255" s="201">
        <v>0</v>
      </c>
      <c r="R255" s="201">
        <f t="shared" ref="R255:R260" si="12">Q255*H255</f>
        <v>0</v>
      </c>
      <c r="S255" s="201">
        <v>1.56E-3</v>
      </c>
      <c r="T255" s="202">
        <f t="shared" ref="T255:T260" si="13">S255*H255</f>
        <v>1.56E-3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3" t="s">
        <v>261</v>
      </c>
      <c r="AT255" s="203" t="s">
        <v>188</v>
      </c>
      <c r="AU255" s="203" t="s">
        <v>87</v>
      </c>
      <c r="AY255" s="16" t="s">
        <v>185</v>
      </c>
      <c r="BE255" s="204">
        <f t="shared" ref="BE255:BE260" si="14">IF(N255="základní",J255,0)</f>
        <v>0</v>
      </c>
      <c r="BF255" s="204">
        <f t="shared" ref="BF255:BF260" si="15">IF(N255="snížená",J255,0)</f>
        <v>0</v>
      </c>
      <c r="BG255" s="204">
        <f t="shared" ref="BG255:BG260" si="16">IF(N255="zákl. přenesená",J255,0)</f>
        <v>0</v>
      </c>
      <c r="BH255" s="204">
        <f t="shared" ref="BH255:BH260" si="17">IF(N255="sníž. přenesená",J255,0)</f>
        <v>0</v>
      </c>
      <c r="BI255" s="204">
        <f t="shared" ref="BI255:BI260" si="18">IF(N255="nulová",J255,0)</f>
        <v>0</v>
      </c>
      <c r="BJ255" s="16" t="s">
        <v>85</v>
      </c>
      <c r="BK255" s="204">
        <f t="shared" ref="BK255:BK260" si="19">ROUND(I255*H255,2)</f>
        <v>0</v>
      </c>
      <c r="BL255" s="16" t="s">
        <v>261</v>
      </c>
      <c r="BM255" s="203" t="s">
        <v>1535</v>
      </c>
    </row>
    <row r="256" spans="1:65" s="2" customFormat="1" ht="21.75" customHeight="1">
      <c r="A256" s="33"/>
      <c r="B256" s="34"/>
      <c r="C256" s="191" t="s">
        <v>482</v>
      </c>
      <c r="D256" s="191" t="s">
        <v>188</v>
      </c>
      <c r="E256" s="192" t="s">
        <v>1536</v>
      </c>
      <c r="F256" s="193" t="s">
        <v>1537</v>
      </c>
      <c r="G256" s="194" t="s">
        <v>704</v>
      </c>
      <c r="H256" s="195">
        <v>1</v>
      </c>
      <c r="I256" s="196"/>
      <c r="J256" s="197">
        <f t="shared" si="10"/>
        <v>0</v>
      </c>
      <c r="K256" s="198"/>
      <c r="L256" s="38"/>
      <c r="M256" s="199" t="s">
        <v>1</v>
      </c>
      <c r="N256" s="200" t="s">
        <v>42</v>
      </c>
      <c r="O256" s="70"/>
      <c r="P256" s="201">
        <f t="shared" si="11"/>
        <v>0</v>
      </c>
      <c r="Q256" s="201">
        <v>2.5400000000000002E-3</v>
      </c>
      <c r="R256" s="201">
        <f t="shared" si="12"/>
        <v>2.5400000000000002E-3</v>
      </c>
      <c r="S256" s="201">
        <v>0</v>
      </c>
      <c r="T256" s="202">
        <f t="shared" si="1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03" t="s">
        <v>261</v>
      </c>
      <c r="AT256" s="203" t="s">
        <v>188</v>
      </c>
      <c r="AU256" s="203" t="s">
        <v>87</v>
      </c>
      <c r="AY256" s="16" t="s">
        <v>185</v>
      </c>
      <c r="BE256" s="204">
        <f t="shared" si="14"/>
        <v>0</v>
      </c>
      <c r="BF256" s="204">
        <f t="shared" si="15"/>
        <v>0</v>
      </c>
      <c r="BG256" s="204">
        <f t="shared" si="16"/>
        <v>0</v>
      </c>
      <c r="BH256" s="204">
        <f t="shared" si="17"/>
        <v>0</v>
      </c>
      <c r="BI256" s="204">
        <f t="shared" si="18"/>
        <v>0</v>
      </c>
      <c r="BJ256" s="16" t="s">
        <v>85</v>
      </c>
      <c r="BK256" s="204">
        <f t="shared" si="19"/>
        <v>0</v>
      </c>
      <c r="BL256" s="16" t="s">
        <v>261</v>
      </c>
      <c r="BM256" s="203" t="s">
        <v>1538</v>
      </c>
    </row>
    <row r="257" spans="1:65" s="2" customFormat="1" ht="16.5" customHeight="1">
      <c r="A257" s="33"/>
      <c r="B257" s="34"/>
      <c r="C257" s="191" t="s">
        <v>486</v>
      </c>
      <c r="D257" s="191" t="s">
        <v>188</v>
      </c>
      <c r="E257" s="192" t="s">
        <v>1539</v>
      </c>
      <c r="F257" s="193" t="s">
        <v>1540</v>
      </c>
      <c r="G257" s="194" t="s">
        <v>301</v>
      </c>
      <c r="H257" s="195">
        <v>1</v>
      </c>
      <c r="I257" s="196"/>
      <c r="J257" s="197">
        <f t="shared" si="10"/>
        <v>0</v>
      </c>
      <c r="K257" s="198"/>
      <c r="L257" s="38"/>
      <c r="M257" s="199" t="s">
        <v>1</v>
      </c>
      <c r="N257" s="200" t="s">
        <v>42</v>
      </c>
      <c r="O257" s="70"/>
      <c r="P257" s="201">
        <f t="shared" si="11"/>
        <v>0</v>
      </c>
      <c r="Q257" s="201">
        <v>0</v>
      </c>
      <c r="R257" s="201">
        <f t="shared" si="12"/>
        <v>0</v>
      </c>
      <c r="S257" s="201">
        <v>8.4999999999999995E-4</v>
      </c>
      <c r="T257" s="202">
        <f t="shared" si="13"/>
        <v>8.4999999999999995E-4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03" t="s">
        <v>261</v>
      </c>
      <c r="AT257" s="203" t="s">
        <v>188</v>
      </c>
      <c r="AU257" s="203" t="s">
        <v>87</v>
      </c>
      <c r="AY257" s="16" t="s">
        <v>185</v>
      </c>
      <c r="BE257" s="204">
        <f t="shared" si="14"/>
        <v>0</v>
      </c>
      <c r="BF257" s="204">
        <f t="shared" si="15"/>
        <v>0</v>
      </c>
      <c r="BG257" s="204">
        <f t="shared" si="16"/>
        <v>0</v>
      </c>
      <c r="BH257" s="204">
        <f t="shared" si="17"/>
        <v>0</v>
      </c>
      <c r="BI257" s="204">
        <f t="shared" si="18"/>
        <v>0</v>
      </c>
      <c r="BJ257" s="16" t="s">
        <v>85</v>
      </c>
      <c r="BK257" s="204">
        <f t="shared" si="19"/>
        <v>0</v>
      </c>
      <c r="BL257" s="16" t="s">
        <v>261</v>
      </c>
      <c r="BM257" s="203" t="s">
        <v>1541</v>
      </c>
    </row>
    <row r="258" spans="1:65" s="2" customFormat="1" ht="21.75" customHeight="1">
      <c r="A258" s="33"/>
      <c r="B258" s="34"/>
      <c r="C258" s="191" t="s">
        <v>490</v>
      </c>
      <c r="D258" s="191" t="s">
        <v>188</v>
      </c>
      <c r="E258" s="192" t="s">
        <v>1542</v>
      </c>
      <c r="F258" s="193" t="s">
        <v>1543</v>
      </c>
      <c r="G258" s="194" t="s">
        <v>301</v>
      </c>
      <c r="H258" s="195">
        <v>1</v>
      </c>
      <c r="I258" s="196"/>
      <c r="J258" s="197">
        <f t="shared" si="10"/>
        <v>0</v>
      </c>
      <c r="K258" s="198"/>
      <c r="L258" s="38"/>
      <c r="M258" s="199" t="s">
        <v>1</v>
      </c>
      <c r="N258" s="200" t="s">
        <v>42</v>
      </c>
      <c r="O258" s="70"/>
      <c r="P258" s="201">
        <f t="shared" si="11"/>
        <v>0</v>
      </c>
      <c r="Q258" s="201">
        <v>2.4000000000000001E-4</v>
      </c>
      <c r="R258" s="201">
        <f t="shared" si="12"/>
        <v>2.4000000000000001E-4</v>
      </c>
      <c r="S258" s="201">
        <v>0</v>
      </c>
      <c r="T258" s="202">
        <f t="shared" si="1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3" t="s">
        <v>261</v>
      </c>
      <c r="AT258" s="203" t="s">
        <v>188</v>
      </c>
      <c r="AU258" s="203" t="s">
        <v>87</v>
      </c>
      <c r="AY258" s="16" t="s">
        <v>185</v>
      </c>
      <c r="BE258" s="204">
        <f t="shared" si="14"/>
        <v>0</v>
      </c>
      <c r="BF258" s="204">
        <f t="shared" si="15"/>
        <v>0</v>
      </c>
      <c r="BG258" s="204">
        <f t="shared" si="16"/>
        <v>0</v>
      </c>
      <c r="BH258" s="204">
        <f t="shared" si="17"/>
        <v>0</v>
      </c>
      <c r="BI258" s="204">
        <f t="shared" si="18"/>
        <v>0</v>
      </c>
      <c r="BJ258" s="16" t="s">
        <v>85</v>
      </c>
      <c r="BK258" s="204">
        <f t="shared" si="19"/>
        <v>0</v>
      </c>
      <c r="BL258" s="16" t="s">
        <v>261</v>
      </c>
      <c r="BM258" s="203" t="s">
        <v>1544</v>
      </c>
    </row>
    <row r="259" spans="1:65" s="2" customFormat="1" ht="44.25" customHeight="1">
      <c r="A259" s="33"/>
      <c r="B259" s="34"/>
      <c r="C259" s="191" t="s">
        <v>494</v>
      </c>
      <c r="D259" s="191" t="s">
        <v>188</v>
      </c>
      <c r="E259" s="192" t="s">
        <v>1545</v>
      </c>
      <c r="F259" s="193" t="s">
        <v>1546</v>
      </c>
      <c r="G259" s="194" t="s">
        <v>301</v>
      </c>
      <c r="H259" s="195">
        <v>1</v>
      </c>
      <c r="I259" s="196"/>
      <c r="J259" s="197">
        <f t="shared" si="10"/>
        <v>0</v>
      </c>
      <c r="K259" s="198"/>
      <c r="L259" s="38"/>
      <c r="M259" s="199" t="s">
        <v>1</v>
      </c>
      <c r="N259" s="200" t="s">
        <v>42</v>
      </c>
      <c r="O259" s="70"/>
      <c r="P259" s="201">
        <f t="shared" si="11"/>
        <v>0</v>
      </c>
      <c r="Q259" s="201">
        <v>5.8E-4</v>
      </c>
      <c r="R259" s="201">
        <f t="shared" si="12"/>
        <v>5.8E-4</v>
      </c>
      <c r="S259" s="201">
        <v>0</v>
      </c>
      <c r="T259" s="202">
        <f t="shared" si="13"/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3" t="s">
        <v>261</v>
      </c>
      <c r="AT259" s="203" t="s">
        <v>188</v>
      </c>
      <c r="AU259" s="203" t="s">
        <v>87</v>
      </c>
      <c r="AY259" s="16" t="s">
        <v>185</v>
      </c>
      <c r="BE259" s="204">
        <f t="shared" si="14"/>
        <v>0</v>
      </c>
      <c r="BF259" s="204">
        <f t="shared" si="15"/>
        <v>0</v>
      </c>
      <c r="BG259" s="204">
        <f t="shared" si="16"/>
        <v>0</v>
      </c>
      <c r="BH259" s="204">
        <f t="shared" si="17"/>
        <v>0</v>
      </c>
      <c r="BI259" s="204">
        <f t="shared" si="18"/>
        <v>0</v>
      </c>
      <c r="BJ259" s="16" t="s">
        <v>85</v>
      </c>
      <c r="BK259" s="204">
        <f t="shared" si="19"/>
        <v>0</v>
      </c>
      <c r="BL259" s="16" t="s">
        <v>261</v>
      </c>
      <c r="BM259" s="203" t="s">
        <v>1547</v>
      </c>
    </row>
    <row r="260" spans="1:65" s="2" customFormat="1" ht="44.25" customHeight="1">
      <c r="A260" s="33"/>
      <c r="B260" s="34"/>
      <c r="C260" s="191" t="s">
        <v>500</v>
      </c>
      <c r="D260" s="191" t="s">
        <v>188</v>
      </c>
      <c r="E260" s="192" t="s">
        <v>1548</v>
      </c>
      <c r="F260" s="193" t="s">
        <v>1549</v>
      </c>
      <c r="G260" s="194" t="s">
        <v>704</v>
      </c>
      <c r="H260" s="195">
        <v>1</v>
      </c>
      <c r="I260" s="196"/>
      <c r="J260" s="197">
        <f t="shared" si="10"/>
        <v>0</v>
      </c>
      <c r="K260" s="198"/>
      <c r="L260" s="38"/>
      <c r="M260" s="199" t="s">
        <v>1</v>
      </c>
      <c r="N260" s="200" t="s">
        <v>42</v>
      </c>
      <c r="O260" s="70"/>
      <c r="P260" s="201">
        <f t="shared" si="11"/>
        <v>0</v>
      </c>
      <c r="Q260" s="201">
        <v>5.1999999999999995E-4</v>
      </c>
      <c r="R260" s="201">
        <f t="shared" si="12"/>
        <v>5.1999999999999995E-4</v>
      </c>
      <c r="S260" s="201">
        <v>0</v>
      </c>
      <c r="T260" s="202">
        <f t="shared" si="13"/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3" t="s">
        <v>261</v>
      </c>
      <c r="AT260" s="203" t="s">
        <v>188</v>
      </c>
      <c r="AU260" s="203" t="s">
        <v>87</v>
      </c>
      <c r="AY260" s="16" t="s">
        <v>185</v>
      </c>
      <c r="BE260" s="204">
        <f t="shared" si="14"/>
        <v>0</v>
      </c>
      <c r="BF260" s="204">
        <f t="shared" si="15"/>
        <v>0</v>
      </c>
      <c r="BG260" s="204">
        <f t="shared" si="16"/>
        <v>0</v>
      </c>
      <c r="BH260" s="204">
        <f t="shared" si="17"/>
        <v>0</v>
      </c>
      <c r="BI260" s="204">
        <f t="shared" si="18"/>
        <v>0</v>
      </c>
      <c r="BJ260" s="16" t="s">
        <v>85</v>
      </c>
      <c r="BK260" s="204">
        <f t="shared" si="19"/>
        <v>0</v>
      </c>
      <c r="BL260" s="16" t="s">
        <v>261</v>
      </c>
      <c r="BM260" s="203" t="s">
        <v>1550</v>
      </c>
    </row>
    <row r="261" spans="1:65" s="2" customFormat="1" ht="19.5">
      <c r="A261" s="33"/>
      <c r="B261" s="34"/>
      <c r="C261" s="35"/>
      <c r="D261" s="207" t="s">
        <v>269</v>
      </c>
      <c r="E261" s="35"/>
      <c r="F261" s="217" t="s">
        <v>1551</v>
      </c>
      <c r="G261" s="35"/>
      <c r="H261" s="35"/>
      <c r="I261" s="218"/>
      <c r="J261" s="35"/>
      <c r="K261" s="35"/>
      <c r="L261" s="38"/>
      <c r="M261" s="219"/>
      <c r="N261" s="220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269</v>
      </c>
      <c r="AU261" s="16" t="s">
        <v>87</v>
      </c>
    </row>
    <row r="262" spans="1:65" s="2" customFormat="1" ht="21.75" customHeight="1">
      <c r="A262" s="33"/>
      <c r="B262" s="34"/>
      <c r="C262" s="191" t="s">
        <v>505</v>
      </c>
      <c r="D262" s="191" t="s">
        <v>188</v>
      </c>
      <c r="E262" s="192" t="s">
        <v>1552</v>
      </c>
      <c r="F262" s="193" t="s">
        <v>1553</v>
      </c>
      <c r="G262" s="194" t="s">
        <v>301</v>
      </c>
      <c r="H262" s="195">
        <v>1</v>
      </c>
      <c r="I262" s="196"/>
      <c r="J262" s="197">
        <f t="shared" ref="J262:J273" si="20">ROUND(I262*H262,2)</f>
        <v>0</v>
      </c>
      <c r="K262" s="198"/>
      <c r="L262" s="38"/>
      <c r="M262" s="199" t="s">
        <v>1</v>
      </c>
      <c r="N262" s="200" t="s">
        <v>42</v>
      </c>
      <c r="O262" s="70"/>
      <c r="P262" s="201">
        <f t="shared" ref="P262:P273" si="21">O262*H262</f>
        <v>0</v>
      </c>
      <c r="Q262" s="201">
        <v>1E-3</v>
      </c>
      <c r="R262" s="201">
        <f t="shared" ref="R262:R273" si="22">Q262*H262</f>
        <v>1E-3</v>
      </c>
      <c r="S262" s="201">
        <v>0</v>
      </c>
      <c r="T262" s="202">
        <f t="shared" ref="T262:T273" si="23"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3" t="s">
        <v>261</v>
      </c>
      <c r="AT262" s="203" t="s">
        <v>188</v>
      </c>
      <c r="AU262" s="203" t="s">
        <v>87</v>
      </c>
      <c r="AY262" s="16" t="s">
        <v>185</v>
      </c>
      <c r="BE262" s="204">
        <f t="shared" ref="BE262:BE273" si="24">IF(N262="základní",J262,0)</f>
        <v>0</v>
      </c>
      <c r="BF262" s="204">
        <f t="shared" ref="BF262:BF273" si="25">IF(N262="snížená",J262,0)</f>
        <v>0</v>
      </c>
      <c r="BG262" s="204">
        <f t="shared" ref="BG262:BG273" si="26">IF(N262="zákl. přenesená",J262,0)</f>
        <v>0</v>
      </c>
      <c r="BH262" s="204">
        <f t="shared" ref="BH262:BH273" si="27">IF(N262="sníž. přenesená",J262,0)</f>
        <v>0</v>
      </c>
      <c r="BI262" s="204">
        <f t="shared" ref="BI262:BI273" si="28">IF(N262="nulová",J262,0)</f>
        <v>0</v>
      </c>
      <c r="BJ262" s="16" t="s">
        <v>85</v>
      </c>
      <c r="BK262" s="204">
        <f t="shared" ref="BK262:BK273" si="29">ROUND(I262*H262,2)</f>
        <v>0</v>
      </c>
      <c r="BL262" s="16" t="s">
        <v>261</v>
      </c>
      <c r="BM262" s="203" t="s">
        <v>1554</v>
      </c>
    </row>
    <row r="263" spans="1:65" s="2" customFormat="1" ht="21.75" customHeight="1">
      <c r="A263" s="33"/>
      <c r="B263" s="34"/>
      <c r="C263" s="191" t="s">
        <v>509</v>
      </c>
      <c r="D263" s="191" t="s">
        <v>188</v>
      </c>
      <c r="E263" s="192" t="s">
        <v>1555</v>
      </c>
      <c r="F263" s="193" t="s">
        <v>1556</v>
      </c>
      <c r="G263" s="194" t="s">
        <v>301</v>
      </c>
      <c r="H263" s="195">
        <v>2</v>
      </c>
      <c r="I263" s="196"/>
      <c r="J263" s="197">
        <f t="shared" si="20"/>
        <v>0</v>
      </c>
      <c r="K263" s="198"/>
      <c r="L263" s="38"/>
      <c r="M263" s="199" t="s">
        <v>1</v>
      </c>
      <c r="N263" s="200" t="s">
        <v>42</v>
      </c>
      <c r="O263" s="70"/>
      <c r="P263" s="201">
        <f t="shared" si="21"/>
        <v>0</v>
      </c>
      <c r="Q263" s="201">
        <v>1E-3</v>
      </c>
      <c r="R263" s="201">
        <f t="shared" si="22"/>
        <v>2E-3</v>
      </c>
      <c r="S263" s="201">
        <v>0</v>
      </c>
      <c r="T263" s="202">
        <f t="shared" si="2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3" t="s">
        <v>261</v>
      </c>
      <c r="AT263" s="203" t="s">
        <v>188</v>
      </c>
      <c r="AU263" s="203" t="s">
        <v>87</v>
      </c>
      <c r="AY263" s="16" t="s">
        <v>185</v>
      </c>
      <c r="BE263" s="204">
        <f t="shared" si="24"/>
        <v>0</v>
      </c>
      <c r="BF263" s="204">
        <f t="shared" si="25"/>
        <v>0</v>
      </c>
      <c r="BG263" s="204">
        <f t="shared" si="26"/>
        <v>0</v>
      </c>
      <c r="BH263" s="204">
        <f t="shared" si="27"/>
        <v>0</v>
      </c>
      <c r="BI263" s="204">
        <f t="shared" si="28"/>
        <v>0</v>
      </c>
      <c r="BJ263" s="16" t="s">
        <v>85</v>
      </c>
      <c r="BK263" s="204">
        <f t="shared" si="29"/>
        <v>0</v>
      </c>
      <c r="BL263" s="16" t="s">
        <v>261</v>
      </c>
      <c r="BM263" s="203" t="s">
        <v>1557</v>
      </c>
    </row>
    <row r="264" spans="1:65" s="2" customFormat="1" ht="16.5" customHeight="1">
      <c r="A264" s="33"/>
      <c r="B264" s="34"/>
      <c r="C264" s="191" t="s">
        <v>513</v>
      </c>
      <c r="D264" s="191" t="s">
        <v>188</v>
      </c>
      <c r="E264" s="192" t="s">
        <v>1558</v>
      </c>
      <c r="F264" s="193" t="s">
        <v>1559</v>
      </c>
      <c r="G264" s="194" t="s">
        <v>301</v>
      </c>
      <c r="H264" s="195">
        <v>1</v>
      </c>
      <c r="I264" s="196"/>
      <c r="J264" s="197">
        <f t="shared" si="20"/>
        <v>0</v>
      </c>
      <c r="K264" s="198"/>
      <c r="L264" s="38"/>
      <c r="M264" s="199" t="s">
        <v>1</v>
      </c>
      <c r="N264" s="200" t="s">
        <v>42</v>
      </c>
      <c r="O264" s="70"/>
      <c r="P264" s="201">
        <f t="shared" si="21"/>
        <v>0</v>
      </c>
      <c r="Q264" s="201">
        <v>8.0000000000000004E-4</v>
      </c>
      <c r="R264" s="201">
        <f t="shared" si="22"/>
        <v>8.0000000000000004E-4</v>
      </c>
      <c r="S264" s="201">
        <v>0</v>
      </c>
      <c r="T264" s="202">
        <f t="shared" si="2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03" t="s">
        <v>261</v>
      </c>
      <c r="AT264" s="203" t="s">
        <v>188</v>
      </c>
      <c r="AU264" s="203" t="s">
        <v>87</v>
      </c>
      <c r="AY264" s="16" t="s">
        <v>185</v>
      </c>
      <c r="BE264" s="204">
        <f t="shared" si="24"/>
        <v>0</v>
      </c>
      <c r="BF264" s="204">
        <f t="shared" si="25"/>
        <v>0</v>
      </c>
      <c r="BG264" s="204">
        <f t="shared" si="26"/>
        <v>0</v>
      </c>
      <c r="BH264" s="204">
        <f t="shared" si="27"/>
        <v>0</v>
      </c>
      <c r="BI264" s="204">
        <f t="shared" si="28"/>
        <v>0</v>
      </c>
      <c r="BJ264" s="16" t="s">
        <v>85</v>
      </c>
      <c r="BK264" s="204">
        <f t="shared" si="29"/>
        <v>0</v>
      </c>
      <c r="BL264" s="16" t="s">
        <v>261</v>
      </c>
      <c r="BM264" s="203" t="s">
        <v>1560</v>
      </c>
    </row>
    <row r="265" spans="1:65" s="2" customFormat="1" ht="21.75" customHeight="1">
      <c r="A265" s="33"/>
      <c r="B265" s="34"/>
      <c r="C265" s="191" t="s">
        <v>517</v>
      </c>
      <c r="D265" s="191" t="s">
        <v>188</v>
      </c>
      <c r="E265" s="192" t="s">
        <v>1561</v>
      </c>
      <c r="F265" s="193" t="s">
        <v>1562</v>
      </c>
      <c r="G265" s="194" t="s">
        <v>301</v>
      </c>
      <c r="H265" s="195">
        <v>1</v>
      </c>
      <c r="I265" s="196"/>
      <c r="J265" s="197">
        <f t="shared" si="20"/>
        <v>0</v>
      </c>
      <c r="K265" s="198"/>
      <c r="L265" s="38"/>
      <c r="M265" s="199" t="s">
        <v>1</v>
      </c>
      <c r="N265" s="200" t="s">
        <v>42</v>
      </c>
      <c r="O265" s="70"/>
      <c r="P265" s="201">
        <f t="shared" si="21"/>
        <v>0</v>
      </c>
      <c r="Q265" s="201">
        <v>5.0000000000000001E-4</v>
      </c>
      <c r="R265" s="201">
        <f t="shared" si="22"/>
        <v>5.0000000000000001E-4</v>
      </c>
      <c r="S265" s="201">
        <v>0</v>
      </c>
      <c r="T265" s="202">
        <f t="shared" si="2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3" t="s">
        <v>261</v>
      </c>
      <c r="AT265" s="203" t="s">
        <v>188</v>
      </c>
      <c r="AU265" s="203" t="s">
        <v>87</v>
      </c>
      <c r="AY265" s="16" t="s">
        <v>185</v>
      </c>
      <c r="BE265" s="204">
        <f t="shared" si="24"/>
        <v>0</v>
      </c>
      <c r="BF265" s="204">
        <f t="shared" si="25"/>
        <v>0</v>
      </c>
      <c r="BG265" s="204">
        <f t="shared" si="26"/>
        <v>0</v>
      </c>
      <c r="BH265" s="204">
        <f t="shared" si="27"/>
        <v>0</v>
      </c>
      <c r="BI265" s="204">
        <f t="shared" si="28"/>
        <v>0</v>
      </c>
      <c r="BJ265" s="16" t="s">
        <v>85</v>
      </c>
      <c r="BK265" s="204">
        <f t="shared" si="29"/>
        <v>0</v>
      </c>
      <c r="BL265" s="16" t="s">
        <v>261</v>
      </c>
      <c r="BM265" s="203" t="s">
        <v>1563</v>
      </c>
    </row>
    <row r="266" spans="1:65" s="2" customFormat="1" ht="16.5" customHeight="1">
      <c r="A266" s="33"/>
      <c r="B266" s="34"/>
      <c r="C266" s="191" t="s">
        <v>521</v>
      </c>
      <c r="D266" s="191" t="s">
        <v>188</v>
      </c>
      <c r="E266" s="192" t="s">
        <v>1564</v>
      </c>
      <c r="F266" s="193" t="s">
        <v>1565</v>
      </c>
      <c r="G266" s="194" t="s">
        <v>301</v>
      </c>
      <c r="H266" s="195">
        <v>1</v>
      </c>
      <c r="I266" s="196"/>
      <c r="J266" s="197">
        <f t="shared" si="20"/>
        <v>0</v>
      </c>
      <c r="K266" s="198"/>
      <c r="L266" s="38"/>
      <c r="M266" s="199" t="s">
        <v>1</v>
      </c>
      <c r="N266" s="200" t="s">
        <v>42</v>
      </c>
      <c r="O266" s="70"/>
      <c r="P266" s="201">
        <f t="shared" si="21"/>
        <v>0</v>
      </c>
      <c r="Q266" s="201">
        <v>5.1999999999999995E-4</v>
      </c>
      <c r="R266" s="201">
        <f t="shared" si="22"/>
        <v>5.1999999999999995E-4</v>
      </c>
      <c r="S266" s="201">
        <v>0</v>
      </c>
      <c r="T266" s="202">
        <f t="shared" si="2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3" t="s">
        <v>261</v>
      </c>
      <c r="AT266" s="203" t="s">
        <v>188</v>
      </c>
      <c r="AU266" s="203" t="s">
        <v>87</v>
      </c>
      <c r="AY266" s="16" t="s">
        <v>185</v>
      </c>
      <c r="BE266" s="204">
        <f t="shared" si="24"/>
        <v>0</v>
      </c>
      <c r="BF266" s="204">
        <f t="shared" si="25"/>
        <v>0</v>
      </c>
      <c r="BG266" s="204">
        <f t="shared" si="26"/>
        <v>0</v>
      </c>
      <c r="BH266" s="204">
        <f t="shared" si="27"/>
        <v>0</v>
      </c>
      <c r="BI266" s="204">
        <f t="shared" si="28"/>
        <v>0</v>
      </c>
      <c r="BJ266" s="16" t="s">
        <v>85</v>
      </c>
      <c r="BK266" s="204">
        <f t="shared" si="29"/>
        <v>0</v>
      </c>
      <c r="BL266" s="16" t="s">
        <v>261</v>
      </c>
      <c r="BM266" s="203" t="s">
        <v>1566</v>
      </c>
    </row>
    <row r="267" spans="1:65" s="2" customFormat="1" ht="16.5" customHeight="1">
      <c r="A267" s="33"/>
      <c r="B267" s="34"/>
      <c r="C267" s="191" t="s">
        <v>527</v>
      </c>
      <c r="D267" s="191" t="s">
        <v>188</v>
      </c>
      <c r="E267" s="192" t="s">
        <v>1567</v>
      </c>
      <c r="F267" s="193" t="s">
        <v>1568</v>
      </c>
      <c r="G267" s="194" t="s">
        <v>301</v>
      </c>
      <c r="H267" s="195">
        <v>1</v>
      </c>
      <c r="I267" s="196"/>
      <c r="J267" s="197">
        <f t="shared" si="20"/>
        <v>0</v>
      </c>
      <c r="K267" s="198"/>
      <c r="L267" s="38"/>
      <c r="M267" s="199" t="s">
        <v>1</v>
      </c>
      <c r="N267" s="200" t="s">
        <v>42</v>
      </c>
      <c r="O267" s="70"/>
      <c r="P267" s="201">
        <f t="shared" si="21"/>
        <v>0</v>
      </c>
      <c r="Q267" s="201">
        <v>5.0000000000000001E-4</v>
      </c>
      <c r="R267" s="201">
        <f t="shared" si="22"/>
        <v>5.0000000000000001E-4</v>
      </c>
      <c r="S267" s="201">
        <v>0</v>
      </c>
      <c r="T267" s="202">
        <f t="shared" si="2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3" t="s">
        <v>261</v>
      </c>
      <c r="AT267" s="203" t="s">
        <v>188</v>
      </c>
      <c r="AU267" s="203" t="s">
        <v>87</v>
      </c>
      <c r="AY267" s="16" t="s">
        <v>185</v>
      </c>
      <c r="BE267" s="204">
        <f t="shared" si="24"/>
        <v>0</v>
      </c>
      <c r="BF267" s="204">
        <f t="shared" si="25"/>
        <v>0</v>
      </c>
      <c r="BG267" s="204">
        <f t="shared" si="26"/>
        <v>0</v>
      </c>
      <c r="BH267" s="204">
        <f t="shared" si="27"/>
        <v>0</v>
      </c>
      <c r="BI267" s="204">
        <f t="shared" si="28"/>
        <v>0</v>
      </c>
      <c r="BJ267" s="16" t="s">
        <v>85</v>
      </c>
      <c r="BK267" s="204">
        <f t="shared" si="29"/>
        <v>0</v>
      </c>
      <c r="BL267" s="16" t="s">
        <v>261</v>
      </c>
      <c r="BM267" s="203" t="s">
        <v>1569</v>
      </c>
    </row>
    <row r="268" spans="1:65" s="2" customFormat="1" ht="21.75" customHeight="1">
      <c r="A268" s="33"/>
      <c r="B268" s="34"/>
      <c r="C268" s="191" t="s">
        <v>532</v>
      </c>
      <c r="D268" s="191" t="s">
        <v>188</v>
      </c>
      <c r="E268" s="192" t="s">
        <v>1570</v>
      </c>
      <c r="F268" s="193" t="s">
        <v>1571</v>
      </c>
      <c r="G268" s="194" t="s">
        <v>704</v>
      </c>
      <c r="H268" s="195">
        <v>2</v>
      </c>
      <c r="I268" s="196"/>
      <c r="J268" s="197">
        <f t="shared" si="20"/>
        <v>0</v>
      </c>
      <c r="K268" s="198"/>
      <c r="L268" s="38"/>
      <c r="M268" s="199" t="s">
        <v>1</v>
      </c>
      <c r="N268" s="200" t="s">
        <v>42</v>
      </c>
      <c r="O268" s="70"/>
      <c r="P268" s="201">
        <f t="shared" si="21"/>
        <v>0</v>
      </c>
      <c r="Q268" s="201">
        <v>5.1999999999999995E-4</v>
      </c>
      <c r="R268" s="201">
        <f t="shared" si="22"/>
        <v>1.0399999999999999E-3</v>
      </c>
      <c r="S268" s="201">
        <v>0</v>
      </c>
      <c r="T268" s="202">
        <f t="shared" si="23"/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03" t="s">
        <v>261</v>
      </c>
      <c r="AT268" s="203" t="s">
        <v>188</v>
      </c>
      <c r="AU268" s="203" t="s">
        <v>87</v>
      </c>
      <c r="AY268" s="16" t="s">
        <v>185</v>
      </c>
      <c r="BE268" s="204">
        <f t="shared" si="24"/>
        <v>0</v>
      </c>
      <c r="BF268" s="204">
        <f t="shared" si="25"/>
        <v>0</v>
      </c>
      <c r="BG268" s="204">
        <f t="shared" si="26"/>
        <v>0</v>
      </c>
      <c r="BH268" s="204">
        <f t="shared" si="27"/>
        <v>0</v>
      </c>
      <c r="BI268" s="204">
        <f t="shared" si="28"/>
        <v>0</v>
      </c>
      <c r="BJ268" s="16" t="s">
        <v>85</v>
      </c>
      <c r="BK268" s="204">
        <f t="shared" si="29"/>
        <v>0</v>
      </c>
      <c r="BL268" s="16" t="s">
        <v>261</v>
      </c>
      <c r="BM268" s="203" t="s">
        <v>1572</v>
      </c>
    </row>
    <row r="269" spans="1:65" s="2" customFormat="1" ht="16.5" customHeight="1">
      <c r="A269" s="33"/>
      <c r="B269" s="34"/>
      <c r="C269" s="191" t="s">
        <v>536</v>
      </c>
      <c r="D269" s="191" t="s">
        <v>188</v>
      </c>
      <c r="E269" s="192" t="s">
        <v>1573</v>
      </c>
      <c r="F269" s="193" t="s">
        <v>1574</v>
      </c>
      <c r="G269" s="194" t="s">
        <v>704</v>
      </c>
      <c r="H269" s="195">
        <v>1</v>
      </c>
      <c r="I269" s="196"/>
      <c r="J269" s="197">
        <f t="shared" si="20"/>
        <v>0</v>
      </c>
      <c r="K269" s="198"/>
      <c r="L269" s="38"/>
      <c r="M269" s="199" t="s">
        <v>1</v>
      </c>
      <c r="N269" s="200" t="s">
        <v>42</v>
      </c>
      <c r="O269" s="70"/>
      <c r="P269" s="201">
        <f t="shared" si="21"/>
        <v>0</v>
      </c>
      <c r="Q269" s="201">
        <v>5.1999999999999995E-4</v>
      </c>
      <c r="R269" s="201">
        <f t="shared" si="22"/>
        <v>5.1999999999999995E-4</v>
      </c>
      <c r="S269" s="201">
        <v>0</v>
      </c>
      <c r="T269" s="202">
        <f t="shared" si="23"/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3" t="s">
        <v>261</v>
      </c>
      <c r="AT269" s="203" t="s">
        <v>188</v>
      </c>
      <c r="AU269" s="203" t="s">
        <v>87</v>
      </c>
      <c r="AY269" s="16" t="s">
        <v>185</v>
      </c>
      <c r="BE269" s="204">
        <f t="shared" si="24"/>
        <v>0</v>
      </c>
      <c r="BF269" s="204">
        <f t="shared" si="25"/>
        <v>0</v>
      </c>
      <c r="BG269" s="204">
        <f t="shared" si="26"/>
        <v>0</v>
      </c>
      <c r="BH269" s="204">
        <f t="shared" si="27"/>
        <v>0</v>
      </c>
      <c r="BI269" s="204">
        <f t="shared" si="28"/>
        <v>0</v>
      </c>
      <c r="BJ269" s="16" t="s">
        <v>85</v>
      </c>
      <c r="BK269" s="204">
        <f t="shared" si="29"/>
        <v>0</v>
      </c>
      <c r="BL269" s="16" t="s">
        <v>261</v>
      </c>
      <c r="BM269" s="203" t="s">
        <v>1575</v>
      </c>
    </row>
    <row r="270" spans="1:65" s="2" customFormat="1" ht="16.5" customHeight="1">
      <c r="A270" s="33"/>
      <c r="B270" s="34"/>
      <c r="C270" s="191" t="s">
        <v>540</v>
      </c>
      <c r="D270" s="191" t="s">
        <v>188</v>
      </c>
      <c r="E270" s="192" t="s">
        <v>1576</v>
      </c>
      <c r="F270" s="193" t="s">
        <v>1577</v>
      </c>
      <c r="G270" s="194" t="s">
        <v>301</v>
      </c>
      <c r="H270" s="195">
        <v>1</v>
      </c>
      <c r="I270" s="196"/>
      <c r="J270" s="197">
        <f t="shared" si="20"/>
        <v>0</v>
      </c>
      <c r="K270" s="198"/>
      <c r="L270" s="38"/>
      <c r="M270" s="199" t="s">
        <v>1</v>
      </c>
      <c r="N270" s="200" t="s">
        <v>42</v>
      </c>
      <c r="O270" s="70"/>
      <c r="P270" s="201">
        <f t="shared" si="21"/>
        <v>0</v>
      </c>
      <c r="Q270" s="201">
        <v>3.1E-4</v>
      </c>
      <c r="R270" s="201">
        <f t="shared" si="22"/>
        <v>3.1E-4</v>
      </c>
      <c r="S270" s="201">
        <v>0</v>
      </c>
      <c r="T270" s="202">
        <f t="shared" si="23"/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203" t="s">
        <v>261</v>
      </c>
      <c r="AT270" s="203" t="s">
        <v>188</v>
      </c>
      <c r="AU270" s="203" t="s">
        <v>87</v>
      </c>
      <c r="AY270" s="16" t="s">
        <v>185</v>
      </c>
      <c r="BE270" s="204">
        <f t="shared" si="24"/>
        <v>0</v>
      </c>
      <c r="BF270" s="204">
        <f t="shared" si="25"/>
        <v>0</v>
      </c>
      <c r="BG270" s="204">
        <f t="shared" si="26"/>
        <v>0</v>
      </c>
      <c r="BH270" s="204">
        <f t="shared" si="27"/>
        <v>0</v>
      </c>
      <c r="BI270" s="204">
        <f t="shared" si="28"/>
        <v>0</v>
      </c>
      <c r="BJ270" s="16" t="s">
        <v>85</v>
      </c>
      <c r="BK270" s="204">
        <f t="shared" si="29"/>
        <v>0</v>
      </c>
      <c r="BL270" s="16" t="s">
        <v>261</v>
      </c>
      <c r="BM270" s="203" t="s">
        <v>1578</v>
      </c>
    </row>
    <row r="271" spans="1:65" s="2" customFormat="1" ht="33" customHeight="1">
      <c r="A271" s="33"/>
      <c r="B271" s="34"/>
      <c r="C271" s="191" t="s">
        <v>544</v>
      </c>
      <c r="D271" s="191" t="s">
        <v>188</v>
      </c>
      <c r="E271" s="192" t="s">
        <v>1579</v>
      </c>
      <c r="F271" s="193" t="s">
        <v>1580</v>
      </c>
      <c r="G271" s="194" t="s">
        <v>237</v>
      </c>
      <c r="H271" s="195">
        <v>6.0999999999999999E-2</v>
      </c>
      <c r="I271" s="196"/>
      <c r="J271" s="197">
        <f t="shared" si="20"/>
        <v>0</v>
      </c>
      <c r="K271" s="198"/>
      <c r="L271" s="38"/>
      <c r="M271" s="199" t="s">
        <v>1</v>
      </c>
      <c r="N271" s="200" t="s">
        <v>42</v>
      </c>
      <c r="O271" s="70"/>
      <c r="P271" s="201">
        <f t="shared" si="21"/>
        <v>0</v>
      </c>
      <c r="Q271" s="201">
        <v>0</v>
      </c>
      <c r="R271" s="201">
        <f t="shared" si="22"/>
        <v>0</v>
      </c>
      <c r="S271" s="201">
        <v>0</v>
      </c>
      <c r="T271" s="202">
        <f t="shared" si="23"/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3" t="s">
        <v>261</v>
      </c>
      <c r="AT271" s="203" t="s">
        <v>188</v>
      </c>
      <c r="AU271" s="203" t="s">
        <v>87</v>
      </c>
      <c r="AY271" s="16" t="s">
        <v>185</v>
      </c>
      <c r="BE271" s="204">
        <f t="shared" si="24"/>
        <v>0</v>
      </c>
      <c r="BF271" s="204">
        <f t="shared" si="25"/>
        <v>0</v>
      </c>
      <c r="BG271" s="204">
        <f t="shared" si="26"/>
        <v>0</v>
      </c>
      <c r="BH271" s="204">
        <f t="shared" si="27"/>
        <v>0</v>
      </c>
      <c r="BI271" s="204">
        <f t="shared" si="28"/>
        <v>0</v>
      </c>
      <c r="BJ271" s="16" t="s">
        <v>85</v>
      </c>
      <c r="BK271" s="204">
        <f t="shared" si="29"/>
        <v>0</v>
      </c>
      <c r="BL271" s="16" t="s">
        <v>261</v>
      </c>
      <c r="BM271" s="203" t="s">
        <v>1581</v>
      </c>
    </row>
    <row r="272" spans="1:65" s="2" customFormat="1" ht="21.75" customHeight="1">
      <c r="A272" s="33"/>
      <c r="B272" s="34"/>
      <c r="C272" s="191" t="s">
        <v>548</v>
      </c>
      <c r="D272" s="191" t="s">
        <v>188</v>
      </c>
      <c r="E272" s="192" t="s">
        <v>1582</v>
      </c>
      <c r="F272" s="193" t="s">
        <v>1583</v>
      </c>
      <c r="G272" s="194" t="s">
        <v>434</v>
      </c>
      <c r="H272" s="243"/>
      <c r="I272" s="196"/>
      <c r="J272" s="197">
        <f t="shared" si="20"/>
        <v>0</v>
      </c>
      <c r="K272" s="198"/>
      <c r="L272" s="38"/>
      <c r="M272" s="199" t="s">
        <v>1</v>
      </c>
      <c r="N272" s="200" t="s">
        <v>42</v>
      </c>
      <c r="O272" s="70"/>
      <c r="P272" s="201">
        <f t="shared" si="21"/>
        <v>0</v>
      </c>
      <c r="Q272" s="201">
        <v>0</v>
      </c>
      <c r="R272" s="201">
        <f t="shared" si="22"/>
        <v>0</v>
      </c>
      <c r="S272" s="201">
        <v>0</v>
      </c>
      <c r="T272" s="202">
        <f t="shared" si="23"/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203" t="s">
        <v>261</v>
      </c>
      <c r="AT272" s="203" t="s">
        <v>188</v>
      </c>
      <c r="AU272" s="203" t="s">
        <v>87</v>
      </c>
      <c r="AY272" s="16" t="s">
        <v>185</v>
      </c>
      <c r="BE272" s="204">
        <f t="shared" si="24"/>
        <v>0</v>
      </c>
      <c r="BF272" s="204">
        <f t="shared" si="25"/>
        <v>0</v>
      </c>
      <c r="BG272" s="204">
        <f t="shared" si="26"/>
        <v>0</v>
      </c>
      <c r="BH272" s="204">
        <f t="shared" si="27"/>
        <v>0</v>
      </c>
      <c r="BI272" s="204">
        <f t="shared" si="28"/>
        <v>0</v>
      </c>
      <c r="BJ272" s="16" t="s">
        <v>85</v>
      </c>
      <c r="BK272" s="204">
        <f t="shared" si="29"/>
        <v>0</v>
      </c>
      <c r="BL272" s="16" t="s">
        <v>261</v>
      </c>
      <c r="BM272" s="203" t="s">
        <v>1584</v>
      </c>
    </row>
    <row r="273" spans="1:65" s="2" customFormat="1" ht="21.75" customHeight="1">
      <c r="A273" s="33"/>
      <c r="B273" s="34"/>
      <c r="C273" s="191" t="s">
        <v>552</v>
      </c>
      <c r="D273" s="191" t="s">
        <v>188</v>
      </c>
      <c r="E273" s="192" t="s">
        <v>1585</v>
      </c>
      <c r="F273" s="193" t="s">
        <v>1586</v>
      </c>
      <c r="G273" s="194" t="s">
        <v>434</v>
      </c>
      <c r="H273" s="243"/>
      <c r="I273" s="196"/>
      <c r="J273" s="197">
        <f t="shared" si="20"/>
        <v>0</v>
      </c>
      <c r="K273" s="198"/>
      <c r="L273" s="38"/>
      <c r="M273" s="199" t="s">
        <v>1</v>
      </c>
      <c r="N273" s="200" t="s">
        <v>42</v>
      </c>
      <c r="O273" s="70"/>
      <c r="P273" s="201">
        <f t="shared" si="21"/>
        <v>0</v>
      </c>
      <c r="Q273" s="201">
        <v>0</v>
      </c>
      <c r="R273" s="201">
        <f t="shared" si="22"/>
        <v>0</v>
      </c>
      <c r="S273" s="201">
        <v>0</v>
      </c>
      <c r="T273" s="202">
        <f t="shared" si="23"/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03" t="s">
        <v>261</v>
      </c>
      <c r="AT273" s="203" t="s">
        <v>188</v>
      </c>
      <c r="AU273" s="203" t="s">
        <v>87</v>
      </c>
      <c r="AY273" s="16" t="s">
        <v>185</v>
      </c>
      <c r="BE273" s="204">
        <f t="shared" si="24"/>
        <v>0</v>
      </c>
      <c r="BF273" s="204">
        <f t="shared" si="25"/>
        <v>0</v>
      </c>
      <c r="BG273" s="204">
        <f t="shared" si="26"/>
        <v>0</v>
      </c>
      <c r="BH273" s="204">
        <f t="shared" si="27"/>
        <v>0</v>
      </c>
      <c r="BI273" s="204">
        <f t="shared" si="28"/>
        <v>0</v>
      </c>
      <c r="BJ273" s="16" t="s">
        <v>85</v>
      </c>
      <c r="BK273" s="204">
        <f t="shared" si="29"/>
        <v>0</v>
      </c>
      <c r="BL273" s="16" t="s">
        <v>261</v>
      </c>
      <c r="BM273" s="203" t="s">
        <v>1587</v>
      </c>
    </row>
    <row r="274" spans="1:65" s="12" customFormat="1" ht="22.9" customHeight="1">
      <c r="B274" s="175"/>
      <c r="C274" s="176"/>
      <c r="D274" s="177" t="s">
        <v>76</v>
      </c>
      <c r="E274" s="189" t="s">
        <v>1588</v>
      </c>
      <c r="F274" s="189" t="s">
        <v>1589</v>
      </c>
      <c r="G274" s="176"/>
      <c r="H274" s="176"/>
      <c r="I274" s="179"/>
      <c r="J274" s="190">
        <f>BK274</f>
        <v>0</v>
      </c>
      <c r="K274" s="176"/>
      <c r="L274" s="181"/>
      <c r="M274" s="182"/>
      <c r="N274" s="183"/>
      <c r="O274" s="183"/>
      <c r="P274" s="184">
        <f>SUM(P275:P278)</f>
        <v>0</v>
      </c>
      <c r="Q274" s="183"/>
      <c r="R274" s="184">
        <f>SUM(R275:R278)</f>
        <v>3.4300000000000004E-2</v>
      </c>
      <c r="S274" s="183"/>
      <c r="T274" s="185">
        <f>SUM(T275:T278)</f>
        <v>0</v>
      </c>
      <c r="AR274" s="186" t="s">
        <v>87</v>
      </c>
      <c r="AT274" s="187" t="s">
        <v>76</v>
      </c>
      <c r="AU274" s="187" t="s">
        <v>85</v>
      </c>
      <c r="AY274" s="186" t="s">
        <v>185</v>
      </c>
      <c r="BK274" s="188">
        <f>SUM(BK275:BK278)</f>
        <v>0</v>
      </c>
    </row>
    <row r="275" spans="1:65" s="2" customFormat="1" ht="33" customHeight="1">
      <c r="A275" s="33"/>
      <c r="B275" s="34"/>
      <c r="C275" s="191" t="s">
        <v>556</v>
      </c>
      <c r="D275" s="191" t="s">
        <v>188</v>
      </c>
      <c r="E275" s="192" t="s">
        <v>1590</v>
      </c>
      <c r="F275" s="193" t="s">
        <v>1591</v>
      </c>
      <c r="G275" s="194" t="s">
        <v>704</v>
      </c>
      <c r="H275" s="195">
        <v>2</v>
      </c>
      <c r="I275" s="196"/>
      <c r="J275" s="197">
        <f>ROUND(I275*H275,2)</f>
        <v>0</v>
      </c>
      <c r="K275" s="198"/>
      <c r="L275" s="38"/>
      <c r="M275" s="199" t="s">
        <v>1</v>
      </c>
      <c r="N275" s="200" t="s">
        <v>42</v>
      </c>
      <c r="O275" s="70"/>
      <c r="P275" s="201">
        <f>O275*H275</f>
        <v>0</v>
      </c>
      <c r="Q275" s="201">
        <v>1.6650000000000002E-2</v>
      </c>
      <c r="R275" s="201">
        <f>Q275*H275</f>
        <v>3.3300000000000003E-2</v>
      </c>
      <c r="S275" s="201">
        <v>0</v>
      </c>
      <c r="T275" s="20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3" t="s">
        <v>261</v>
      </c>
      <c r="AT275" s="203" t="s">
        <v>188</v>
      </c>
      <c r="AU275" s="203" t="s">
        <v>87</v>
      </c>
      <c r="AY275" s="16" t="s">
        <v>185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6" t="s">
        <v>85</v>
      </c>
      <c r="BK275" s="204">
        <f>ROUND(I275*H275,2)</f>
        <v>0</v>
      </c>
      <c r="BL275" s="16" t="s">
        <v>261</v>
      </c>
      <c r="BM275" s="203" t="s">
        <v>1592</v>
      </c>
    </row>
    <row r="276" spans="1:65" s="2" customFormat="1" ht="16.5" customHeight="1">
      <c r="A276" s="33"/>
      <c r="B276" s="34"/>
      <c r="C276" s="191" t="s">
        <v>562</v>
      </c>
      <c r="D276" s="191" t="s">
        <v>188</v>
      </c>
      <c r="E276" s="192" t="s">
        <v>1593</v>
      </c>
      <c r="F276" s="193" t="s">
        <v>1594</v>
      </c>
      <c r="G276" s="194" t="s">
        <v>704</v>
      </c>
      <c r="H276" s="195">
        <v>2</v>
      </c>
      <c r="I276" s="196"/>
      <c r="J276" s="197">
        <f>ROUND(I276*H276,2)</f>
        <v>0</v>
      </c>
      <c r="K276" s="198"/>
      <c r="L276" s="38"/>
      <c r="M276" s="199" t="s">
        <v>1</v>
      </c>
      <c r="N276" s="200" t="s">
        <v>42</v>
      </c>
      <c r="O276" s="70"/>
      <c r="P276" s="201">
        <f>O276*H276</f>
        <v>0</v>
      </c>
      <c r="Q276" s="201">
        <v>5.0000000000000001E-4</v>
      </c>
      <c r="R276" s="201">
        <f>Q276*H276</f>
        <v>1E-3</v>
      </c>
      <c r="S276" s="201">
        <v>0</v>
      </c>
      <c r="T276" s="20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03" t="s">
        <v>261</v>
      </c>
      <c r="AT276" s="203" t="s">
        <v>188</v>
      </c>
      <c r="AU276" s="203" t="s">
        <v>87</v>
      </c>
      <c r="AY276" s="16" t="s">
        <v>185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16" t="s">
        <v>85</v>
      </c>
      <c r="BK276" s="204">
        <f>ROUND(I276*H276,2)</f>
        <v>0</v>
      </c>
      <c r="BL276" s="16" t="s">
        <v>261</v>
      </c>
      <c r="BM276" s="203" t="s">
        <v>1595</v>
      </c>
    </row>
    <row r="277" spans="1:65" s="2" customFormat="1" ht="21.75" customHeight="1">
      <c r="A277" s="33"/>
      <c r="B277" s="34"/>
      <c r="C277" s="191" t="s">
        <v>566</v>
      </c>
      <c r="D277" s="191" t="s">
        <v>188</v>
      </c>
      <c r="E277" s="192" t="s">
        <v>1596</v>
      </c>
      <c r="F277" s="193" t="s">
        <v>1597</v>
      </c>
      <c r="G277" s="194" t="s">
        <v>434</v>
      </c>
      <c r="H277" s="243"/>
      <c r="I277" s="196"/>
      <c r="J277" s="197">
        <f>ROUND(I277*H277,2)</f>
        <v>0</v>
      </c>
      <c r="K277" s="198"/>
      <c r="L277" s="38"/>
      <c r="M277" s="199" t="s">
        <v>1</v>
      </c>
      <c r="N277" s="200" t="s">
        <v>42</v>
      </c>
      <c r="O277" s="70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03" t="s">
        <v>261</v>
      </c>
      <c r="AT277" s="203" t="s">
        <v>188</v>
      </c>
      <c r="AU277" s="203" t="s">
        <v>87</v>
      </c>
      <c r="AY277" s="16" t="s">
        <v>185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16" t="s">
        <v>85</v>
      </c>
      <c r="BK277" s="204">
        <f>ROUND(I277*H277,2)</f>
        <v>0</v>
      </c>
      <c r="BL277" s="16" t="s">
        <v>261</v>
      </c>
      <c r="BM277" s="203" t="s">
        <v>1598</v>
      </c>
    </row>
    <row r="278" spans="1:65" s="2" customFormat="1" ht="21.75" customHeight="1">
      <c r="A278" s="33"/>
      <c r="B278" s="34"/>
      <c r="C278" s="191" t="s">
        <v>570</v>
      </c>
      <c r="D278" s="191" t="s">
        <v>188</v>
      </c>
      <c r="E278" s="192" t="s">
        <v>1599</v>
      </c>
      <c r="F278" s="193" t="s">
        <v>1600</v>
      </c>
      <c r="G278" s="194" t="s">
        <v>434</v>
      </c>
      <c r="H278" s="243"/>
      <c r="I278" s="196"/>
      <c r="J278" s="197">
        <f>ROUND(I278*H278,2)</f>
        <v>0</v>
      </c>
      <c r="K278" s="198"/>
      <c r="L278" s="38"/>
      <c r="M278" s="199" t="s">
        <v>1</v>
      </c>
      <c r="N278" s="200" t="s">
        <v>42</v>
      </c>
      <c r="O278" s="70"/>
      <c r="P278" s="201">
        <f>O278*H278</f>
        <v>0</v>
      </c>
      <c r="Q278" s="201">
        <v>0</v>
      </c>
      <c r="R278" s="201">
        <f>Q278*H278</f>
        <v>0</v>
      </c>
      <c r="S278" s="201">
        <v>0</v>
      </c>
      <c r="T278" s="20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03" t="s">
        <v>261</v>
      </c>
      <c r="AT278" s="203" t="s">
        <v>188</v>
      </c>
      <c r="AU278" s="203" t="s">
        <v>87</v>
      </c>
      <c r="AY278" s="16" t="s">
        <v>185</v>
      </c>
      <c r="BE278" s="204">
        <f>IF(N278="základní",J278,0)</f>
        <v>0</v>
      </c>
      <c r="BF278" s="204">
        <f>IF(N278="snížená",J278,0)</f>
        <v>0</v>
      </c>
      <c r="BG278" s="204">
        <f>IF(N278="zákl. přenesená",J278,0)</f>
        <v>0</v>
      </c>
      <c r="BH278" s="204">
        <f>IF(N278="sníž. přenesená",J278,0)</f>
        <v>0</v>
      </c>
      <c r="BI278" s="204">
        <f>IF(N278="nulová",J278,0)</f>
        <v>0</v>
      </c>
      <c r="BJ278" s="16" t="s">
        <v>85</v>
      </c>
      <c r="BK278" s="204">
        <f>ROUND(I278*H278,2)</f>
        <v>0</v>
      </c>
      <c r="BL278" s="16" t="s">
        <v>261</v>
      </c>
      <c r="BM278" s="203" t="s">
        <v>1601</v>
      </c>
    </row>
    <row r="279" spans="1:65" s="12" customFormat="1" ht="22.9" customHeight="1">
      <c r="B279" s="175"/>
      <c r="C279" s="176"/>
      <c r="D279" s="177" t="s">
        <v>76</v>
      </c>
      <c r="E279" s="189" t="s">
        <v>498</v>
      </c>
      <c r="F279" s="189" t="s">
        <v>499</v>
      </c>
      <c r="G279" s="176"/>
      <c r="H279" s="176"/>
      <c r="I279" s="179"/>
      <c r="J279" s="190">
        <f>BK279</f>
        <v>0</v>
      </c>
      <c r="K279" s="176"/>
      <c r="L279" s="181"/>
      <c r="M279" s="182"/>
      <c r="N279" s="183"/>
      <c r="O279" s="183"/>
      <c r="P279" s="184">
        <f>SUM(P280:P322)</f>
        <v>0</v>
      </c>
      <c r="Q279" s="183"/>
      <c r="R279" s="184">
        <f>SUM(R280:R322)</f>
        <v>1.653E-2</v>
      </c>
      <c r="S279" s="183"/>
      <c r="T279" s="185">
        <f>SUM(T280:T322)</f>
        <v>1E-3</v>
      </c>
      <c r="AR279" s="186" t="s">
        <v>87</v>
      </c>
      <c r="AT279" s="187" t="s">
        <v>76</v>
      </c>
      <c r="AU279" s="187" t="s">
        <v>85</v>
      </c>
      <c r="AY279" s="186" t="s">
        <v>185</v>
      </c>
      <c r="BK279" s="188">
        <f>SUM(BK280:BK322)</f>
        <v>0</v>
      </c>
    </row>
    <row r="280" spans="1:65" s="2" customFormat="1" ht="44.25" customHeight="1">
      <c r="A280" s="33"/>
      <c r="B280" s="34"/>
      <c r="C280" s="191" t="s">
        <v>574</v>
      </c>
      <c r="D280" s="191" t="s">
        <v>188</v>
      </c>
      <c r="E280" s="192" t="s">
        <v>871</v>
      </c>
      <c r="F280" s="193" t="s">
        <v>872</v>
      </c>
      <c r="G280" s="194" t="s">
        <v>704</v>
      </c>
      <c r="H280" s="195">
        <v>1</v>
      </c>
      <c r="I280" s="196"/>
      <c r="J280" s="197">
        <f>ROUND(I280*H280,2)</f>
        <v>0</v>
      </c>
      <c r="K280" s="198"/>
      <c r="L280" s="38"/>
      <c r="M280" s="199" t="s">
        <v>1</v>
      </c>
      <c r="N280" s="200" t="s">
        <v>42</v>
      </c>
      <c r="O280" s="70"/>
      <c r="P280" s="201">
        <f>O280*H280</f>
        <v>0</v>
      </c>
      <c r="Q280" s="201">
        <v>0</v>
      </c>
      <c r="R280" s="201">
        <f>Q280*H280</f>
        <v>0</v>
      </c>
      <c r="S280" s="201">
        <v>0</v>
      </c>
      <c r="T280" s="20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03" t="s">
        <v>261</v>
      </c>
      <c r="AT280" s="203" t="s">
        <v>188</v>
      </c>
      <c r="AU280" s="203" t="s">
        <v>87</v>
      </c>
      <c r="AY280" s="16" t="s">
        <v>185</v>
      </c>
      <c r="BE280" s="204">
        <f>IF(N280="základní",J280,0)</f>
        <v>0</v>
      </c>
      <c r="BF280" s="204">
        <f>IF(N280="snížená",J280,0)</f>
        <v>0</v>
      </c>
      <c r="BG280" s="204">
        <f>IF(N280="zákl. přenesená",J280,0)</f>
        <v>0</v>
      </c>
      <c r="BH280" s="204">
        <f>IF(N280="sníž. přenesená",J280,0)</f>
        <v>0</v>
      </c>
      <c r="BI280" s="204">
        <f>IF(N280="nulová",J280,0)</f>
        <v>0</v>
      </c>
      <c r="BJ280" s="16" t="s">
        <v>85</v>
      </c>
      <c r="BK280" s="204">
        <f>ROUND(I280*H280,2)</f>
        <v>0</v>
      </c>
      <c r="BL280" s="16" t="s">
        <v>261</v>
      </c>
      <c r="BM280" s="203" t="s">
        <v>873</v>
      </c>
    </row>
    <row r="281" spans="1:65" s="2" customFormat="1" ht="16.5" customHeight="1">
      <c r="A281" s="33"/>
      <c r="B281" s="34"/>
      <c r="C281" s="191" t="s">
        <v>580</v>
      </c>
      <c r="D281" s="191" t="s">
        <v>188</v>
      </c>
      <c r="E281" s="192" t="s">
        <v>878</v>
      </c>
      <c r="F281" s="193" t="s">
        <v>1602</v>
      </c>
      <c r="G281" s="194" t="s">
        <v>704</v>
      </c>
      <c r="H281" s="195">
        <v>1</v>
      </c>
      <c r="I281" s="196"/>
      <c r="J281" s="197">
        <f>ROUND(I281*H281,2)</f>
        <v>0</v>
      </c>
      <c r="K281" s="198"/>
      <c r="L281" s="38"/>
      <c r="M281" s="199" t="s">
        <v>1</v>
      </c>
      <c r="N281" s="200" t="s">
        <v>42</v>
      </c>
      <c r="O281" s="70"/>
      <c r="P281" s="201">
        <f>O281*H281</f>
        <v>0</v>
      </c>
      <c r="Q281" s="201">
        <v>0</v>
      </c>
      <c r="R281" s="201">
        <f>Q281*H281</f>
        <v>0</v>
      </c>
      <c r="S281" s="201">
        <v>1E-3</v>
      </c>
      <c r="T281" s="202">
        <f>S281*H281</f>
        <v>1E-3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03" t="s">
        <v>261</v>
      </c>
      <c r="AT281" s="203" t="s">
        <v>188</v>
      </c>
      <c r="AU281" s="203" t="s">
        <v>87</v>
      </c>
      <c r="AY281" s="16" t="s">
        <v>185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16" t="s">
        <v>85</v>
      </c>
      <c r="BK281" s="204">
        <f>ROUND(I281*H281,2)</f>
        <v>0</v>
      </c>
      <c r="BL281" s="16" t="s">
        <v>261</v>
      </c>
      <c r="BM281" s="203" t="s">
        <v>880</v>
      </c>
    </row>
    <row r="282" spans="1:65" s="2" customFormat="1" ht="117">
      <c r="A282" s="33"/>
      <c r="B282" s="34"/>
      <c r="C282" s="35"/>
      <c r="D282" s="207" t="s">
        <v>269</v>
      </c>
      <c r="E282" s="35"/>
      <c r="F282" s="217" t="s">
        <v>1603</v>
      </c>
      <c r="G282" s="35"/>
      <c r="H282" s="35"/>
      <c r="I282" s="218"/>
      <c r="J282" s="35"/>
      <c r="K282" s="35"/>
      <c r="L282" s="38"/>
      <c r="M282" s="219"/>
      <c r="N282" s="220"/>
      <c r="O282" s="70"/>
      <c r="P282" s="70"/>
      <c r="Q282" s="70"/>
      <c r="R282" s="70"/>
      <c r="S282" s="70"/>
      <c r="T282" s="71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T282" s="16" t="s">
        <v>269</v>
      </c>
      <c r="AU282" s="16" t="s">
        <v>87</v>
      </c>
    </row>
    <row r="283" spans="1:65" s="2" customFormat="1" ht="33" customHeight="1">
      <c r="A283" s="33"/>
      <c r="B283" s="34"/>
      <c r="C283" s="191" t="s">
        <v>586</v>
      </c>
      <c r="D283" s="191" t="s">
        <v>188</v>
      </c>
      <c r="E283" s="192" t="s">
        <v>1604</v>
      </c>
      <c r="F283" s="193" t="s">
        <v>1605</v>
      </c>
      <c r="G283" s="194" t="s">
        <v>301</v>
      </c>
      <c r="H283" s="195">
        <v>1</v>
      </c>
      <c r="I283" s="196"/>
      <c r="J283" s="197">
        <f>ROUND(I283*H283,2)</f>
        <v>0</v>
      </c>
      <c r="K283" s="198"/>
      <c r="L283" s="38"/>
      <c r="M283" s="199" t="s">
        <v>1</v>
      </c>
      <c r="N283" s="200" t="s">
        <v>42</v>
      </c>
      <c r="O283" s="70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03" t="s">
        <v>261</v>
      </c>
      <c r="AT283" s="203" t="s">
        <v>188</v>
      </c>
      <c r="AU283" s="203" t="s">
        <v>87</v>
      </c>
      <c r="AY283" s="16" t="s">
        <v>185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16" t="s">
        <v>85</v>
      </c>
      <c r="BK283" s="204">
        <f>ROUND(I283*H283,2)</f>
        <v>0</v>
      </c>
      <c r="BL283" s="16" t="s">
        <v>261</v>
      </c>
      <c r="BM283" s="203" t="s">
        <v>1606</v>
      </c>
    </row>
    <row r="284" spans="1:65" s="2" customFormat="1" ht="21.75" customHeight="1">
      <c r="A284" s="33"/>
      <c r="B284" s="34"/>
      <c r="C284" s="191" t="s">
        <v>590</v>
      </c>
      <c r="D284" s="191" t="s">
        <v>188</v>
      </c>
      <c r="E284" s="192" t="s">
        <v>882</v>
      </c>
      <c r="F284" s="193" t="s">
        <v>883</v>
      </c>
      <c r="G284" s="194" t="s">
        <v>191</v>
      </c>
      <c r="H284" s="195">
        <v>4</v>
      </c>
      <c r="I284" s="196"/>
      <c r="J284" s="197">
        <f>ROUND(I284*H284,2)</f>
        <v>0</v>
      </c>
      <c r="K284" s="198"/>
      <c r="L284" s="38"/>
      <c r="M284" s="199" t="s">
        <v>1</v>
      </c>
      <c r="N284" s="200" t="s">
        <v>42</v>
      </c>
      <c r="O284" s="70"/>
      <c r="P284" s="201">
        <f>O284*H284</f>
        <v>0</v>
      </c>
      <c r="Q284" s="201">
        <v>0</v>
      </c>
      <c r="R284" s="201">
        <f>Q284*H284</f>
        <v>0</v>
      </c>
      <c r="S284" s="201">
        <v>0</v>
      </c>
      <c r="T284" s="20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203" t="s">
        <v>261</v>
      </c>
      <c r="AT284" s="203" t="s">
        <v>188</v>
      </c>
      <c r="AU284" s="203" t="s">
        <v>87</v>
      </c>
      <c r="AY284" s="16" t="s">
        <v>185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16" t="s">
        <v>85</v>
      </c>
      <c r="BK284" s="204">
        <f>ROUND(I284*H284,2)</f>
        <v>0</v>
      </c>
      <c r="BL284" s="16" t="s">
        <v>261</v>
      </c>
      <c r="BM284" s="203" t="s">
        <v>884</v>
      </c>
    </row>
    <row r="285" spans="1:65" s="2" customFormat="1" ht="16.5" customHeight="1">
      <c r="A285" s="33"/>
      <c r="B285" s="34"/>
      <c r="C285" s="232" t="s">
        <v>596</v>
      </c>
      <c r="D285" s="232" t="s">
        <v>319</v>
      </c>
      <c r="E285" s="233" t="s">
        <v>885</v>
      </c>
      <c r="F285" s="234" t="s">
        <v>886</v>
      </c>
      <c r="G285" s="235" t="s">
        <v>191</v>
      </c>
      <c r="H285" s="236">
        <v>4</v>
      </c>
      <c r="I285" s="237"/>
      <c r="J285" s="238">
        <f>ROUND(I285*H285,2)</f>
        <v>0</v>
      </c>
      <c r="K285" s="239"/>
      <c r="L285" s="240"/>
      <c r="M285" s="241" t="s">
        <v>1</v>
      </c>
      <c r="N285" s="242" t="s">
        <v>42</v>
      </c>
      <c r="O285" s="70"/>
      <c r="P285" s="201">
        <f>O285*H285</f>
        <v>0</v>
      </c>
      <c r="Q285" s="201">
        <v>3.8999999999999999E-4</v>
      </c>
      <c r="R285" s="201">
        <f>Q285*H285</f>
        <v>1.56E-3</v>
      </c>
      <c r="S285" s="201">
        <v>0</v>
      </c>
      <c r="T285" s="202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03" t="s">
        <v>322</v>
      </c>
      <c r="AT285" s="203" t="s">
        <v>319</v>
      </c>
      <c r="AU285" s="203" t="s">
        <v>87</v>
      </c>
      <c r="AY285" s="16" t="s">
        <v>185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16" t="s">
        <v>85</v>
      </c>
      <c r="BK285" s="204">
        <f>ROUND(I285*H285,2)</f>
        <v>0</v>
      </c>
      <c r="BL285" s="16" t="s">
        <v>261</v>
      </c>
      <c r="BM285" s="203" t="s">
        <v>887</v>
      </c>
    </row>
    <row r="286" spans="1:65" s="13" customFormat="1">
      <c r="B286" s="205"/>
      <c r="C286" s="206"/>
      <c r="D286" s="207" t="s">
        <v>194</v>
      </c>
      <c r="E286" s="206"/>
      <c r="F286" s="209" t="s">
        <v>888</v>
      </c>
      <c r="G286" s="206"/>
      <c r="H286" s="210">
        <v>4</v>
      </c>
      <c r="I286" s="211"/>
      <c r="J286" s="206"/>
      <c r="K286" s="206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194</v>
      </c>
      <c r="AU286" s="216" t="s">
        <v>87</v>
      </c>
      <c r="AV286" s="13" t="s">
        <v>87</v>
      </c>
      <c r="AW286" s="13" t="s">
        <v>4</v>
      </c>
      <c r="AX286" s="13" t="s">
        <v>85</v>
      </c>
      <c r="AY286" s="216" t="s">
        <v>185</v>
      </c>
    </row>
    <row r="287" spans="1:65" s="2" customFormat="1" ht="21.75" customHeight="1">
      <c r="A287" s="33"/>
      <c r="B287" s="34"/>
      <c r="C287" s="191" t="s">
        <v>602</v>
      </c>
      <c r="D287" s="191" t="s">
        <v>188</v>
      </c>
      <c r="E287" s="192" t="s">
        <v>889</v>
      </c>
      <c r="F287" s="193" t="s">
        <v>890</v>
      </c>
      <c r="G287" s="194" t="s">
        <v>191</v>
      </c>
      <c r="H287" s="195">
        <v>4</v>
      </c>
      <c r="I287" s="196"/>
      <c r="J287" s="197">
        <f>ROUND(I287*H287,2)</f>
        <v>0</v>
      </c>
      <c r="K287" s="198"/>
      <c r="L287" s="38"/>
      <c r="M287" s="199" t="s">
        <v>1</v>
      </c>
      <c r="N287" s="200" t="s">
        <v>42</v>
      </c>
      <c r="O287" s="70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03" t="s">
        <v>261</v>
      </c>
      <c r="AT287" s="203" t="s">
        <v>188</v>
      </c>
      <c r="AU287" s="203" t="s">
        <v>87</v>
      </c>
      <c r="AY287" s="16" t="s">
        <v>185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6" t="s">
        <v>85</v>
      </c>
      <c r="BK287" s="204">
        <f>ROUND(I287*H287,2)</f>
        <v>0</v>
      </c>
      <c r="BL287" s="16" t="s">
        <v>261</v>
      </c>
      <c r="BM287" s="203" t="s">
        <v>891</v>
      </c>
    </row>
    <row r="288" spans="1:65" s="2" customFormat="1" ht="16.5" customHeight="1">
      <c r="A288" s="33"/>
      <c r="B288" s="34"/>
      <c r="C288" s="232" t="s">
        <v>608</v>
      </c>
      <c r="D288" s="232" t="s">
        <v>319</v>
      </c>
      <c r="E288" s="233" t="s">
        <v>892</v>
      </c>
      <c r="F288" s="234" t="s">
        <v>893</v>
      </c>
      <c r="G288" s="235" t="s">
        <v>191</v>
      </c>
      <c r="H288" s="236">
        <v>4</v>
      </c>
      <c r="I288" s="237"/>
      <c r="J288" s="238">
        <f>ROUND(I288*H288,2)</f>
        <v>0</v>
      </c>
      <c r="K288" s="239"/>
      <c r="L288" s="240"/>
      <c r="M288" s="241" t="s">
        <v>1</v>
      </c>
      <c r="N288" s="242" t="s">
        <v>42</v>
      </c>
      <c r="O288" s="70"/>
      <c r="P288" s="201">
        <f>O288*H288</f>
        <v>0</v>
      </c>
      <c r="Q288" s="201">
        <v>1.0000000000000001E-5</v>
      </c>
      <c r="R288" s="201">
        <f>Q288*H288</f>
        <v>4.0000000000000003E-5</v>
      </c>
      <c r="S288" s="201">
        <v>0</v>
      </c>
      <c r="T288" s="20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03" t="s">
        <v>322</v>
      </c>
      <c r="AT288" s="203" t="s">
        <v>319</v>
      </c>
      <c r="AU288" s="203" t="s">
        <v>87</v>
      </c>
      <c r="AY288" s="16" t="s">
        <v>185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6" t="s">
        <v>85</v>
      </c>
      <c r="BK288" s="204">
        <f>ROUND(I288*H288,2)</f>
        <v>0</v>
      </c>
      <c r="BL288" s="16" t="s">
        <v>261</v>
      </c>
      <c r="BM288" s="203" t="s">
        <v>894</v>
      </c>
    </row>
    <row r="289" spans="1:65" s="13" customFormat="1">
      <c r="B289" s="205"/>
      <c r="C289" s="206"/>
      <c r="D289" s="207" t="s">
        <v>194</v>
      </c>
      <c r="E289" s="206"/>
      <c r="F289" s="209" t="s">
        <v>895</v>
      </c>
      <c r="G289" s="206"/>
      <c r="H289" s="210">
        <v>4</v>
      </c>
      <c r="I289" s="211"/>
      <c r="J289" s="206"/>
      <c r="K289" s="206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194</v>
      </c>
      <c r="AU289" s="216" t="s">
        <v>87</v>
      </c>
      <c r="AV289" s="13" t="s">
        <v>87</v>
      </c>
      <c r="AW289" s="13" t="s">
        <v>4</v>
      </c>
      <c r="AX289" s="13" t="s">
        <v>85</v>
      </c>
      <c r="AY289" s="216" t="s">
        <v>185</v>
      </c>
    </row>
    <row r="290" spans="1:65" s="2" customFormat="1" ht="21.75" customHeight="1">
      <c r="A290" s="33"/>
      <c r="B290" s="34"/>
      <c r="C290" s="191" t="s">
        <v>612</v>
      </c>
      <c r="D290" s="191" t="s">
        <v>188</v>
      </c>
      <c r="E290" s="192" t="s">
        <v>896</v>
      </c>
      <c r="F290" s="193" t="s">
        <v>897</v>
      </c>
      <c r="G290" s="194" t="s">
        <v>301</v>
      </c>
      <c r="H290" s="195">
        <v>5</v>
      </c>
      <c r="I290" s="196"/>
      <c r="J290" s="197">
        <f>ROUND(I290*H290,2)</f>
        <v>0</v>
      </c>
      <c r="K290" s="198"/>
      <c r="L290" s="38"/>
      <c r="M290" s="199" t="s">
        <v>1</v>
      </c>
      <c r="N290" s="200" t="s">
        <v>42</v>
      </c>
      <c r="O290" s="70"/>
      <c r="P290" s="201">
        <f>O290*H290</f>
        <v>0</v>
      </c>
      <c r="Q290" s="201">
        <v>0</v>
      </c>
      <c r="R290" s="201">
        <f>Q290*H290</f>
        <v>0</v>
      </c>
      <c r="S290" s="201">
        <v>0</v>
      </c>
      <c r="T290" s="20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03" t="s">
        <v>261</v>
      </c>
      <c r="AT290" s="203" t="s">
        <v>188</v>
      </c>
      <c r="AU290" s="203" t="s">
        <v>87</v>
      </c>
      <c r="AY290" s="16" t="s">
        <v>185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16" t="s">
        <v>85</v>
      </c>
      <c r="BK290" s="204">
        <f>ROUND(I290*H290,2)</f>
        <v>0</v>
      </c>
      <c r="BL290" s="16" t="s">
        <v>261</v>
      </c>
      <c r="BM290" s="203" t="s">
        <v>898</v>
      </c>
    </row>
    <row r="291" spans="1:65" s="13" customFormat="1">
      <c r="B291" s="205"/>
      <c r="C291" s="206"/>
      <c r="D291" s="207" t="s">
        <v>194</v>
      </c>
      <c r="E291" s="208" t="s">
        <v>1</v>
      </c>
      <c r="F291" s="209" t="s">
        <v>1607</v>
      </c>
      <c r="G291" s="206"/>
      <c r="H291" s="210">
        <v>2</v>
      </c>
      <c r="I291" s="211"/>
      <c r="J291" s="206"/>
      <c r="K291" s="206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194</v>
      </c>
      <c r="AU291" s="216" t="s">
        <v>87</v>
      </c>
      <c r="AV291" s="13" t="s">
        <v>87</v>
      </c>
      <c r="AW291" s="13" t="s">
        <v>34</v>
      </c>
      <c r="AX291" s="13" t="s">
        <v>77</v>
      </c>
      <c r="AY291" s="216" t="s">
        <v>185</v>
      </c>
    </row>
    <row r="292" spans="1:65" s="13" customFormat="1">
      <c r="B292" s="205"/>
      <c r="C292" s="206"/>
      <c r="D292" s="207" t="s">
        <v>194</v>
      </c>
      <c r="E292" s="208" t="s">
        <v>1</v>
      </c>
      <c r="F292" s="209" t="s">
        <v>1608</v>
      </c>
      <c r="G292" s="206"/>
      <c r="H292" s="210">
        <v>1</v>
      </c>
      <c r="I292" s="211"/>
      <c r="J292" s="206"/>
      <c r="K292" s="206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194</v>
      </c>
      <c r="AU292" s="216" t="s">
        <v>87</v>
      </c>
      <c r="AV292" s="13" t="s">
        <v>87</v>
      </c>
      <c r="AW292" s="13" t="s">
        <v>34</v>
      </c>
      <c r="AX292" s="13" t="s">
        <v>77</v>
      </c>
      <c r="AY292" s="216" t="s">
        <v>185</v>
      </c>
    </row>
    <row r="293" spans="1:65" s="13" customFormat="1">
      <c r="B293" s="205"/>
      <c r="C293" s="206"/>
      <c r="D293" s="207" t="s">
        <v>194</v>
      </c>
      <c r="E293" s="208" t="s">
        <v>1</v>
      </c>
      <c r="F293" s="209" t="s">
        <v>1609</v>
      </c>
      <c r="G293" s="206"/>
      <c r="H293" s="210">
        <v>1</v>
      </c>
      <c r="I293" s="211"/>
      <c r="J293" s="206"/>
      <c r="K293" s="206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194</v>
      </c>
      <c r="AU293" s="216" t="s">
        <v>87</v>
      </c>
      <c r="AV293" s="13" t="s">
        <v>87</v>
      </c>
      <c r="AW293" s="13" t="s">
        <v>34</v>
      </c>
      <c r="AX293" s="13" t="s">
        <v>77</v>
      </c>
      <c r="AY293" s="216" t="s">
        <v>185</v>
      </c>
    </row>
    <row r="294" spans="1:65" s="13" customFormat="1">
      <c r="B294" s="205"/>
      <c r="C294" s="206"/>
      <c r="D294" s="207" t="s">
        <v>194</v>
      </c>
      <c r="E294" s="208" t="s">
        <v>1</v>
      </c>
      <c r="F294" s="209" t="s">
        <v>1610</v>
      </c>
      <c r="G294" s="206"/>
      <c r="H294" s="210">
        <v>1</v>
      </c>
      <c r="I294" s="211"/>
      <c r="J294" s="206"/>
      <c r="K294" s="206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194</v>
      </c>
      <c r="AU294" s="216" t="s">
        <v>87</v>
      </c>
      <c r="AV294" s="13" t="s">
        <v>87</v>
      </c>
      <c r="AW294" s="13" t="s">
        <v>34</v>
      </c>
      <c r="AX294" s="13" t="s">
        <v>77</v>
      </c>
      <c r="AY294" s="216" t="s">
        <v>185</v>
      </c>
    </row>
    <row r="295" spans="1:65" s="14" customFormat="1">
      <c r="B295" s="221"/>
      <c r="C295" s="222"/>
      <c r="D295" s="207" t="s">
        <v>194</v>
      </c>
      <c r="E295" s="223" t="s">
        <v>1</v>
      </c>
      <c r="F295" s="224" t="s">
        <v>317</v>
      </c>
      <c r="G295" s="222"/>
      <c r="H295" s="225">
        <v>5</v>
      </c>
      <c r="I295" s="226"/>
      <c r="J295" s="222"/>
      <c r="K295" s="222"/>
      <c r="L295" s="227"/>
      <c r="M295" s="228"/>
      <c r="N295" s="229"/>
      <c r="O295" s="229"/>
      <c r="P295" s="229"/>
      <c r="Q295" s="229"/>
      <c r="R295" s="229"/>
      <c r="S295" s="229"/>
      <c r="T295" s="230"/>
      <c r="AT295" s="231" t="s">
        <v>194</v>
      </c>
      <c r="AU295" s="231" t="s">
        <v>87</v>
      </c>
      <c r="AV295" s="14" t="s">
        <v>192</v>
      </c>
      <c r="AW295" s="14" t="s">
        <v>34</v>
      </c>
      <c r="AX295" s="14" t="s">
        <v>85</v>
      </c>
      <c r="AY295" s="231" t="s">
        <v>185</v>
      </c>
    </row>
    <row r="296" spans="1:65" s="2" customFormat="1" ht="21.75" customHeight="1">
      <c r="A296" s="33"/>
      <c r="B296" s="34"/>
      <c r="C296" s="232" t="s">
        <v>616</v>
      </c>
      <c r="D296" s="232" t="s">
        <v>319</v>
      </c>
      <c r="E296" s="233" t="s">
        <v>902</v>
      </c>
      <c r="F296" s="234" t="s">
        <v>903</v>
      </c>
      <c r="G296" s="235" t="s">
        <v>301</v>
      </c>
      <c r="H296" s="236">
        <v>5</v>
      </c>
      <c r="I296" s="237"/>
      <c r="J296" s="238">
        <f>ROUND(I296*H296,2)</f>
        <v>0</v>
      </c>
      <c r="K296" s="239"/>
      <c r="L296" s="240"/>
      <c r="M296" s="241" t="s">
        <v>1</v>
      </c>
      <c r="N296" s="242" t="s">
        <v>42</v>
      </c>
      <c r="O296" s="70"/>
      <c r="P296" s="201">
        <f>O296*H296</f>
        <v>0</v>
      </c>
      <c r="Q296" s="201">
        <v>5.0000000000000002E-5</v>
      </c>
      <c r="R296" s="201">
        <f>Q296*H296</f>
        <v>2.5000000000000001E-4</v>
      </c>
      <c r="S296" s="201">
        <v>0</v>
      </c>
      <c r="T296" s="20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03" t="s">
        <v>322</v>
      </c>
      <c r="AT296" s="203" t="s">
        <v>319</v>
      </c>
      <c r="AU296" s="203" t="s">
        <v>87</v>
      </c>
      <c r="AY296" s="16" t="s">
        <v>185</v>
      </c>
      <c r="BE296" s="204">
        <f>IF(N296="základní",J296,0)</f>
        <v>0</v>
      </c>
      <c r="BF296" s="204">
        <f>IF(N296="snížená",J296,0)</f>
        <v>0</v>
      </c>
      <c r="BG296" s="204">
        <f>IF(N296="zákl. přenesená",J296,0)</f>
        <v>0</v>
      </c>
      <c r="BH296" s="204">
        <f>IF(N296="sníž. přenesená",J296,0)</f>
        <v>0</v>
      </c>
      <c r="BI296" s="204">
        <f>IF(N296="nulová",J296,0)</f>
        <v>0</v>
      </c>
      <c r="BJ296" s="16" t="s">
        <v>85</v>
      </c>
      <c r="BK296" s="204">
        <f>ROUND(I296*H296,2)</f>
        <v>0</v>
      </c>
      <c r="BL296" s="16" t="s">
        <v>261</v>
      </c>
      <c r="BM296" s="203" t="s">
        <v>904</v>
      </c>
    </row>
    <row r="297" spans="1:65" s="2" customFormat="1" ht="21.75" customHeight="1">
      <c r="A297" s="33"/>
      <c r="B297" s="34"/>
      <c r="C297" s="191" t="s">
        <v>620</v>
      </c>
      <c r="D297" s="191" t="s">
        <v>188</v>
      </c>
      <c r="E297" s="192" t="s">
        <v>905</v>
      </c>
      <c r="F297" s="193" t="s">
        <v>906</v>
      </c>
      <c r="G297" s="194" t="s">
        <v>191</v>
      </c>
      <c r="H297" s="195">
        <v>60</v>
      </c>
      <c r="I297" s="196"/>
      <c r="J297" s="197">
        <f>ROUND(I297*H297,2)</f>
        <v>0</v>
      </c>
      <c r="K297" s="198"/>
      <c r="L297" s="38"/>
      <c r="M297" s="199" t="s">
        <v>1</v>
      </c>
      <c r="N297" s="200" t="s">
        <v>42</v>
      </c>
      <c r="O297" s="70"/>
      <c r="P297" s="201">
        <f>O297*H297</f>
        <v>0</v>
      </c>
      <c r="Q297" s="201">
        <v>0</v>
      </c>
      <c r="R297" s="201">
        <f>Q297*H297</f>
        <v>0</v>
      </c>
      <c r="S297" s="201">
        <v>0</v>
      </c>
      <c r="T297" s="20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03" t="s">
        <v>261</v>
      </c>
      <c r="AT297" s="203" t="s">
        <v>188</v>
      </c>
      <c r="AU297" s="203" t="s">
        <v>87</v>
      </c>
      <c r="AY297" s="16" t="s">
        <v>185</v>
      </c>
      <c r="BE297" s="204">
        <f>IF(N297="základní",J297,0)</f>
        <v>0</v>
      </c>
      <c r="BF297" s="204">
        <f>IF(N297="snížená",J297,0)</f>
        <v>0</v>
      </c>
      <c r="BG297" s="204">
        <f>IF(N297="zákl. přenesená",J297,0)</f>
        <v>0</v>
      </c>
      <c r="BH297" s="204">
        <f>IF(N297="sníž. přenesená",J297,0)</f>
        <v>0</v>
      </c>
      <c r="BI297" s="204">
        <f>IF(N297="nulová",J297,0)</f>
        <v>0</v>
      </c>
      <c r="BJ297" s="16" t="s">
        <v>85</v>
      </c>
      <c r="BK297" s="204">
        <f>ROUND(I297*H297,2)</f>
        <v>0</v>
      </c>
      <c r="BL297" s="16" t="s">
        <v>261</v>
      </c>
      <c r="BM297" s="203" t="s">
        <v>907</v>
      </c>
    </row>
    <row r="298" spans="1:65" s="13" customFormat="1">
      <c r="B298" s="205"/>
      <c r="C298" s="206"/>
      <c r="D298" s="207" t="s">
        <v>194</v>
      </c>
      <c r="E298" s="208" t="s">
        <v>1</v>
      </c>
      <c r="F298" s="209" t="s">
        <v>1611</v>
      </c>
      <c r="G298" s="206"/>
      <c r="H298" s="210">
        <v>40</v>
      </c>
      <c r="I298" s="211"/>
      <c r="J298" s="206"/>
      <c r="K298" s="206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194</v>
      </c>
      <c r="AU298" s="216" t="s">
        <v>87</v>
      </c>
      <c r="AV298" s="13" t="s">
        <v>87</v>
      </c>
      <c r="AW298" s="13" t="s">
        <v>34</v>
      </c>
      <c r="AX298" s="13" t="s">
        <v>77</v>
      </c>
      <c r="AY298" s="216" t="s">
        <v>185</v>
      </c>
    </row>
    <row r="299" spans="1:65" s="13" customFormat="1">
      <c r="B299" s="205"/>
      <c r="C299" s="206"/>
      <c r="D299" s="207" t="s">
        <v>194</v>
      </c>
      <c r="E299" s="208" t="s">
        <v>1</v>
      </c>
      <c r="F299" s="209" t="s">
        <v>1612</v>
      </c>
      <c r="G299" s="206"/>
      <c r="H299" s="210">
        <v>20</v>
      </c>
      <c r="I299" s="211"/>
      <c r="J299" s="206"/>
      <c r="K299" s="206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194</v>
      </c>
      <c r="AU299" s="216" t="s">
        <v>87</v>
      </c>
      <c r="AV299" s="13" t="s">
        <v>87</v>
      </c>
      <c r="AW299" s="13" t="s">
        <v>34</v>
      </c>
      <c r="AX299" s="13" t="s">
        <v>77</v>
      </c>
      <c r="AY299" s="216" t="s">
        <v>185</v>
      </c>
    </row>
    <row r="300" spans="1:65" s="14" customFormat="1">
      <c r="B300" s="221"/>
      <c r="C300" s="222"/>
      <c r="D300" s="207" t="s">
        <v>194</v>
      </c>
      <c r="E300" s="223" t="s">
        <v>1</v>
      </c>
      <c r="F300" s="224" t="s">
        <v>317</v>
      </c>
      <c r="G300" s="222"/>
      <c r="H300" s="225">
        <v>60</v>
      </c>
      <c r="I300" s="226"/>
      <c r="J300" s="222"/>
      <c r="K300" s="222"/>
      <c r="L300" s="227"/>
      <c r="M300" s="228"/>
      <c r="N300" s="229"/>
      <c r="O300" s="229"/>
      <c r="P300" s="229"/>
      <c r="Q300" s="229"/>
      <c r="R300" s="229"/>
      <c r="S300" s="229"/>
      <c r="T300" s="230"/>
      <c r="AT300" s="231" t="s">
        <v>194</v>
      </c>
      <c r="AU300" s="231" t="s">
        <v>87</v>
      </c>
      <c r="AV300" s="14" t="s">
        <v>192</v>
      </c>
      <c r="AW300" s="14" t="s">
        <v>34</v>
      </c>
      <c r="AX300" s="14" t="s">
        <v>85</v>
      </c>
      <c r="AY300" s="231" t="s">
        <v>185</v>
      </c>
    </row>
    <row r="301" spans="1:65" s="2" customFormat="1" ht="21.75" customHeight="1">
      <c r="A301" s="33"/>
      <c r="B301" s="34"/>
      <c r="C301" s="232" t="s">
        <v>625</v>
      </c>
      <c r="D301" s="232" t="s">
        <v>319</v>
      </c>
      <c r="E301" s="233" t="s">
        <v>909</v>
      </c>
      <c r="F301" s="234" t="s">
        <v>910</v>
      </c>
      <c r="G301" s="235" t="s">
        <v>191</v>
      </c>
      <c r="H301" s="236">
        <v>60</v>
      </c>
      <c r="I301" s="237"/>
      <c r="J301" s="238">
        <f>ROUND(I301*H301,2)</f>
        <v>0</v>
      </c>
      <c r="K301" s="239"/>
      <c r="L301" s="240"/>
      <c r="M301" s="241" t="s">
        <v>1</v>
      </c>
      <c r="N301" s="242" t="s">
        <v>42</v>
      </c>
      <c r="O301" s="70"/>
      <c r="P301" s="201">
        <f>O301*H301</f>
        <v>0</v>
      </c>
      <c r="Q301" s="201">
        <v>1.2E-4</v>
      </c>
      <c r="R301" s="201">
        <f>Q301*H301</f>
        <v>7.1999999999999998E-3</v>
      </c>
      <c r="S301" s="201">
        <v>0</v>
      </c>
      <c r="T301" s="202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03" t="s">
        <v>322</v>
      </c>
      <c r="AT301" s="203" t="s">
        <v>319</v>
      </c>
      <c r="AU301" s="203" t="s">
        <v>87</v>
      </c>
      <c r="AY301" s="16" t="s">
        <v>185</v>
      </c>
      <c r="BE301" s="204">
        <f>IF(N301="základní",J301,0)</f>
        <v>0</v>
      </c>
      <c r="BF301" s="204">
        <f>IF(N301="snížená",J301,0)</f>
        <v>0</v>
      </c>
      <c r="BG301" s="204">
        <f>IF(N301="zákl. přenesená",J301,0)</f>
        <v>0</v>
      </c>
      <c r="BH301" s="204">
        <f>IF(N301="sníž. přenesená",J301,0)</f>
        <v>0</v>
      </c>
      <c r="BI301" s="204">
        <f>IF(N301="nulová",J301,0)</f>
        <v>0</v>
      </c>
      <c r="BJ301" s="16" t="s">
        <v>85</v>
      </c>
      <c r="BK301" s="204">
        <f>ROUND(I301*H301,2)</f>
        <v>0</v>
      </c>
      <c r="BL301" s="16" t="s">
        <v>261</v>
      </c>
      <c r="BM301" s="203" t="s">
        <v>911</v>
      </c>
    </row>
    <row r="302" spans="1:65" s="13" customFormat="1">
      <c r="B302" s="205"/>
      <c r="C302" s="206"/>
      <c r="D302" s="207" t="s">
        <v>194</v>
      </c>
      <c r="E302" s="206"/>
      <c r="F302" s="209" t="s">
        <v>1613</v>
      </c>
      <c r="G302" s="206"/>
      <c r="H302" s="210">
        <v>60</v>
      </c>
      <c r="I302" s="211"/>
      <c r="J302" s="206"/>
      <c r="K302" s="206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194</v>
      </c>
      <c r="AU302" s="216" t="s">
        <v>87</v>
      </c>
      <c r="AV302" s="13" t="s">
        <v>87</v>
      </c>
      <c r="AW302" s="13" t="s">
        <v>4</v>
      </c>
      <c r="AX302" s="13" t="s">
        <v>85</v>
      </c>
      <c r="AY302" s="216" t="s">
        <v>185</v>
      </c>
    </row>
    <row r="303" spans="1:65" s="2" customFormat="1" ht="33" customHeight="1">
      <c r="A303" s="33"/>
      <c r="B303" s="34"/>
      <c r="C303" s="191" t="s">
        <v>1075</v>
      </c>
      <c r="D303" s="191" t="s">
        <v>188</v>
      </c>
      <c r="E303" s="192" t="s">
        <v>913</v>
      </c>
      <c r="F303" s="193" t="s">
        <v>914</v>
      </c>
      <c r="G303" s="194" t="s">
        <v>191</v>
      </c>
      <c r="H303" s="195">
        <v>30</v>
      </c>
      <c r="I303" s="196"/>
      <c r="J303" s="197">
        <f>ROUND(I303*H303,2)</f>
        <v>0</v>
      </c>
      <c r="K303" s="198"/>
      <c r="L303" s="38"/>
      <c r="M303" s="199" t="s">
        <v>1</v>
      </c>
      <c r="N303" s="200" t="s">
        <v>42</v>
      </c>
      <c r="O303" s="70"/>
      <c r="P303" s="201">
        <f>O303*H303</f>
        <v>0</v>
      </c>
      <c r="Q303" s="201">
        <v>0</v>
      </c>
      <c r="R303" s="201">
        <f>Q303*H303</f>
        <v>0</v>
      </c>
      <c r="S303" s="201">
        <v>0</v>
      </c>
      <c r="T303" s="20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03" t="s">
        <v>261</v>
      </c>
      <c r="AT303" s="203" t="s">
        <v>188</v>
      </c>
      <c r="AU303" s="203" t="s">
        <v>87</v>
      </c>
      <c r="AY303" s="16" t="s">
        <v>185</v>
      </c>
      <c r="BE303" s="204">
        <f>IF(N303="základní",J303,0)</f>
        <v>0</v>
      </c>
      <c r="BF303" s="204">
        <f>IF(N303="snížená",J303,0)</f>
        <v>0</v>
      </c>
      <c r="BG303" s="204">
        <f>IF(N303="zákl. přenesená",J303,0)</f>
        <v>0</v>
      </c>
      <c r="BH303" s="204">
        <f>IF(N303="sníž. přenesená",J303,0)</f>
        <v>0</v>
      </c>
      <c r="BI303" s="204">
        <f>IF(N303="nulová",J303,0)</f>
        <v>0</v>
      </c>
      <c r="BJ303" s="16" t="s">
        <v>85</v>
      </c>
      <c r="BK303" s="204">
        <f>ROUND(I303*H303,2)</f>
        <v>0</v>
      </c>
      <c r="BL303" s="16" t="s">
        <v>261</v>
      </c>
      <c r="BM303" s="203" t="s">
        <v>915</v>
      </c>
    </row>
    <row r="304" spans="1:65" s="13" customFormat="1">
      <c r="B304" s="205"/>
      <c r="C304" s="206"/>
      <c r="D304" s="207" t="s">
        <v>194</v>
      </c>
      <c r="E304" s="208" t="s">
        <v>1</v>
      </c>
      <c r="F304" s="209" t="s">
        <v>1614</v>
      </c>
      <c r="G304" s="206"/>
      <c r="H304" s="210">
        <v>30</v>
      </c>
      <c r="I304" s="211"/>
      <c r="J304" s="206"/>
      <c r="K304" s="206"/>
      <c r="L304" s="212"/>
      <c r="M304" s="213"/>
      <c r="N304" s="214"/>
      <c r="O304" s="214"/>
      <c r="P304" s="214"/>
      <c r="Q304" s="214"/>
      <c r="R304" s="214"/>
      <c r="S304" s="214"/>
      <c r="T304" s="215"/>
      <c r="AT304" s="216" t="s">
        <v>194</v>
      </c>
      <c r="AU304" s="216" t="s">
        <v>87</v>
      </c>
      <c r="AV304" s="13" t="s">
        <v>87</v>
      </c>
      <c r="AW304" s="13" t="s">
        <v>34</v>
      </c>
      <c r="AX304" s="13" t="s">
        <v>85</v>
      </c>
      <c r="AY304" s="216" t="s">
        <v>185</v>
      </c>
    </row>
    <row r="305" spans="1:65" s="2" customFormat="1" ht="21.75" customHeight="1">
      <c r="A305" s="33"/>
      <c r="B305" s="34"/>
      <c r="C305" s="232" t="s">
        <v>1079</v>
      </c>
      <c r="D305" s="232" t="s">
        <v>319</v>
      </c>
      <c r="E305" s="233" t="s">
        <v>917</v>
      </c>
      <c r="F305" s="234" t="s">
        <v>918</v>
      </c>
      <c r="G305" s="235" t="s">
        <v>191</v>
      </c>
      <c r="H305" s="236">
        <v>30</v>
      </c>
      <c r="I305" s="237"/>
      <c r="J305" s="238">
        <f>ROUND(I305*H305,2)</f>
        <v>0</v>
      </c>
      <c r="K305" s="239"/>
      <c r="L305" s="240"/>
      <c r="M305" s="241" t="s">
        <v>1</v>
      </c>
      <c r="N305" s="242" t="s">
        <v>42</v>
      </c>
      <c r="O305" s="70"/>
      <c r="P305" s="201">
        <f>O305*H305</f>
        <v>0</v>
      </c>
      <c r="Q305" s="201">
        <v>1.7000000000000001E-4</v>
      </c>
      <c r="R305" s="201">
        <f>Q305*H305</f>
        <v>5.1000000000000004E-3</v>
      </c>
      <c r="S305" s="201">
        <v>0</v>
      </c>
      <c r="T305" s="202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03" t="s">
        <v>322</v>
      </c>
      <c r="AT305" s="203" t="s">
        <v>319</v>
      </c>
      <c r="AU305" s="203" t="s">
        <v>87</v>
      </c>
      <c r="AY305" s="16" t="s">
        <v>185</v>
      </c>
      <c r="BE305" s="204">
        <f>IF(N305="základní",J305,0)</f>
        <v>0</v>
      </c>
      <c r="BF305" s="204">
        <f>IF(N305="snížená",J305,0)</f>
        <v>0</v>
      </c>
      <c r="BG305" s="204">
        <f>IF(N305="zákl. přenesená",J305,0)</f>
        <v>0</v>
      </c>
      <c r="BH305" s="204">
        <f>IF(N305="sníž. přenesená",J305,0)</f>
        <v>0</v>
      </c>
      <c r="BI305" s="204">
        <f>IF(N305="nulová",J305,0)</f>
        <v>0</v>
      </c>
      <c r="BJ305" s="16" t="s">
        <v>85</v>
      </c>
      <c r="BK305" s="204">
        <f>ROUND(I305*H305,2)</f>
        <v>0</v>
      </c>
      <c r="BL305" s="16" t="s">
        <v>261</v>
      </c>
      <c r="BM305" s="203" t="s">
        <v>919</v>
      </c>
    </row>
    <row r="306" spans="1:65" s="13" customFormat="1">
      <c r="B306" s="205"/>
      <c r="C306" s="206"/>
      <c r="D306" s="207" t="s">
        <v>194</v>
      </c>
      <c r="E306" s="206"/>
      <c r="F306" s="209" t="s">
        <v>1615</v>
      </c>
      <c r="G306" s="206"/>
      <c r="H306" s="210">
        <v>30</v>
      </c>
      <c r="I306" s="211"/>
      <c r="J306" s="206"/>
      <c r="K306" s="206"/>
      <c r="L306" s="212"/>
      <c r="M306" s="213"/>
      <c r="N306" s="214"/>
      <c r="O306" s="214"/>
      <c r="P306" s="214"/>
      <c r="Q306" s="214"/>
      <c r="R306" s="214"/>
      <c r="S306" s="214"/>
      <c r="T306" s="215"/>
      <c r="AT306" s="216" t="s">
        <v>194</v>
      </c>
      <c r="AU306" s="216" t="s">
        <v>87</v>
      </c>
      <c r="AV306" s="13" t="s">
        <v>87</v>
      </c>
      <c r="AW306" s="13" t="s">
        <v>4</v>
      </c>
      <c r="AX306" s="13" t="s">
        <v>85</v>
      </c>
      <c r="AY306" s="216" t="s">
        <v>185</v>
      </c>
    </row>
    <row r="307" spans="1:65" s="2" customFormat="1" ht="21.75" customHeight="1">
      <c r="A307" s="33"/>
      <c r="B307" s="34"/>
      <c r="C307" s="191" t="s">
        <v>1083</v>
      </c>
      <c r="D307" s="191" t="s">
        <v>188</v>
      </c>
      <c r="E307" s="192" t="s">
        <v>929</v>
      </c>
      <c r="F307" s="193" t="s">
        <v>930</v>
      </c>
      <c r="G307" s="194" t="s">
        <v>301</v>
      </c>
      <c r="H307" s="195">
        <v>2</v>
      </c>
      <c r="I307" s="196"/>
      <c r="J307" s="197">
        <f>ROUND(I307*H307,2)</f>
        <v>0</v>
      </c>
      <c r="K307" s="198"/>
      <c r="L307" s="38"/>
      <c r="M307" s="199" t="s">
        <v>1</v>
      </c>
      <c r="N307" s="200" t="s">
        <v>42</v>
      </c>
      <c r="O307" s="70"/>
      <c r="P307" s="201">
        <f>O307*H307</f>
        <v>0</v>
      </c>
      <c r="Q307" s="201">
        <v>0</v>
      </c>
      <c r="R307" s="201">
        <f>Q307*H307</f>
        <v>0</v>
      </c>
      <c r="S307" s="201">
        <v>0</v>
      </c>
      <c r="T307" s="202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03" t="s">
        <v>261</v>
      </c>
      <c r="AT307" s="203" t="s">
        <v>188</v>
      </c>
      <c r="AU307" s="203" t="s">
        <v>87</v>
      </c>
      <c r="AY307" s="16" t="s">
        <v>185</v>
      </c>
      <c r="BE307" s="204">
        <f>IF(N307="základní",J307,0)</f>
        <v>0</v>
      </c>
      <c r="BF307" s="204">
        <f>IF(N307="snížená",J307,0)</f>
        <v>0</v>
      </c>
      <c r="BG307" s="204">
        <f>IF(N307="zákl. přenesená",J307,0)</f>
        <v>0</v>
      </c>
      <c r="BH307" s="204">
        <f>IF(N307="sníž. přenesená",J307,0)</f>
        <v>0</v>
      </c>
      <c r="BI307" s="204">
        <f>IF(N307="nulová",J307,0)</f>
        <v>0</v>
      </c>
      <c r="BJ307" s="16" t="s">
        <v>85</v>
      </c>
      <c r="BK307" s="204">
        <f>ROUND(I307*H307,2)</f>
        <v>0</v>
      </c>
      <c r="BL307" s="16" t="s">
        <v>261</v>
      </c>
      <c r="BM307" s="203" t="s">
        <v>931</v>
      </c>
    </row>
    <row r="308" spans="1:65" s="2" customFormat="1" ht="21.75" customHeight="1">
      <c r="A308" s="33"/>
      <c r="B308" s="34"/>
      <c r="C308" s="191" t="s">
        <v>1087</v>
      </c>
      <c r="D308" s="191" t="s">
        <v>188</v>
      </c>
      <c r="E308" s="192" t="s">
        <v>1616</v>
      </c>
      <c r="F308" s="193" t="s">
        <v>1617</v>
      </c>
      <c r="G308" s="194" t="s">
        <v>301</v>
      </c>
      <c r="H308" s="195">
        <v>2</v>
      </c>
      <c r="I308" s="196"/>
      <c r="J308" s="197">
        <f>ROUND(I308*H308,2)</f>
        <v>0</v>
      </c>
      <c r="K308" s="198"/>
      <c r="L308" s="38"/>
      <c r="M308" s="199" t="s">
        <v>1</v>
      </c>
      <c r="N308" s="200" t="s">
        <v>42</v>
      </c>
      <c r="O308" s="70"/>
      <c r="P308" s="201">
        <f>O308*H308</f>
        <v>0</v>
      </c>
      <c r="Q308" s="201">
        <v>0</v>
      </c>
      <c r="R308" s="201">
        <f>Q308*H308</f>
        <v>0</v>
      </c>
      <c r="S308" s="201">
        <v>0</v>
      </c>
      <c r="T308" s="202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203" t="s">
        <v>261</v>
      </c>
      <c r="AT308" s="203" t="s">
        <v>188</v>
      </c>
      <c r="AU308" s="203" t="s">
        <v>87</v>
      </c>
      <c r="AY308" s="16" t="s">
        <v>185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16" t="s">
        <v>85</v>
      </c>
      <c r="BK308" s="204">
        <f>ROUND(I308*H308,2)</f>
        <v>0</v>
      </c>
      <c r="BL308" s="16" t="s">
        <v>261</v>
      </c>
      <c r="BM308" s="203" t="s">
        <v>1618</v>
      </c>
    </row>
    <row r="309" spans="1:65" s="13" customFormat="1">
      <c r="B309" s="205"/>
      <c r="C309" s="206"/>
      <c r="D309" s="207" t="s">
        <v>194</v>
      </c>
      <c r="E309" s="208" t="s">
        <v>1</v>
      </c>
      <c r="F309" s="209" t="s">
        <v>1619</v>
      </c>
      <c r="G309" s="206"/>
      <c r="H309" s="210">
        <v>1</v>
      </c>
      <c r="I309" s="211"/>
      <c r="J309" s="206"/>
      <c r="K309" s="206"/>
      <c r="L309" s="212"/>
      <c r="M309" s="213"/>
      <c r="N309" s="214"/>
      <c r="O309" s="214"/>
      <c r="P309" s="214"/>
      <c r="Q309" s="214"/>
      <c r="R309" s="214"/>
      <c r="S309" s="214"/>
      <c r="T309" s="215"/>
      <c r="AT309" s="216" t="s">
        <v>194</v>
      </c>
      <c r="AU309" s="216" t="s">
        <v>87</v>
      </c>
      <c r="AV309" s="13" t="s">
        <v>87</v>
      </c>
      <c r="AW309" s="13" t="s">
        <v>34</v>
      </c>
      <c r="AX309" s="13" t="s">
        <v>77</v>
      </c>
      <c r="AY309" s="216" t="s">
        <v>185</v>
      </c>
    </row>
    <row r="310" spans="1:65" s="13" customFormat="1">
      <c r="B310" s="205"/>
      <c r="C310" s="206"/>
      <c r="D310" s="207" t="s">
        <v>194</v>
      </c>
      <c r="E310" s="208" t="s">
        <v>1</v>
      </c>
      <c r="F310" s="209" t="s">
        <v>1620</v>
      </c>
      <c r="G310" s="206"/>
      <c r="H310" s="210">
        <v>1</v>
      </c>
      <c r="I310" s="211"/>
      <c r="J310" s="206"/>
      <c r="K310" s="206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194</v>
      </c>
      <c r="AU310" s="216" t="s">
        <v>87</v>
      </c>
      <c r="AV310" s="13" t="s">
        <v>87</v>
      </c>
      <c r="AW310" s="13" t="s">
        <v>34</v>
      </c>
      <c r="AX310" s="13" t="s">
        <v>77</v>
      </c>
      <c r="AY310" s="216" t="s">
        <v>185</v>
      </c>
    </row>
    <row r="311" spans="1:65" s="14" customFormat="1">
      <c r="B311" s="221"/>
      <c r="C311" s="222"/>
      <c r="D311" s="207" t="s">
        <v>194</v>
      </c>
      <c r="E311" s="223" t="s">
        <v>1</v>
      </c>
      <c r="F311" s="224" t="s">
        <v>317</v>
      </c>
      <c r="G311" s="222"/>
      <c r="H311" s="225">
        <v>2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194</v>
      </c>
      <c r="AU311" s="231" t="s">
        <v>87</v>
      </c>
      <c r="AV311" s="14" t="s">
        <v>192</v>
      </c>
      <c r="AW311" s="14" t="s">
        <v>34</v>
      </c>
      <c r="AX311" s="14" t="s">
        <v>85</v>
      </c>
      <c r="AY311" s="231" t="s">
        <v>185</v>
      </c>
    </row>
    <row r="312" spans="1:65" s="2" customFormat="1" ht="33" customHeight="1">
      <c r="A312" s="33"/>
      <c r="B312" s="34"/>
      <c r="C312" s="232" t="s">
        <v>1091</v>
      </c>
      <c r="D312" s="232" t="s">
        <v>319</v>
      </c>
      <c r="E312" s="233" t="s">
        <v>1621</v>
      </c>
      <c r="F312" s="234" t="s">
        <v>1622</v>
      </c>
      <c r="G312" s="235" t="s">
        <v>301</v>
      </c>
      <c r="H312" s="236">
        <v>2</v>
      </c>
      <c r="I312" s="237"/>
      <c r="J312" s="238">
        <f t="shared" ref="J312:J322" si="30">ROUND(I312*H312,2)</f>
        <v>0</v>
      </c>
      <c r="K312" s="239"/>
      <c r="L312" s="240"/>
      <c r="M312" s="241" t="s">
        <v>1</v>
      </c>
      <c r="N312" s="242" t="s">
        <v>42</v>
      </c>
      <c r="O312" s="70"/>
      <c r="P312" s="201">
        <f t="shared" ref="P312:P322" si="31">O312*H312</f>
        <v>0</v>
      </c>
      <c r="Q312" s="201">
        <v>4.0000000000000003E-5</v>
      </c>
      <c r="R312" s="201">
        <f t="shared" ref="R312:R322" si="32">Q312*H312</f>
        <v>8.0000000000000007E-5</v>
      </c>
      <c r="S312" s="201">
        <v>0</v>
      </c>
      <c r="T312" s="202">
        <f t="shared" ref="T312:T322" si="33"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203" t="s">
        <v>322</v>
      </c>
      <c r="AT312" s="203" t="s">
        <v>319</v>
      </c>
      <c r="AU312" s="203" t="s">
        <v>87</v>
      </c>
      <c r="AY312" s="16" t="s">
        <v>185</v>
      </c>
      <c r="BE312" s="204">
        <f t="shared" ref="BE312:BE322" si="34">IF(N312="základní",J312,0)</f>
        <v>0</v>
      </c>
      <c r="BF312" s="204">
        <f t="shared" ref="BF312:BF322" si="35">IF(N312="snížená",J312,0)</f>
        <v>0</v>
      </c>
      <c r="BG312" s="204">
        <f t="shared" ref="BG312:BG322" si="36">IF(N312="zákl. přenesená",J312,0)</f>
        <v>0</v>
      </c>
      <c r="BH312" s="204">
        <f t="shared" ref="BH312:BH322" si="37">IF(N312="sníž. přenesená",J312,0)</f>
        <v>0</v>
      </c>
      <c r="BI312" s="204">
        <f t="shared" ref="BI312:BI322" si="38">IF(N312="nulová",J312,0)</f>
        <v>0</v>
      </c>
      <c r="BJ312" s="16" t="s">
        <v>85</v>
      </c>
      <c r="BK312" s="204">
        <f t="shared" ref="BK312:BK322" si="39">ROUND(I312*H312,2)</f>
        <v>0</v>
      </c>
      <c r="BL312" s="16" t="s">
        <v>261</v>
      </c>
      <c r="BM312" s="203" t="s">
        <v>940</v>
      </c>
    </row>
    <row r="313" spans="1:65" s="2" customFormat="1" ht="21.75" customHeight="1">
      <c r="A313" s="33"/>
      <c r="B313" s="34"/>
      <c r="C313" s="191" t="s">
        <v>1096</v>
      </c>
      <c r="D313" s="191" t="s">
        <v>188</v>
      </c>
      <c r="E313" s="192" t="s">
        <v>948</v>
      </c>
      <c r="F313" s="193" t="s">
        <v>949</v>
      </c>
      <c r="G313" s="194" t="s">
        <v>301</v>
      </c>
      <c r="H313" s="195">
        <v>1</v>
      </c>
      <c r="I313" s="196"/>
      <c r="J313" s="197">
        <f t="shared" si="30"/>
        <v>0</v>
      </c>
      <c r="K313" s="198"/>
      <c r="L313" s="38"/>
      <c r="M313" s="199" t="s">
        <v>1</v>
      </c>
      <c r="N313" s="200" t="s">
        <v>42</v>
      </c>
      <c r="O313" s="70"/>
      <c r="P313" s="201">
        <f t="shared" si="31"/>
        <v>0</v>
      </c>
      <c r="Q313" s="201">
        <v>0</v>
      </c>
      <c r="R313" s="201">
        <f t="shared" si="32"/>
        <v>0</v>
      </c>
      <c r="S313" s="201">
        <v>0</v>
      </c>
      <c r="T313" s="202">
        <f t="shared" si="33"/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203" t="s">
        <v>261</v>
      </c>
      <c r="AT313" s="203" t="s">
        <v>188</v>
      </c>
      <c r="AU313" s="203" t="s">
        <v>87</v>
      </c>
      <c r="AY313" s="16" t="s">
        <v>185</v>
      </c>
      <c r="BE313" s="204">
        <f t="shared" si="34"/>
        <v>0</v>
      </c>
      <c r="BF313" s="204">
        <f t="shared" si="35"/>
        <v>0</v>
      </c>
      <c r="BG313" s="204">
        <f t="shared" si="36"/>
        <v>0</v>
      </c>
      <c r="BH313" s="204">
        <f t="shared" si="37"/>
        <v>0</v>
      </c>
      <c r="BI313" s="204">
        <f t="shared" si="38"/>
        <v>0</v>
      </c>
      <c r="BJ313" s="16" t="s">
        <v>85</v>
      </c>
      <c r="BK313" s="204">
        <f t="shared" si="39"/>
        <v>0</v>
      </c>
      <c r="BL313" s="16" t="s">
        <v>261</v>
      </c>
      <c r="BM313" s="203" t="s">
        <v>950</v>
      </c>
    </row>
    <row r="314" spans="1:65" s="2" customFormat="1" ht="44.25" customHeight="1">
      <c r="A314" s="33"/>
      <c r="B314" s="34"/>
      <c r="C314" s="232" t="s">
        <v>1100</v>
      </c>
      <c r="D314" s="232" t="s">
        <v>319</v>
      </c>
      <c r="E314" s="233" t="s">
        <v>951</v>
      </c>
      <c r="F314" s="234" t="s">
        <v>952</v>
      </c>
      <c r="G314" s="235" t="s">
        <v>301</v>
      </c>
      <c r="H314" s="236">
        <v>1</v>
      </c>
      <c r="I314" s="237"/>
      <c r="J314" s="238">
        <f t="shared" si="30"/>
        <v>0</v>
      </c>
      <c r="K314" s="239"/>
      <c r="L314" s="240"/>
      <c r="M314" s="241" t="s">
        <v>1</v>
      </c>
      <c r="N314" s="242" t="s">
        <v>42</v>
      </c>
      <c r="O314" s="70"/>
      <c r="P314" s="201">
        <f t="shared" si="31"/>
        <v>0</v>
      </c>
      <c r="Q314" s="201">
        <v>1E-4</v>
      </c>
      <c r="R314" s="201">
        <f t="shared" si="32"/>
        <v>1E-4</v>
      </c>
      <c r="S314" s="201">
        <v>0</v>
      </c>
      <c r="T314" s="202">
        <f t="shared" si="33"/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03" t="s">
        <v>322</v>
      </c>
      <c r="AT314" s="203" t="s">
        <v>319</v>
      </c>
      <c r="AU314" s="203" t="s">
        <v>87</v>
      </c>
      <c r="AY314" s="16" t="s">
        <v>185</v>
      </c>
      <c r="BE314" s="204">
        <f t="shared" si="34"/>
        <v>0</v>
      </c>
      <c r="BF314" s="204">
        <f t="shared" si="35"/>
        <v>0</v>
      </c>
      <c r="BG314" s="204">
        <f t="shared" si="36"/>
        <v>0</v>
      </c>
      <c r="BH314" s="204">
        <f t="shared" si="37"/>
        <v>0</v>
      </c>
      <c r="BI314" s="204">
        <f t="shared" si="38"/>
        <v>0</v>
      </c>
      <c r="BJ314" s="16" t="s">
        <v>85</v>
      </c>
      <c r="BK314" s="204">
        <f t="shared" si="39"/>
        <v>0</v>
      </c>
      <c r="BL314" s="16" t="s">
        <v>261</v>
      </c>
      <c r="BM314" s="203" t="s">
        <v>953</v>
      </c>
    </row>
    <row r="315" spans="1:65" s="2" customFormat="1" ht="16.5" customHeight="1">
      <c r="A315" s="33"/>
      <c r="B315" s="34"/>
      <c r="C315" s="191" t="s">
        <v>1104</v>
      </c>
      <c r="D315" s="191" t="s">
        <v>188</v>
      </c>
      <c r="E315" s="192" t="s">
        <v>954</v>
      </c>
      <c r="F315" s="193" t="s">
        <v>955</v>
      </c>
      <c r="G315" s="194" t="s">
        <v>301</v>
      </c>
      <c r="H315" s="195">
        <v>4</v>
      </c>
      <c r="I315" s="196"/>
      <c r="J315" s="197">
        <f t="shared" si="30"/>
        <v>0</v>
      </c>
      <c r="K315" s="198"/>
      <c r="L315" s="38"/>
      <c r="M315" s="199" t="s">
        <v>1</v>
      </c>
      <c r="N315" s="200" t="s">
        <v>42</v>
      </c>
      <c r="O315" s="70"/>
      <c r="P315" s="201">
        <f t="shared" si="31"/>
        <v>0</v>
      </c>
      <c r="Q315" s="201">
        <v>0</v>
      </c>
      <c r="R315" s="201">
        <f t="shared" si="32"/>
        <v>0</v>
      </c>
      <c r="S315" s="201">
        <v>0</v>
      </c>
      <c r="T315" s="202">
        <f t="shared" si="33"/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203" t="s">
        <v>261</v>
      </c>
      <c r="AT315" s="203" t="s">
        <v>188</v>
      </c>
      <c r="AU315" s="203" t="s">
        <v>87</v>
      </c>
      <c r="AY315" s="16" t="s">
        <v>185</v>
      </c>
      <c r="BE315" s="204">
        <f t="shared" si="34"/>
        <v>0</v>
      </c>
      <c r="BF315" s="204">
        <f t="shared" si="35"/>
        <v>0</v>
      </c>
      <c r="BG315" s="204">
        <f t="shared" si="36"/>
        <v>0</v>
      </c>
      <c r="BH315" s="204">
        <f t="shared" si="37"/>
        <v>0</v>
      </c>
      <c r="BI315" s="204">
        <f t="shared" si="38"/>
        <v>0</v>
      </c>
      <c r="BJ315" s="16" t="s">
        <v>85</v>
      </c>
      <c r="BK315" s="204">
        <f t="shared" si="39"/>
        <v>0</v>
      </c>
      <c r="BL315" s="16" t="s">
        <v>261</v>
      </c>
      <c r="BM315" s="203" t="s">
        <v>956</v>
      </c>
    </row>
    <row r="316" spans="1:65" s="2" customFormat="1" ht="21.75" customHeight="1">
      <c r="A316" s="33"/>
      <c r="B316" s="34"/>
      <c r="C316" s="232" t="s">
        <v>1108</v>
      </c>
      <c r="D316" s="232" t="s">
        <v>319</v>
      </c>
      <c r="E316" s="233" t="s">
        <v>1623</v>
      </c>
      <c r="F316" s="234" t="s">
        <v>1624</v>
      </c>
      <c r="G316" s="235" t="s">
        <v>301</v>
      </c>
      <c r="H316" s="236">
        <v>4</v>
      </c>
      <c r="I316" s="237"/>
      <c r="J316" s="238">
        <f t="shared" si="30"/>
        <v>0</v>
      </c>
      <c r="K316" s="239"/>
      <c r="L316" s="240"/>
      <c r="M316" s="241" t="s">
        <v>1</v>
      </c>
      <c r="N316" s="242" t="s">
        <v>42</v>
      </c>
      <c r="O316" s="70"/>
      <c r="P316" s="201">
        <f t="shared" si="31"/>
        <v>0</v>
      </c>
      <c r="Q316" s="201">
        <v>1.3999999999999999E-4</v>
      </c>
      <c r="R316" s="201">
        <f t="shared" si="32"/>
        <v>5.5999999999999995E-4</v>
      </c>
      <c r="S316" s="201">
        <v>0</v>
      </c>
      <c r="T316" s="202">
        <f t="shared" si="33"/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03" t="s">
        <v>322</v>
      </c>
      <c r="AT316" s="203" t="s">
        <v>319</v>
      </c>
      <c r="AU316" s="203" t="s">
        <v>87</v>
      </c>
      <c r="AY316" s="16" t="s">
        <v>185</v>
      </c>
      <c r="BE316" s="204">
        <f t="shared" si="34"/>
        <v>0</v>
      </c>
      <c r="BF316" s="204">
        <f t="shared" si="35"/>
        <v>0</v>
      </c>
      <c r="BG316" s="204">
        <f t="shared" si="36"/>
        <v>0</v>
      </c>
      <c r="BH316" s="204">
        <f t="shared" si="37"/>
        <v>0</v>
      </c>
      <c r="BI316" s="204">
        <f t="shared" si="38"/>
        <v>0</v>
      </c>
      <c r="BJ316" s="16" t="s">
        <v>85</v>
      </c>
      <c r="BK316" s="204">
        <f t="shared" si="39"/>
        <v>0</v>
      </c>
      <c r="BL316" s="16" t="s">
        <v>261</v>
      </c>
      <c r="BM316" s="203" t="s">
        <v>1625</v>
      </c>
    </row>
    <row r="317" spans="1:65" s="2" customFormat="1" ht="44.25" customHeight="1">
      <c r="A317" s="33"/>
      <c r="B317" s="34"/>
      <c r="C317" s="191" t="s">
        <v>1112</v>
      </c>
      <c r="D317" s="191" t="s">
        <v>188</v>
      </c>
      <c r="E317" s="192" t="s">
        <v>719</v>
      </c>
      <c r="F317" s="193" t="s">
        <v>960</v>
      </c>
      <c r="G317" s="194" t="s">
        <v>721</v>
      </c>
      <c r="H317" s="195">
        <v>1</v>
      </c>
      <c r="I317" s="196"/>
      <c r="J317" s="197">
        <f t="shared" si="30"/>
        <v>0</v>
      </c>
      <c r="K317" s="198"/>
      <c r="L317" s="38"/>
      <c r="M317" s="199" t="s">
        <v>1</v>
      </c>
      <c r="N317" s="200" t="s">
        <v>42</v>
      </c>
      <c r="O317" s="70"/>
      <c r="P317" s="201">
        <f t="shared" si="31"/>
        <v>0</v>
      </c>
      <c r="Q317" s="201">
        <v>0</v>
      </c>
      <c r="R317" s="201">
        <f t="shared" si="32"/>
        <v>0</v>
      </c>
      <c r="S317" s="201">
        <v>0</v>
      </c>
      <c r="T317" s="202">
        <f t="shared" si="33"/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03" t="s">
        <v>192</v>
      </c>
      <c r="AT317" s="203" t="s">
        <v>188</v>
      </c>
      <c r="AU317" s="203" t="s">
        <v>87</v>
      </c>
      <c r="AY317" s="16" t="s">
        <v>185</v>
      </c>
      <c r="BE317" s="204">
        <f t="shared" si="34"/>
        <v>0</v>
      </c>
      <c r="BF317" s="204">
        <f t="shared" si="35"/>
        <v>0</v>
      </c>
      <c r="BG317" s="204">
        <f t="shared" si="36"/>
        <v>0</v>
      </c>
      <c r="BH317" s="204">
        <f t="shared" si="37"/>
        <v>0</v>
      </c>
      <c r="BI317" s="204">
        <f t="shared" si="38"/>
        <v>0</v>
      </c>
      <c r="BJ317" s="16" t="s">
        <v>85</v>
      </c>
      <c r="BK317" s="204">
        <f t="shared" si="39"/>
        <v>0</v>
      </c>
      <c r="BL317" s="16" t="s">
        <v>192</v>
      </c>
      <c r="BM317" s="203" t="s">
        <v>961</v>
      </c>
    </row>
    <row r="318" spans="1:65" s="2" customFormat="1" ht="16.5" customHeight="1">
      <c r="A318" s="33"/>
      <c r="B318" s="34"/>
      <c r="C318" s="191" t="s">
        <v>1114</v>
      </c>
      <c r="D318" s="191" t="s">
        <v>188</v>
      </c>
      <c r="E318" s="192" t="s">
        <v>962</v>
      </c>
      <c r="F318" s="193" t="s">
        <v>963</v>
      </c>
      <c r="G318" s="194" t="s">
        <v>721</v>
      </c>
      <c r="H318" s="195">
        <v>1</v>
      </c>
      <c r="I318" s="196"/>
      <c r="J318" s="197">
        <f t="shared" si="30"/>
        <v>0</v>
      </c>
      <c r="K318" s="198"/>
      <c r="L318" s="38"/>
      <c r="M318" s="199" t="s">
        <v>1</v>
      </c>
      <c r="N318" s="200" t="s">
        <v>42</v>
      </c>
      <c r="O318" s="70"/>
      <c r="P318" s="201">
        <f t="shared" si="31"/>
        <v>0</v>
      </c>
      <c r="Q318" s="201">
        <v>0</v>
      </c>
      <c r="R318" s="201">
        <f t="shared" si="32"/>
        <v>0</v>
      </c>
      <c r="S318" s="201">
        <v>0</v>
      </c>
      <c r="T318" s="202">
        <f t="shared" si="33"/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03" t="s">
        <v>192</v>
      </c>
      <c r="AT318" s="203" t="s">
        <v>188</v>
      </c>
      <c r="AU318" s="203" t="s">
        <v>87</v>
      </c>
      <c r="AY318" s="16" t="s">
        <v>185</v>
      </c>
      <c r="BE318" s="204">
        <f t="shared" si="34"/>
        <v>0</v>
      </c>
      <c r="BF318" s="204">
        <f t="shared" si="35"/>
        <v>0</v>
      </c>
      <c r="BG318" s="204">
        <f t="shared" si="36"/>
        <v>0</v>
      </c>
      <c r="BH318" s="204">
        <f t="shared" si="37"/>
        <v>0</v>
      </c>
      <c r="BI318" s="204">
        <f t="shared" si="38"/>
        <v>0</v>
      </c>
      <c r="BJ318" s="16" t="s">
        <v>85</v>
      </c>
      <c r="BK318" s="204">
        <f t="shared" si="39"/>
        <v>0</v>
      </c>
      <c r="BL318" s="16" t="s">
        <v>192</v>
      </c>
      <c r="BM318" s="203" t="s">
        <v>964</v>
      </c>
    </row>
    <row r="319" spans="1:65" s="2" customFormat="1" ht="21.75" customHeight="1">
      <c r="A319" s="33"/>
      <c r="B319" s="34"/>
      <c r="C319" s="191" t="s">
        <v>1118</v>
      </c>
      <c r="D319" s="191" t="s">
        <v>188</v>
      </c>
      <c r="E319" s="192" t="s">
        <v>965</v>
      </c>
      <c r="F319" s="193" t="s">
        <v>966</v>
      </c>
      <c r="G319" s="194" t="s">
        <v>301</v>
      </c>
      <c r="H319" s="195">
        <v>2</v>
      </c>
      <c r="I319" s="196"/>
      <c r="J319" s="197">
        <f t="shared" si="30"/>
        <v>0</v>
      </c>
      <c r="K319" s="198"/>
      <c r="L319" s="38"/>
      <c r="M319" s="199" t="s">
        <v>1</v>
      </c>
      <c r="N319" s="200" t="s">
        <v>42</v>
      </c>
      <c r="O319" s="70"/>
      <c r="P319" s="201">
        <f t="shared" si="31"/>
        <v>0</v>
      </c>
      <c r="Q319" s="201">
        <v>8.1999999999999998E-4</v>
      </c>
      <c r="R319" s="201">
        <f t="shared" si="32"/>
        <v>1.64E-3</v>
      </c>
      <c r="S319" s="201">
        <v>0</v>
      </c>
      <c r="T319" s="202">
        <f t="shared" si="33"/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03" t="s">
        <v>261</v>
      </c>
      <c r="AT319" s="203" t="s">
        <v>188</v>
      </c>
      <c r="AU319" s="203" t="s">
        <v>87</v>
      </c>
      <c r="AY319" s="16" t="s">
        <v>185</v>
      </c>
      <c r="BE319" s="204">
        <f t="shared" si="34"/>
        <v>0</v>
      </c>
      <c r="BF319" s="204">
        <f t="shared" si="35"/>
        <v>0</v>
      </c>
      <c r="BG319" s="204">
        <f t="shared" si="36"/>
        <v>0</v>
      </c>
      <c r="BH319" s="204">
        <f t="shared" si="37"/>
        <v>0</v>
      </c>
      <c r="BI319" s="204">
        <f t="shared" si="38"/>
        <v>0</v>
      </c>
      <c r="BJ319" s="16" t="s">
        <v>85</v>
      </c>
      <c r="BK319" s="204">
        <f t="shared" si="39"/>
        <v>0</v>
      </c>
      <c r="BL319" s="16" t="s">
        <v>261</v>
      </c>
      <c r="BM319" s="203" t="s">
        <v>967</v>
      </c>
    </row>
    <row r="320" spans="1:65" s="2" customFormat="1" ht="16.5" customHeight="1">
      <c r="A320" s="33"/>
      <c r="B320" s="34"/>
      <c r="C320" s="191" t="s">
        <v>1123</v>
      </c>
      <c r="D320" s="191" t="s">
        <v>188</v>
      </c>
      <c r="E320" s="192" t="s">
        <v>968</v>
      </c>
      <c r="F320" s="193" t="s">
        <v>969</v>
      </c>
      <c r="G320" s="194" t="s">
        <v>301</v>
      </c>
      <c r="H320" s="195">
        <v>2</v>
      </c>
      <c r="I320" s="196"/>
      <c r="J320" s="197">
        <f t="shared" si="30"/>
        <v>0</v>
      </c>
      <c r="K320" s="198"/>
      <c r="L320" s="38"/>
      <c r="M320" s="199" t="s">
        <v>1</v>
      </c>
      <c r="N320" s="200" t="s">
        <v>42</v>
      </c>
      <c r="O320" s="70"/>
      <c r="P320" s="201">
        <f t="shared" si="31"/>
        <v>0</v>
      </c>
      <c r="Q320" s="201">
        <v>0</v>
      </c>
      <c r="R320" s="201">
        <f t="shared" si="32"/>
        <v>0</v>
      </c>
      <c r="S320" s="201">
        <v>0</v>
      </c>
      <c r="T320" s="202">
        <f t="shared" si="33"/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203" t="s">
        <v>192</v>
      </c>
      <c r="AT320" s="203" t="s">
        <v>188</v>
      </c>
      <c r="AU320" s="203" t="s">
        <v>87</v>
      </c>
      <c r="AY320" s="16" t="s">
        <v>185</v>
      </c>
      <c r="BE320" s="204">
        <f t="shared" si="34"/>
        <v>0</v>
      </c>
      <c r="BF320" s="204">
        <f t="shared" si="35"/>
        <v>0</v>
      </c>
      <c r="BG320" s="204">
        <f t="shared" si="36"/>
        <v>0</v>
      </c>
      <c r="BH320" s="204">
        <f t="shared" si="37"/>
        <v>0</v>
      </c>
      <c r="BI320" s="204">
        <f t="shared" si="38"/>
        <v>0</v>
      </c>
      <c r="BJ320" s="16" t="s">
        <v>85</v>
      </c>
      <c r="BK320" s="204">
        <f t="shared" si="39"/>
        <v>0</v>
      </c>
      <c r="BL320" s="16" t="s">
        <v>192</v>
      </c>
      <c r="BM320" s="203" t="s">
        <v>970</v>
      </c>
    </row>
    <row r="321" spans="1:65" s="2" customFormat="1" ht="21.75" customHeight="1">
      <c r="A321" s="33"/>
      <c r="B321" s="34"/>
      <c r="C321" s="191" t="s">
        <v>1127</v>
      </c>
      <c r="D321" s="191" t="s">
        <v>188</v>
      </c>
      <c r="E321" s="192" t="s">
        <v>1347</v>
      </c>
      <c r="F321" s="193" t="s">
        <v>1348</v>
      </c>
      <c r="G321" s="194" t="s">
        <v>434</v>
      </c>
      <c r="H321" s="243"/>
      <c r="I321" s="196"/>
      <c r="J321" s="197">
        <f t="shared" si="30"/>
        <v>0</v>
      </c>
      <c r="K321" s="198"/>
      <c r="L321" s="38"/>
      <c r="M321" s="199" t="s">
        <v>1</v>
      </c>
      <c r="N321" s="200" t="s">
        <v>42</v>
      </c>
      <c r="O321" s="70"/>
      <c r="P321" s="201">
        <f t="shared" si="31"/>
        <v>0</v>
      </c>
      <c r="Q321" s="201">
        <v>0</v>
      </c>
      <c r="R321" s="201">
        <f t="shared" si="32"/>
        <v>0</v>
      </c>
      <c r="S321" s="201">
        <v>0</v>
      </c>
      <c r="T321" s="202">
        <f t="shared" si="33"/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03" t="s">
        <v>261</v>
      </c>
      <c r="AT321" s="203" t="s">
        <v>188</v>
      </c>
      <c r="AU321" s="203" t="s">
        <v>87</v>
      </c>
      <c r="AY321" s="16" t="s">
        <v>185</v>
      </c>
      <c r="BE321" s="204">
        <f t="shared" si="34"/>
        <v>0</v>
      </c>
      <c r="BF321" s="204">
        <f t="shared" si="35"/>
        <v>0</v>
      </c>
      <c r="BG321" s="204">
        <f t="shared" si="36"/>
        <v>0</v>
      </c>
      <c r="BH321" s="204">
        <f t="shared" si="37"/>
        <v>0</v>
      </c>
      <c r="BI321" s="204">
        <f t="shared" si="38"/>
        <v>0</v>
      </c>
      <c r="BJ321" s="16" t="s">
        <v>85</v>
      </c>
      <c r="BK321" s="204">
        <f t="shared" si="39"/>
        <v>0</v>
      </c>
      <c r="BL321" s="16" t="s">
        <v>261</v>
      </c>
      <c r="BM321" s="203" t="s">
        <v>1626</v>
      </c>
    </row>
    <row r="322" spans="1:65" s="2" customFormat="1" ht="21.75" customHeight="1">
      <c r="A322" s="33"/>
      <c r="B322" s="34"/>
      <c r="C322" s="191" t="s">
        <v>1131</v>
      </c>
      <c r="D322" s="191" t="s">
        <v>188</v>
      </c>
      <c r="E322" s="192" t="s">
        <v>522</v>
      </c>
      <c r="F322" s="193" t="s">
        <v>523</v>
      </c>
      <c r="G322" s="194" t="s">
        <v>434</v>
      </c>
      <c r="H322" s="243"/>
      <c r="I322" s="196"/>
      <c r="J322" s="197">
        <f t="shared" si="30"/>
        <v>0</v>
      </c>
      <c r="K322" s="198"/>
      <c r="L322" s="38"/>
      <c r="M322" s="199" t="s">
        <v>1</v>
      </c>
      <c r="N322" s="200" t="s">
        <v>42</v>
      </c>
      <c r="O322" s="70"/>
      <c r="P322" s="201">
        <f t="shared" si="31"/>
        <v>0</v>
      </c>
      <c r="Q322" s="201">
        <v>0</v>
      </c>
      <c r="R322" s="201">
        <f t="shared" si="32"/>
        <v>0</v>
      </c>
      <c r="S322" s="201">
        <v>0</v>
      </c>
      <c r="T322" s="202">
        <f t="shared" si="33"/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203" t="s">
        <v>261</v>
      </c>
      <c r="AT322" s="203" t="s">
        <v>188</v>
      </c>
      <c r="AU322" s="203" t="s">
        <v>87</v>
      </c>
      <c r="AY322" s="16" t="s">
        <v>185</v>
      </c>
      <c r="BE322" s="204">
        <f t="shared" si="34"/>
        <v>0</v>
      </c>
      <c r="BF322" s="204">
        <f t="shared" si="35"/>
        <v>0</v>
      </c>
      <c r="BG322" s="204">
        <f t="shared" si="36"/>
        <v>0</v>
      </c>
      <c r="BH322" s="204">
        <f t="shared" si="37"/>
        <v>0</v>
      </c>
      <c r="BI322" s="204">
        <f t="shared" si="38"/>
        <v>0</v>
      </c>
      <c r="BJ322" s="16" t="s">
        <v>85</v>
      </c>
      <c r="BK322" s="204">
        <f t="shared" si="39"/>
        <v>0</v>
      </c>
      <c r="BL322" s="16" t="s">
        <v>261</v>
      </c>
      <c r="BM322" s="203" t="s">
        <v>1627</v>
      </c>
    </row>
    <row r="323" spans="1:65" s="12" customFormat="1" ht="22.9" customHeight="1">
      <c r="B323" s="175"/>
      <c r="C323" s="176"/>
      <c r="D323" s="177" t="s">
        <v>76</v>
      </c>
      <c r="E323" s="189" t="s">
        <v>723</v>
      </c>
      <c r="F323" s="189" t="s">
        <v>724</v>
      </c>
      <c r="G323" s="176"/>
      <c r="H323" s="176"/>
      <c r="I323" s="179"/>
      <c r="J323" s="190">
        <f>BK323</f>
        <v>0</v>
      </c>
      <c r="K323" s="176"/>
      <c r="L323" s="181"/>
      <c r="M323" s="182"/>
      <c r="N323" s="183"/>
      <c r="O323" s="183"/>
      <c r="P323" s="184">
        <f>SUM(P324:P326)</f>
        <v>0</v>
      </c>
      <c r="Q323" s="183"/>
      <c r="R323" s="184">
        <f>SUM(R324:R326)</f>
        <v>0</v>
      </c>
      <c r="S323" s="183"/>
      <c r="T323" s="185">
        <f>SUM(T324:T326)</f>
        <v>0</v>
      </c>
      <c r="AR323" s="186" t="s">
        <v>87</v>
      </c>
      <c r="AT323" s="187" t="s">
        <v>76</v>
      </c>
      <c r="AU323" s="187" t="s">
        <v>85</v>
      </c>
      <c r="AY323" s="186" t="s">
        <v>185</v>
      </c>
      <c r="BK323" s="188">
        <f>SUM(BK324:BK326)</f>
        <v>0</v>
      </c>
    </row>
    <row r="324" spans="1:65" s="2" customFormat="1" ht="44.25" customHeight="1">
      <c r="A324" s="33"/>
      <c r="B324" s="34"/>
      <c r="C324" s="191" t="s">
        <v>1135</v>
      </c>
      <c r="D324" s="191" t="s">
        <v>188</v>
      </c>
      <c r="E324" s="192" t="s">
        <v>1628</v>
      </c>
      <c r="F324" s="193" t="s">
        <v>1629</v>
      </c>
      <c r="G324" s="194" t="s">
        <v>301</v>
      </c>
      <c r="H324" s="195">
        <v>2</v>
      </c>
      <c r="I324" s="196"/>
      <c r="J324" s="197">
        <f>ROUND(I324*H324,2)</f>
        <v>0</v>
      </c>
      <c r="K324" s="198"/>
      <c r="L324" s="38"/>
      <c r="M324" s="199" t="s">
        <v>1</v>
      </c>
      <c r="N324" s="200" t="s">
        <v>42</v>
      </c>
      <c r="O324" s="70"/>
      <c r="P324" s="201">
        <f>O324*H324</f>
        <v>0</v>
      </c>
      <c r="Q324" s="201">
        <v>0</v>
      </c>
      <c r="R324" s="201">
        <f>Q324*H324</f>
        <v>0</v>
      </c>
      <c r="S324" s="201">
        <v>0</v>
      </c>
      <c r="T324" s="20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03" t="s">
        <v>261</v>
      </c>
      <c r="AT324" s="203" t="s">
        <v>188</v>
      </c>
      <c r="AU324" s="203" t="s">
        <v>87</v>
      </c>
      <c r="AY324" s="16" t="s">
        <v>185</v>
      </c>
      <c r="BE324" s="204">
        <f>IF(N324="základní",J324,0)</f>
        <v>0</v>
      </c>
      <c r="BF324" s="204">
        <f>IF(N324="snížená",J324,0)</f>
        <v>0</v>
      </c>
      <c r="BG324" s="204">
        <f>IF(N324="zákl. přenesená",J324,0)</f>
        <v>0</v>
      </c>
      <c r="BH324" s="204">
        <f>IF(N324="sníž. přenesená",J324,0)</f>
        <v>0</v>
      </c>
      <c r="BI324" s="204">
        <f>IF(N324="nulová",J324,0)</f>
        <v>0</v>
      </c>
      <c r="BJ324" s="16" t="s">
        <v>85</v>
      </c>
      <c r="BK324" s="204">
        <f>ROUND(I324*H324,2)</f>
        <v>0</v>
      </c>
      <c r="BL324" s="16" t="s">
        <v>261</v>
      </c>
      <c r="BM324" s="203" t="s">
        <v>1630</v>
      </c>
    </row>
    <row r="325" spans="1:65" s="2" customFormat="1" ht="21.75" customHeight="1">
      <c r="A325" s="33"/>
      <c r="B325" s="34"/>
      <c r="C325" s="191" t="s">
        <v>1139</v>
      </c>
      <c r="D325" s="191" t="s">
        <v>188</v>
      </c>
      <c r="E325" s="192" t="s">
        <v>1631</v>
      </c>
      <c r="F325" s="193" t="s">
        <v>1632</v>
      </c>
      <c r="G325" s="194" t="s">
        <v>434</v>
      </c>
      <c r="H325" s="243"/>
      <c r="I325" s="196"/>
      <c r="J325" s="197">
        <f>ROUND(I325*H325,2)</f>
        <v>0</v>
      </c>
      <c r="K325" s="198"/>
      <c r="L325" s="38"/>
      <c r="M325" s="199" t="s">
        <v>1</v>
      </c>
      <c r="N325" s="200" t="s">
        <v>42</v>
      </c>
      <c r="O325" s="70"/>
      <c r="P325" s="201">
        <f>O325*H325</f>
        <v>0</v>
      </c>
      <c r="Q325" s="201">
        <v>0</v>
      </c>
      <c r="R325" s="201">
        <f>Q325*H325</f>
        <v>0</v>
      </c>
      <c r="S325" s="201">
        <v>0</v>
      </c>
      <c r="T325" s="20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03" t="s">
        <v>261</v>
      </c>
      <c r="AT325" s="203" t="s">
        <v>188</v>
      </c>
      <c r="AU325" s="203" t="s">
        <v>87</v>
      </c>
      <c r="AY325" s="16" t="s">
        <v>185</v>
      </c>
      <c r="BE325" s="204">
        <f>IF(N325="základní",J325,0)</f>
        <v>0</v>
      </c>
      <c r="BF325" s="204">
        <f>IF(N325="snížená",J325,0)</f>
        <v>0</v>
      </c>
      <c r="BG325" s="204">
        <f>IF(N325="zákl. přenesená",J325,0)</f>
        <v>0</v>
      </c>
      <c r="BH325" s="204">
        <f>IF(N325="sníž. přenesená",J325,0)</f>
        <v>0</v>
      </c>
      <c r="BI325" s="204">
        <f>IF(N325="nulová",J325,0)</f>
        <v>0</v>
      </c>
      <c r="BJ325" s="16" t="s">
        <v>85</v>
      </c>
      <c r="BK325" s="204">
        <f>ROUND(I325*H325,2)</f>
        <v>0</v>
      </c>
      <c r="BL325" s="16" t="s">
        <v>261</v>
      </c>
      <c r="BM325" s="203" t="s">
        <v>1633</v>
      </c>
    </row>
    <row r="326" spans="1:65" s="2" customFormat="1" ht="21.75" customHeight="1">
      <c r="A326" s="33"/>
      <c r="B326" s="34"/>
      <c r="C326" s="191" t="s">
        <v>1143</v>
      </c>
      <c r="D326" s="191" t="s">
        <v>188</v>
      </c>
      <c r="E326" s="192" t="s">
        <v>731</v>
      </c>
      <c r="F326" s="193" t="s">
        <v>732</v>
      </c>
      <c r="G326" s="194" t="s">
        <v>434</v>
      </c>
      <c r="H326" s="243"/>
      <c r="I326" s="196"/>
      <c r="J326" s="197">
        <f>ROUND(I326*H326,2)</f>
        <v>0</v>
      </c>
      <c r="K326" s="198"/>
      <c r="L326" s="38"/>
      <c r="M326" s="199" t="s">
        <v>1</v>
      </c>
      <c r="N326" s="200" t="s">
        <v>42</v>
      </c>
      <c r="O326" s="70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03" t="s">
        <v>261</v>
      </c>
      <c r="AT326" s="203" t="s">
        <v>188</v>
      </c>
      <c r="AU326" s="203" t="s">
        <v>87</v>
      </c>
      <c r="AY326" s="16" t="s">
        <v>185</v>
      </c>
      <c r="BE326" s="204">
        <f>IF(N326="základní",J326,0)</f>
        <v>0</v>
      </c>
      <c r="BF326" s="204">
        <f>IF(N326="snížená",J326,0)</f>
        <v>0</v>
      </c>
      <c r="BG326" s="204">
        <f>IF(N326="zákl. přenesená",J326,0)</f>
        <v>0</v>
      </c>
      <c r="BH326" s="204">
        <f>IF(N326="sníž. přenesená",J326,0)</f>
        <v>0</v>
      </c>
      <c r="BI326" s="204">
        <f>IF(N326="nulová",J326,0)</f>
        <v>0</v>
      </c>
      <c r="BJ326" s="16" t="s">
        <v>85</v>
      </c>
      <c r="BK326" s="204">
        <f>ROUND(I326*H326,2)</f>
        <v>0</v>
      </c>
      <c r="BL326" s="16" t="s">
        <v>261</v>
      </c>
      <c r="BM326" s="203" t="s">
        <v>1634</v>
      </c>
    </row>
    <row r="327" spans="1:65" s="12" customFormat="1" ht="22.9" customHeight="1">
      <c r="B327" s="175"/>
      <c r="C327" s="176"/>
      <c r="D327" s="177" t="s">
        <v>76</v>
      </c>
      <c r="E327" s="189" t="s">
        <v>525</v>
      </c>
      <c r="F327" s="189" t="s">
        <v>526</v>
      </c>
      <c r="G327" s="176"/>
      <c r="H327" s="176"/>
      <c r="I327" s="179"/>
      <c r="J327" s="190">
        <f>BK327</f>
        <v>0</v>
      </c>
      <c r="K327" s="176"/>
      <c r="L327" s="181"/>
      <c r="M327" s="182"/>
      <c r="N327" s="183"/>
      <c r="O327" s="183"/>
      <c r="P327" s="184">
        <f>SUM(P328:P341)</f>
        <v>0</v>
      </c>
      <c r="Q327" s="183"/>
      <c r="R327" s="184">
        <f>SUM(R328:R341)</f>
        <v>0.20155449999999997</v>
      </c>
      <c r="S327" s="183"/>
      <c r="T327" s="185">
        <f>SUM(T328:T341)</f>
        <v>0.12185000000000001</v>
      </c>
      <c r="AR327" s="186" t="s">
        <v>87</v>
      </c>
      <c r="AT327" s="187" t="s">
        <v>76</v>
      </c>
      <c r="AU327" s="187" t="s">
        <v>85</v>
      </c>
      <c r="AY327" s="186" t="s">
        <v>185</v>
      </c>
      <c r="BK327" s="188">
        <f>SUM(BK328:BK341)</f>
        <v>0</v>
      </c>
    </row>
    <row r="328" spans="1:65" s="2" customFormat="1" ht="21.75" customHeight="1">
      <c r="A328" s="33"/>
      <c r="B328" s="34"/>
      <c r="C328" s="191" t="s">
        <v>1147</v>
      </c>
      <c r="D328" s="191" t="s">
        <v>188</v>
      </c>
      <c r="E328" s="192" t="s">
        <v>1635</v>
      </c>
      <c r="F328" s="193" t="s">
        <v>1636</v>
      </c>
      <c r="G328" s="194" t="s">
        <v>198</v>
      </c>
      <c r="H328" s="195">
        <v>6.6</v>
      </c>
      <c r="I328" s="196"/>
      <c r="J328" s="197">
        <f>ROUND(I328*H328,2)</f>
        <v>0</v>
      </c>
      <c r="K328" s="198"/>
      <c r="L328" s="38"/>
      <c r="M328" s="199" t="s">
        <v>1</v>
      </c>
      <c r="N328" s="200" t="s">
        <v>42</v>
      </c>
      <c r="O328" s="70"/>
      <c r="P328" s="201">
        <f>O328*H328</f>
        <v>0</v>
      </c>
      <c r="Q328" s="201">
        <v>1.1820000000000001E-2</v>
      </c>
      <c r="R328" s="201">
        <f>Q328*H328</f>
        <v>7.8011999999999998E-2</v>
      </c>
      <c r="S328" s="201">
        <v>0</v>
      </c>
      <c r="T328" s="202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03" t="s">
        <v>261</v>
      </c>
      <c r="AT328" s="203" t="s">
        <v>188</v>
      </c>
      <c r="AU328" s="203" t="s">
        <v>87</v>
      </c>
      <c r="AY328" s="16" t="s">
        <v>185</v>
      </c>
      <c r="BE328" s="204">
        <f>IF(N328="základní",J328,0)</f>
        <v>0</v>
      </c>
      <c r="BF328" s="204">
        <f>IF(N328="snížená",J328,0)</f>
        <v>0</v>
      </c>
      <c r="BG328" s="204">
        <f>IF(N328="zákl. přenesená",J328,0)</f>
        <v>0</v>
      </c>
      <c r="BH328" s="204">
        <f>IF(N328="sníž. přenesená",J328,0)</f>
        <v>0</v>
      </c>
      <c r="BI328" s="204">
        <f>IF(N328="nulová",J328,0)</f>
        <v>0</v>
      </c>
      <c r="BJ328" s="16" t="s">
        <v>85</v>
      </c>
      <c r="BK328" s="204">
        <f>ROUND(I328*H328,2)</f>
        <v>0</v>
      </c>
      <c r="BL328" s="16" t="s">
        <v>261</v>
      </c>
      <c r="BM328" s="203" t="s">
        <v>1637</v>
      </c>
    </row>
    <row r="329" spans="1:65" s="13" customFormat="1">
      <c r="B329" s="205"/>
      <c r="C329" s="206"/>
      <c r="D329" s="207" t="s">
        <v>194</v>
      </c>
      <c r="E329" s="208" t="s">
        <v>1</v>
      </c>
      <c r="F329" s="209" t="s">
        <v>1638</v>
      </c>
      <c r="G329" s="206"/>
      <c r="H329" s="210">
        <v>6.6</v>
      </c>
      <c r="I329" s="211"/>
      <c r="J329" s="206"/>
      <c r="K329" s="206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194</v>
      </c>
      <c r="AU329" s="216" t="s">
        <v>87</v>
      </c>
      <c r="AV329" s="13" t="s">
        <v>87</v>
      </c>
      <c r="AW329" s="13" t="s">
        <v>34</v>
      </c>
      <c r="AX329" s="13" t="s">
        <v>85</v>
      </c>
      <c r="AY329" s="216" t="s">
        <v>185</v>
      </c>
    </row>
    <row r="330" spans="1:65" s="2" customFormat="1" ht="21.75" customHeight="1">
      <c r="A330" s="33"/>
      <c r="B330" s="34"/>
      <c r="C330" s="191" t="s">
        <v>1151</v>
      </c>
      <c r="D330" s="191" t="s">
        <v>188</v>
      </c>
      <c r="E330" s="192" t="s">
        <v>1639</v>
      </c>
      <c r="F330" s="193" t="s">
        <v>1640</v>
      </c>
      <c r="G330" s="194" t="s">
        <v>198</v>
      </c>
      <c r="H330" s="195">
        <v>6.6</v>
      </c>
      <c r="I330" s="196"/>
      <c r="J330" s="197">
        <f>ROUND(I330*H330,2)</f>
        <v>0</v>
      </c>
      <c r="K330" s="198"/>
      <c r="L330" s="38"/>
      <c r="M330" s="199" t="s">
        <v>1</v>
      </c>
      <c r="N330" s="200" t="s">
        <v>42</v>
      </c>
      <c r="O330" s="70"/>
      <c r="P330" s="201">
        <f>O330*H330</f>
        <v>0</v>
      </c>
      <c r="Q330" s="201">
        <v>0</v>
      </c>
      <c r="R330" s="201">
        <f>Q330*H330</f>
        <v>0</v>
      </c>
      <c r="S330" s="201">
        <v>1.7250000000000001E-2</v>
      </c>
      <c r="T330" s="202">
        <f>S330*H330</f>
        <v>0.11385000000000001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03" t="s">
        <v>261</v>
      </c>
      <c r="AT330" s="203" t="s">
        <v>188</v>
      </c>
      <c r="AU330" s="203" t="s">
        <v>87</v>
      </c>
      <c r="AY330" s="16" t="s">
        <v>185</v>
      </c>
      <c r="BE330" s="204">
        <f>IF(N330="základní",J330,0)</f>
        <v>0</v>
      </c>
      <c r="BF330" s="204">
        <f>IF(N330="snížená",J330,0)</f>
        <v>0</v>
      </c>
      <c r="BG330" s="204">
        <f>IF(N330="zákl. přenesená",J330,0)</f>
        <v>0</v>
      </c>
      <c r="BH330" s="204">
        <f>IF(N330="sníž. přenesená",J330,0)</f>
        <v>0</v>
      </c>
      <c r="BI330" s="204">
        <f>IF(N330="nulová",J330,0)</f>
        <v>0</v>
      </c>
      <c r="BJ330" s="16" t="s">
        <v>85</v>
      </c>
      <c r="BK330" s="204">
        <f>ROUND(I330*H330,2)</f>
        <v>0</v>
      </c>
      <c r="BL330" s="16" t="s">
        <v>261</v>
      </c>
      <c r="BM330" s="203" t="s">
        <v>1641</v>
      </c>
    </row>
    <row r="331" spans="1:65" s="2" customFormat="1" ht="21.75" customHeight="1">
      <c r="A331" s="33"/>
      <c r="B331" s="34"/>
      <c r="C331" s="191" t="s">
        <v>1157</v>
      </c>
      <c r="D331" s="191" t="s">
        <v>188</v>
      </c>
      <c r="E331" s="192" t="s">
        <v>1642</v>
      </c>
      <c r="F331" s="193" t="s">
        <v>1643</v>
      </c>
      <c r="G331" s="194" t="s">
        <v>198</v>
      </c>
      <c r="H331" s="195">
        <v>8.76</v>
      </c>
      <c r="I331" s="196"/>
      <c r="J331" s="197">
        <f>ROUND(I331*H331,2)</f>
        <v>0</v>
      </c>
      <c r="K331" s="198"/>
      <c r="L331" s="38"/>
      <c r="M331" s="199" t="s">
        <v>1</v>
      </c>
      <c r="N331" s="200" t="s">
        <v>42</v>
      </c>
      <c r="O331" s="70"/>
      <c r="P331" s="201">
        <f>O331*H331</f>
        <v>0</v>
      </c>
      <c r="Q331" s="201">
        <v>1.18E-2</v>
      </c>
      <c r="R331" s="201">
        <f>Q331*H331</f>
        <v>0.103368</v>
      </c>
      <c r="S331" s="201">
        <v>0</v>
      </c>
      <c r="T331" s="202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03" t="s">
        <v>261</v>
      </c>
      <c r="AT331" s="203" t="s">
        <v>188</v>
      </c>
      <c r="AU331" s="203" t="s">
        <v>87</v>
      </c>
      <c r="AY331" s="16" t="s">
        <v>185</v>
      </c>
      <c r="BE331" s="204">
        <f>IF(N331="základní",J331,0)</f>
        <v>0</v>
      </c>
      <c r="BF331" s="204">
        <f>IF(N331="snížená",J331,0)</f>
        <v>0</v>
      </c>
      <c r="BG331" s="204">
        <f>IF(N331="zákl. přenesená",J331,0)</f>
        <v>0</v>
      </c>
      <c r="BH331" s="204">
        <f>IF(N331="sníž. přenesená",J331,0)</f>
        <v>0</v>
      </c>
      <c r="BI331" s="204">
        <f>IF(N331="nulová",J331,0)</f>
        <v>0</v>
      </c>
      <c r="BJ331" s="16" t="s">
        <v>85</v>
      </c>
      <c r="BK331" s="204">
        <f>ROUND(I331*H331,2)</f>
        <v>0</v>
      </c>
      <c r="BL331" s="16" t="s">
        <v>261</v>
      </c>
      <c r="BM331" s="203" t="s">
        <v>1644</v>
      </c>
    </row>
    <row r="332" spans="1:65" s="13" customFormat="1">
      <c r="B332" s="205"/>
      <c r="C332" s="206"/>
      <c r="D332" s="207" t="s">
        <v>194</v>
      </c>
      <c r="E332" s="208" t="s">
        <v>1</v>
      </c>
      <c r="F332" s="209" t="s">
        <v>1645</v>
      </c>
      <c r="G332" s="206"/>
      <c r="H332" s="210">
        <v>5.5350000000000001</v>
      </c>
      <c r="I332" s="211"/>
      <c r="J332" s="206"/>
      <c r="K332" s="206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194</v>
      </c>
      <c r="AU332" s="216" t="s">
        <v>87</v>
      </c>
      <c r="AV332" s="13" t="s">
        <v>87</v>
      </c>
      <c r="AW332" s="13" t="s">
        <v>34</v>
      </c>
      <c r="AX332" s="13" t="s">
        <v>77</v>
      </c>
      <c r="AY332" s="216" t="s">
        <v>185</v>
      </c>
    </row>
    <row r="333" spans="1:65" s="13" customFormat="1">
      <c r="B333" s="205"/>
      <c r="C333" s="206"/>
      <c r="D333" s="207" t="s">
        <v>194</v>
      </c>
      <c r="E333" s="208" t="s">
        <v>1</v>
      </c>
      <c r="F333" s="209" t="s">
        <v>1646</v>
      </c>
      <c r="G333" s="206"/>
      <c r="H333" s="210">
        <v>3.2250000000000001</v>
      </c>
      <c r="I333" s="211"/>
      <c r="J333" s="206"/>
      <c r="K333" s="206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194</v>
      </c>
      <c r="AU333" s="216" t="s">
        <v>87</v>
      </c>
      <c r="AV333" s="13" t="s">
        <v>87</v>
      </c>
      <c r="AW333" s="13" t="s">
        <v>34</v>
      </c>
      <c r="AX333" s="13" t="s">
        <v>77</v>
      </c>
      <c r="AY333" s="216" t="s">
        <v>185</v>
      </c>
    </row>
    <row r="334" spans="1:65" s="14" customFormat="1">
      <c r="B334" s="221"/>
      <c r="C334" s="222"/>
      <c r="D334" s="207" t="s">
        <v>194</v>
      </c>
      <c r="E334" s="223" t="s">
        <v>1</v>
      </c>
      <c r="F334" s="224" t="s">
        <v>317</v>
      </c>
      <c r="G334" s="222"/>
      <c r="H334" s="225">
        <v>8.76</v>
      </c>
      <c r="I334" s="226"/>
      <c r="J334" s="222"/>
      <c r="K334" s="222"/>
      <c r="L334" s="227"/>
      <c r="M334" s="228"/>
      <c r="N334" s="229"/>
      <c r="O334" s="229"/>
      <c r="P334" s="229"/>
      <c r="Q334" s="229"/>
      <c r="R334" s="229"/>
      <c r="S334" s="229"/>
      <c r="T334" s="230"/>
      <c r="AT334" s="231" t="s">
        <v>194</v>
      </c>
      <c r="AU334" s="231" t="s">
        <v>87</v>
      </c>
      <c r="AV334" s="14" t="s">
        <v>192</v>
      </c>
      <c r="AW334" s="14" t="s">
        <v>34</v>
      </c>
      <c r="AX334" s="14" t="s">
        <v>85</v>
      </c>
      <c r="AY334" s="231" t="s">
        <v>185</v>
      </c>
    </row>
    <row r="335" spans="1:65" s="2" customFormat="1" ht="21.75" customHeight="1">
      <c r="A335" s="33"/>
      <c r="B335" s="34"/>
      <c r="C335" s="191" t="s">
        <v>1161</v>
      </c>
      <c r="D335" s="191" t="s">
        <v>188</v>
      </c>
      <c r="E335" s="192" t="s">
        <v>1647</v>
      </c>
      <c r="F335" s="193" t="s">
        <v>1648</v>
      </c>
      <c r="G335" s="194" t="s">
        <v>191</v>
      </c>
      <c r="H335" s="195">
        <v>19.399999999999999</v>
      </c>
      <c r="I335" s="196"/>
      <c r="J335" s="197">
        <f t="shared" ref="J335:J341" si="40">ROUND(I335*H335,2)</f>
        <v>0</v>
      </c>
      <c r="K335" s="198"/>
      <c r="L335" s="38"/>
      <c r="M335" s="199" t="s">
        <v>1</v>
      </c>
      <c r="N335" s="200" t="s">
        <v>42</v>
      </c>
      <c r="O335" s="70"/>
      <c r="P335" s="201">
        <f t="shared" ref="P335:P341" si="41">O335*H335</f>
        <v>0</v>
      </c>
      <c r="Q335" s="201">
        <v>2.5999999999999998E-4</v>
      </c>
      <c r="R335" s="201">
        <f t="shared" ref="R335:R341" si="42">Q335*H335</f>
        <v>5.043999999999999E-3</v>
      </c>
      <c r="S335" s="201">
        <v>0</v>
      </c>
      <c r="T335" s="202">
        <f t="shared" ref="T335:T341" si="43"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03" t="s">
        <v>261</v>
      </c>
      <c r="AT335" s="203" t="s">
        <v>188</v>
      </c>
      <c r="AU335" s="203" t="s">
        <v>87</v>
      </c>
      <c r="AY335" s="16" t="s">
        <v>185</v>
      </c>
      <c r="BE335" s="204">
        <f t="shared" ref="BE335:BE341" si="44">IF(N335="základní",J335,0)</f>
        <v>0</v>
      </c>
      <c r="BF335" s="204">
        <f t="shared" ref="BF335:BF341" si="45">IF(N335="snížená",J335,0)</f>
        <v>0</v>
      </c>
      <c r="BG335" s="204">
        <f t="shared" ref="BG335:BG341" si="46">IF(N335="zákl. přenesená",J335,0)</f>
        <v>0</v>
      </c>
      <c r="BH335" s="204">
        <f t="shared" ref="BH335:BH341" si="47">IF(N335="sníž. přenesená",J335,0)</f>
        <v>0</v>
      </c>
      <c r="BI335" s="204">
        <f t="shared" ref="BI335:BI341" si="48">IF(N335="nulová",J335,0)</f>
        <v>0</v>
      </c>
      <c r="BJ335" s="16" t="s">
        <v>85</v>
      </c>
      <c r="BK335" s="204">
        <f t="shared" ref="BK335:BK341" si="49">ROUND(I335*H335,2)</f>
        <v>0</v>
      </c>
      <c r="BL335" s="16" t="s">
        <v>261</v>
      </c>
      <c r="BM335" s="203" t="s">
        <v>1649</v>
      </c>
    </row>
    <row r="336" spans="1:65" s="2" customFormat="1" ht="16.5" customHeight="1">
      <c r="A336" s="33"/>
      <c r="B336" s="34"/>
      <c r="C336" s="191" t="s">
        <v>1166</v>
      </c>
      <c r="D336" s="191" t="s">
        <v>188</v>
      </c>
      <c r="E336" s="192" t="s">
        <v>1025</v>
      </c>
      <c r="F336" s="193" t="s">
        <v>1026</v>
      </c>
      <c r="G336" s="194" t="s">
        <v>198</v>
      </c>
      <c r="H336" s="195">
        <v>8.76</v>
      </c>
      <c r="I336" s="196"/>
      <c r="J336" s="197">
        <f t="shared" si="40"/>
        <v>0</v>
      </c>
      <c r="K336" s="198"/>
      <c r="L336" s="38"/>
      <c r="M336" s="199" t="s">
        <v>1</v>
      </c>
      <c r="N336" s="200" t="s">
        <v>42</v>
      </c>
      <c r="O336" s="70"/>
      <c r="P336" s="201">
        <f t="shared" si="41"/>
        <v>0</v>
      </c>
      <c r="Q336" s="201">
        <v>1E-4</v>
      </c>
      <c r="R336" s="201">
        <f t="shared" si="42"/>
        <v>8.7600000000000004E-4</v>
      </c>
      <c r="S336" s="201">
        <v>0</v>
      </c>
      <c r="T336" s="202">
        <f t="shared" si="43"/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03" t="s">
        <v>261</v>
      </c>
      <c r="AT336" s="203" t="s">
        <v>188</v>
      </c>
      <c r="AU336" s="203" t="s">
        <v>87</v>
      </c>
      <c r="AY336" s="16" t="s">
        <v>185</v>
      </c>
      <c r="BE336" s="204">
        <f t="shared" si="44"/>
        <v>0</v>
      </c>
      <c r="BF336" s="204">
        <f t="shared" si="45"/>
        <v>0</v>
      </c>
      <c r="BG336" s="204">
        <f t="shared" si="46"/>
        <v>0</v>
      </c>
      <c r="BH336" s="204">
        <f t="shared" si="47"/>
        <v>0</v>
      </c>
      <c r="BI336" s="204">
        <f t="shared" si="48"/>
        <v>0</v>
      </c>
      <c r="BJ336" s="16" t="s">
        <v>85</v>
      </c>
      <c r="BK336" s="204">
        <f t="shared" si="49"/>
        <v>0</v>
      </c>
      <c r="BL336" s="16" t="s">
        <v>261</v>
      </c>
      <c r="BM336" s="203" t="s">
        <v>1027</v>
      </c>
    </row>
    <row r="337" spans="1:65" s="2" customFormat="1" ht="16.5" customHeight="1">
      <c r="A337" s="33"/>
      <c r="B337" s="34"/>
      <c r="C337" s="191" t="s">
        <v>1170</v>
      </c>
      <c r="D337" s="191" t="s">
        <v>188</v>
      </c>
      <c r="E337" s="192" t="s">
        <v>1028</v>
      </c>
      <c r="F337" s="193" t="s">
        <v>1029</v>
      </c>
      <c r="G337" s="194" t="s">
        <v>191</v>
      </c>
      <c r="H337" s="195">
        <v>2.15</v>
      </c>
      <c r="I337" s="196"/>
      <c r="J337" s="197">
        <f t="shared" si="40"/>
        <v>0</v>
      </c>
      <c r="K337" s="198"/>
      <c r="L337" s="38"/>
      <c r="M337" s="199" t="s">
        <v>1</v>
      </c>
      <c r="N337" s="200" t="s">
        <v>42</v>
      </c>
      <c r="O337" s="70"/>
      <c r="P337" s="201">
        <f t="shared" si="41"/>
        <v>0</v>
      </c>
      <c r="Q337" s="201">
        <v>6.6299999999999996E-3</v>
      </c>
      <c r="R337" s="201">
        <f t="shared" si="42"/>
        <v>1.4254499999999998E-2</v>
      </c>
      <c r="S337" s="201">
        <v>0</v>
      </c>
      <c r="T337" s="202">
        <f t="shared" si="43"/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03" t="s">
        <v>261</v>
      </c>
      <c r="AT337" s="203" t="s">
        <v>188</v>
      </c>
      <c r="AU337" s="203" t="s">
        <v>87</v>
      </c>
      <c r="AY337" s="16" t="s">
        <v>185</v>
      </c>
      <c r="BE337" s="204">
        <f t="shared" si="44"/>
        <v>0</v>
      </c>
      <c r="BF337" s="204">
        <f t="shared" si="45"/>
        <v>0</v>
      </c>
      <c r="BG337" s="204">
        <f t="shared" si="46"/>
        <v>0</v>
      </c>
      <c r="BH337" s="204">
        <f t="shared" si="47"/>
        <v>0</v>
      </c>
      <c r="BI337" s="204">
        <f t="shared" si="48"/>
        <v>0</v>
      </c>
      <c r="BJ337" s="16" t="s">
        <v>85</v>
      </c>
      <c r="BK337" s="204">
        <f t="shared" si="49"/>
        <v>0</v>
      </c>
      <c r="BL337" s="16" t="s">
        <v>261</v>
      </c>
      <c r="BM337" s="203" t="s">
        <v>1030</v>
      </c>
    </row>
    <row r="338" spans="1:65" s="2" customFormat="1" ht="16.5" customHeight="1">
      <c r="A338" s="33"/>
      <c r="B338" s="34"/>
      <c r="C338" s="191" t="s">
        <v>1175</v>
      </c>
      <c r="D338" s="191" t="s">
        <v>188</v>
      </c>
      <c r="E338" s="192" t="s">
        <v>1032</v>
      </c>
      <c r="F338" s="193" t="s">
        <v>1033</v>
      </c>
      <c r="G338" s="194" t="s">
        <v>198</v>
      </c>
      <c r="H338" s="195">
        <v>1</v>
      </c>
      <c r="I338" s="196"/>
      <c r="J338" s="197">
        <f t="shared" si="40"/>
        <v>0</v>
      </c>
      <c r="K338" s="198"/>
      <c r="L338" s="38"/>
      <c r="M338" s="199" t="s">
        <v>1</v>
      </c>
      <c r="N338" s="200" t="s">
        <v>42</v>
      </c>
      <c r="O338" s="70"/>
      <c r="P338" s="201">
        <f t="shared" si="41"/>
        <v>0</v>
      </c>
      <c r="Q338" s="201">
        <v>0</v>
      </c>
      <c r="R338" s="201">
        <f t="shared" si="42"/>
        <v>0</v>
      </c>
      <c r="S338" s="201">
        <v>8.0000000000000002E-3</v>
      </c>
      <c r="T338" s="202">
        <f t="shared" si="43"/>
        <v>8.0000000000000002E-3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203" t="s">
        <v>261</v>
      </c>
      <c r="AT338" s="203" t="s">
        <v>188</v>
      </c>
      <c r="AU338" s="203" t="s">
        <v>87</v>
      </c>
      <c r="AY338" s="16" t="s">
        <v>185</v>
      </c>
      <c r="BE338" s="204">
        <f t="shared" si="44"/>
        <v>0</v>
      </c>
      <c r="BF338" s="204">
        <f t="shared" si="45"/>
        <v>0</v>
      </c>
      <c r="BG338" s="204">
        <f t="shared" si="46"/>
        <v>0</v>
      </c>
      <c r="BH338" s="204">
        <f t="shared" si="47"/>
        <v>0</v>
      </c>
      <c r="BI338" s="204">
        <f t="shared" si="48"/>
        <v>0</v>
      </c>
      <c r="BJ338" s="16" t="s">
        <v>85</v>
      </c>
      <c r="BK338" s="204">
        <f t="shared" si="49"/>
        <v>0</v>
      </c>
      <c r="BL338" s="16" t="s">
        <v>261</v>
      </c>
      <c r="BM338" s="203" t="s">
        <v>1650</v>
      </c>
    </row>
    <row r="339" spans="1:65" s="2" customFormat="1" ht="16.5" customHeight="1">
      <c r="A339" s="33"/>
      <c r="B339" s="34"/>
      <c r="C339" s="191" t="s">
        <v>1180</v>
      </c>
      <c r="D339" s="191" t="s">
        <v>188</v>
      </c>
      <c r="E339" s="192" t="s">
        <v>1036</v>
      </c>
      <c r="F339" s="193" t="s">
        <v>1037</v>
      </c>
      <c r="G339" s="194" t="s">
        <v>198</v>
      </c>
      <c r="H339" s="195">
        <v>1</v>
      </c>
      <c r="I339" s="196"/>
      <c r="J339" s="197">
        <f t="shared" si="40"/>
        <v>0</v>
      </c>
      <c r="K339" s="198"/>
      <c r="L339" s="38"/>
      <c r="M339" s="199" t="s">
        <v>1</v>
      </c>
      <c r="N339" s="200" t="s">
        <v>42</v>
      </c>
      <c r="O339" s="70"/>
      <c r="P339" s="201">
        <f t="shared" si="41"/>
        <v>0</v>
      </c>
      <c r="Q339" s="201">
        <v>0</v>
      </c>
      <c r="R339" s="201">
        <f t="shared" si="42"/>
        <v>0</v>
      </c>
      <c r="S339" s="201">
        <v>0</v>
      </c>
      <c r="T339" s="202">
        <f t="shared" si="43"/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03" t="s">
        <v>261</v>
      </c>
      <c r="AT339" s="203" t="s">
        <v>188</v>
      </c>
      <c r="AU339" s="203" t="s">
        <v>87</v>
      </c>
      <c r="AY339" s="16" t="s">
        <v>185</v>
      </c>
      <c r="BE339" s="204">
        <f t="shared" si="44"/>
        <v>0</v>
      </c>
      <c r="BF339" s="204">
        <f t="shared" si="45"/>
        <v>0</v>
      </c>
      <c r="BG339" s="204">
        <f t="shared" si="46"/>
        <v>0</v>
      </c>
      <c r="BH339" s="204">
        <f t="shared" si="47"/>
        <v>0</v>
      </c>
      <c r="BI339" s="204">
        <f t="shared" si="48"/>
        <v>0</v>
      </c>
      <c r="BJ339" s="16" t="s">
        <v>85</v>
      </c>
      <c r="BK339" s="204">
        <f t="shared" si="49"/>
        <v>0</v>
      </c>
      <c r="BL339" s="16" t="s">
        <v>261</v>
      </c>
      <c r="BM339" s="203" t="s">
        <v>1038</v>
      </c>
    </row>
    <row r="340" spans="1:65" s="2" customFormat="1" ht="21.75" customHeight="1">
      <c r="A340" s="33"/>
      <c r="B340" s="34"/>
      <c r="C340" s="191" t="s">
        <v>1184</v>
      </c>
      <c r="D340" s="191" t="s">
        <v>188</v>
      </c>
      <c r="E340" s="192" t="s">
        <v>1651</v>
      </c>
      <c r="F340" s="193" t="s">
        <v>1652</v>
      </c>
      <c r="G340" s="194" t="s">
        <v>434</v>
      </c>
      <c r="H340" s="243"/>
      <c r="I340" s="196"/>
      <c r="J340" s="197">
        <f t="shared" si="40"/>
        <v>0</v>
      </c>
      <c r="K340" s="198"/>
      <c r="L340" s="38"/>
      <c r="M340" s="199" t="s">
        <v>1</v>
      </c>
      <c r="N340" s="200" t="s">
        <v>42</v>
      </c>
      <c r="O340" s="70"/>
      <c r="P340" s="201">
        <f t="shared" si="41"/>
        <v>0</v>
      </c>
      <c r="Q340" s="201">
        <v>0</v>
      </c>
      <c r="R340" s="201">
        <f t="shared" si="42"/>
        <v>0</v>
      </c>
      <c r="S340" s="201">
        <v>0</v>
      </c>
      <c r="T340" s="202">
        <f t="shared" si="43"/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03" t="s">
        <v>261</v>
      </c>
      <c r="AT340" s="203" t="s">
        <v>188</v>
      </c>
      <c r="AU340" s="203" t="s">
        <v>87</v>
      </c>
      <c r="AY340" s="16" t="s">
        <v>185</v>
      </c>
      <c r="BE340" s="204">
        <f t="shared" si="44"/>
        <v>0</v>
      </c>
      <c r="BF340" s="204">
        <f t="shared" si="45"/>
        <v>0</v>
      </c>
      <c r="BG340" s="204">
        <f t="shared" si="46"/>
        <v>0</v>
      </c>
      <c r="BH340" s="204">
        <f t="shared" si="47"/>
        <v>0</v>
      </c>
      <c r="BI340" s="204">
        <f t="shared" si="48"/>
        <v>0</v>
      </c>
      <c r="BJ340" s="16" t="s">
        <v>85</v>
      </c>
      <c r="BK340" s="204">
        <f t="shared" si="49"/>
        <v>0</v>
      </c>
      <c r="BL340" s="16" t="s">
        <v>261</v>
      </c>
      <c r="BM340" s="203" t="s">
        <v>1653</v>
      </c>
    </row>
    <row r="341" spans="1:65" s="2" customFormat="1" ht="33" customHeight="1">
      <c r="A341" s="33"/>
      <c r="B341" s="34"/>
      <c r="C341" s="191" t="s">
        <v>1187</v>
      </c>
      <c r="D341" s="191" t="s">
        <v>188</v>
      </c>
      <c r="E341" s="192" t="s">
        <v>557</v>
      </c>
      <c r="F341" s="193" t="s">
        <v>558</v>
      </c>
      <c r="G341" s="194" t="s">
        <v>434</v>
      </c>
      <c r="H341" s="243"/>
      <c r="I341" s="196"/>
      <c r="J341" s="197">
        <f t="shared" si="40"/>
        <v>0</v>
      </c>
      <c r="K341" s="198"/>
      <c r="L341" s="38"/>
      <c r="M341" s="199" t="s">
        <v>1</v>
      </c>
      <c r="N341" s="200" t="s">
        <v>42</v>
      </c>
      <c r="O341" s="70"/>
      <c r="P341" s="201">
        <f t="shared" si="41"/>
        <v>0</v>
      </c>
      <c r="Q341" s="201">
        <v>0</v>
      </c>
      <c r="R341" s="201">
        <f t="shared" si="42"/>
        <v>0</v>
      </c>
      <c r="S341" s="201">
        <v>0</v>
      </c>
      <c r="T341" s="202">
        <f t="shared" si="43"/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03" t="s">
        <v>261</v>
      </c>
      <c r="AT341" s="203" t="s">
        <v>188</v>
      </c>
      <c r="AU341" s="203" t="s">
        <v>87</v>
      </c>
      <c r="AY341" s="16" t="s">
        <v>185</v>
      </c>
      <c r="BE341" s="204">
        <f t="shared" si="44"/>
        <v>0</v>
      </c>
      <c r="BF341" s="204">
        <f t="shared" si="45"/>
        <v>0</v>
      </c>
      <c r="BG341" s="204">
        <f t="shared" si="46"/>
        <v>0</v>
      </c>
      <c r="BH341" s="204">
        <f t="shared" si="47"/>
        <v>0</v>
      </c>
      <c r="BI341" s="204">
        <f t="shared" si="48"/>
        <v>0</v>
      </c>
      <c r="BJ341" s="16" t="s">
        <v>85</v>
      </c>
      <c r="BK341" s="204">
        <f t="shared" si="49"/>
        <v>0</v>
      </c>
      <c r="BL341" s="16" t="s">
        <v>261</v>
      </c>
      <c r="BM341" s="203" t="s">
        <v>1040</v>
      </c>
    </row>
    <row r="342" spans="1:65" s="12" customFormat="1" ht="22.9" customHeight="1">
      <c r="B342" s="175"/>
      <c r="C342" s="176"/>
      <c r="D342" s="177" t="s">
        <v>76</v>
      </c>
      <c r="E342" s="189" t="s">
        <v>1041</v>
      </c>
      <c r="F342" s="189" t="s">
        <v>1042</v>
      </c>
      <c r="G342" s="176"/>
      <c r="H342" s="176"/>
      <c r="I342" s="179"/>
      <c r="J342" s="190">
        <f>BK342</f>
        <v>0</v>
      </c>
      <c r="K342" s="176"/>
      <c r="L342" s="181"/>
      <c r="M342" s="182"/>
      <c r="N342" s="183"/>
      <c r="O342" s="183"/>
      <c r="P342" s="184">
        <f>SUM(P343:P359)</f>
        <v>0</v>
      </c>
      <c r="Q342" s="183"/>
      <c r="R342" s="184">
        <f>SUM(R343:R359)</f>
        <v>8.3519999999999983E-2</v>
      </c>
      <c r="S342" s="183"/>
      <c r="T342" s="185">
        <f>SUM(T343:T359)</f>
        <v>1.8E-3</v>
      </c>
      <c r="AR342" s="186" t="s">
        <v>87</v>
      </c>
      <c r="AT342" s="187" t="s">
        <v>76</v>
      </c>
      <c r="AU342" s="187" t="s">
        <v>85</v>
      </c>
      <c r="AY342" s="186" t="s">
        <v>185</v>
      </c>
      <c r="BK342" s="188">
        <f>SUM(BK343:BK359)</f>
        <v>0</v>
      </c>
    </row>
    <row r="343" spans="1:65" s="2" customFormat="1" ht="21.75" customHeight="1">
      <c r="A343" s="33"/>
      <c r="B343" s="34"/>
      <c r="C343" s="191" t="s">
        <v>1192</v>
      </c>
      <c r="D343" s="191" t="s">
        <v>188</v>
      </c>
      <c r="E343" s="192" t="s">
        <v>1051</v>
      </c>
      <c r="F343" s="193" t="s">
        <v>1052</v>
      </c>
      <c r="G343" s="194" t="s">
        <v>301</v>
      </c>
      <c r="H343" s="195">
        <v>3</v>
      </c>
      <c r="I343" s="196"/>
      <c r="J343" s="197">
        <f t="shared" ref="J343:J355" si="50">ROUND(I343*H343,2)</f>
        <v>0</v>
      </c>
      <c r="K343" s="198"/>
      <c r="L343" s="38"/>
      <c r="M343" s="199" t="s">
        <v>1</v>
      </c>
      <c r="N343" s="200" t="s">
        <v>42</v>
      </c>
      <c r="O343" s="70"/>
      <c r="P343" s="201">
        <f t="shared" ref="P343:P355" si="51">O343*H343</f>
        <v>0</v>
      </c>
      <c r="Q343" s="201">
        <v>0</v>
      </c>
      <c r="R343" s="201">
        <f t="shared" ref="R343:R355" si="52">Q343*H343</f>
        <v>0</v>
      </c>
      <c r="S343" s="201">
        <v>0</v>
      </c>
      <c r="T343" s="202">
        <f t="shared" ref="T343:T355" si="53"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203" t="s">
        <v>261</v>
      </c>
      <c r="AT343" s="203" t="s">
        <v>188</v>
      </c>
      <c r="AU343" s="203" t="s">
        <v>87</v>
      </c>
      <c r="AY343" s="16" t="s">
        <v>185</v>
      </c>
      <c r="BE343" s="204">
        <f t="shared" ref="BE343:BE355" si="54">IF(N343="základní",J343,0)</f>
        <v>0</v>
      </c>
      <c r="BF343" s="204">
        <f t="shared" ref="BF343:BF355" si="55">IF(N343="snížená",J343,0)</f>
        <v>0</v>
      </c>
      <c r="BG343" s="204">
        <f t="shared" ref="BG343:BG355" si="56">IF(N343="zákl. přenesená",J343,0)</f>
        <v>0</v>
      </c>
      <c r="BH343" s="204">
        <f t="shared" ref="BH343:BH355" si="57">IF(N343="sníž. přenesená",J343,0)</f>
        <v>0</v>
      </c>
      <c r="BI343" s="204">
        <f t="shared" ref="BI343:BI355" si="58">IF(N343="nulová",J343,0)</f>
        <v>0</v>
      </c>
      <c r="BJ343" s="16" t="s">
        <v>85</v>
      </c>
      <c r="BK343" s="204">
        <f t="shared" ref="BK343:BK355" si="59">ROUND(I343*H343,2)</f>
        <v>0</v>
      </c>
      <c r="BL343" s="16" t="s">
        <v>261</v>
      </c>
      <c r="BM343" s="203" t="s">
        <v>1053</v>
      </c>
    </row>
    <row r="344" spans="1:65" s="2" customFormat="1" ht="33" customHeight="1">
      <c r="A344" s="33"/>
      <c r="B344" s="34"/>
      <c r="C344" s="232" t="s">
        <v>1196</v>
      </c>
      <c r="D344" s="232" t="s">
        <v>319</v>
      </c>
      <c r="E344" s="233" t="s">
        <v>1654</v>
      </c>
      <c r="F344" s="234" t="s">
        <v>1655</v>
      </c>
      <c r="G344" s="235" t="s">
        <v>301</v>
      </c>
      <c r="H344" s="236">
        <v>1</v>
      </c>
      <c r="I344" s="237"/>
      <c r="J344" s="238">
        <f t="shared" si="50"/>
        <v>0</v>
      </c>
      <c r="K344" s="239"/>
      <c r="L344" s="240"/>
      <c r="M344" s="241" t="s">
        <v>1</v>
      </c>
      <c r="N344" s="242" t="s">
        <v>42</v>
      </c>
      <c r="O344" s="70"/>
      <c r="P344" s="201">
        <f t="shared" si="51"/>
        <v>0</v>
      </c>
      <c r="Q344" s="201">
        <v>1.7500000000000002E-2</v>
      </c>
      <c r="R344" s="201">
        <f t="shared" si="52"/>
        <v>1.7500000000000002E-2</v>
      </c>
      <c r="S344" s="201">
        <v>0</v>
      </c>
      <c r="T344" s="202">
        <f t="shared" si="53"/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03" t="s">
        <v>322</v>
      </c>
      <c r="AT344" s="203" t="s">
        <v>319</v>
      </c>
      <c r="AU344" s="203" t="s">
        <v>87</v>
      </c>
      <c r="AY344" s="16" t="s">
        <v>185</v>
      </c>
      <c r="BE344" s="204">
        <f t="shared" si="54"/>
        <v>0</v>
      </c>
      <c r="BF344" s="204">
        <f t="shared" si="55"/>
        <v>0</v>
      </c>
      <c r="BG344" s="204">
        <f t="shared" si="56"/>
        <v>0</v>
      </c>
      <c r="BH344" s="204">
        <f t="shared" si="57"/>
        <v>0</v>
      </c>
      <c r="BI344" s="204">
        <f t="shared" si="58"/>
        <v>0</v>
      </c>
      <c r="BJ344" s="16" t="s">
        <v>85</v>
      </c>
      <c r="BK344" s="204">
        <f t="shared" si="59"/>
        <v>0</v>
      </c>
      <c r="BL344" s="16" t="s">
        <v>261</v>
      </c>
      <c r="BM344" s="203" t="s">
        <v>1656</v>
      </c>
    </row>
    <row r="345" spans="1:65" s="2" customFormat="1" ht="21.75" customHeight="1">
      <c r="A345" s="33"/>
      <c r="B345" s="34"/>
      <c r="C345" s="232" t="s">
        <v>1200</v>
      </c>
      <c r="D345" s="232" t="s">
        <v>319</v>
      </c>
      <c r="E345" s="233" t="s">
        <v>1657</v>
      </c>
      <c r="F345" s="234" t="s">
        <v>1658</v>
      </c>
      <c r="G345" s="235" t="s">
        <v>301</v>
      </c>
      <c r="H345" s="236">
        <v>2</v>
      </c>
      <c r="I345" s="237"/>
      <c r="J345" s="238">
        <f t="shared" si="50"/>
        <v>0</v>
      </c>
      <c r="K345" s="239"/>
      <c r="L345" s="240"/>
      <c r="M345" s="241" t="s">
        <v>1</v>
      </c>
      <c r="N345" s="242" t="s">
        <v>42</v>
      </c>
      <c r="O345" s="70"/>
      <c r="P345" s="201">
        <f t="shared" si="51"/>
        <v>0</v>
      </c>
      <c r="Q345" s="201">
        <v>1.2999999999999999E-2</v>
      </c>
      <c r="R345" s="201">
        <f t="shared" si="52"/>
        <v>2.5999999999999999E-2</v>
      </c>
      <c r="S345" s="201">
        <v>0</v>
      </c>
      <c r="T345" s="202">
        <f t="shared" si="53"/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203" t="s">
        <v>322</v>
      </c>
      <c r="AT345" s="203" t="s">
        <v>319</v>
      </c>
      <c r="AU345" s="203" t="s">
        <v>87</v>
      </c>
      <c r="AY345" s="16" t="s">
        <v>185</v>
      </c>
      <c r="BE345" s="204">
        <f t="shared" si="54"/>
        <v>0</v>
      </c>
      <c r="BF345" s="204">
        <f t="shared" si="55"/>
        <v>0</v>
      </c>
      <c r="BG345" s="204">
        <f t="shared" si="56"/>
        <v>0</v>
      </c>
      <c r="BH345" s="204">
        <f t="shared" si="57"/>
        <v>0</v>
      </c>
      <c r="BI345" s="204">
        <f t="shared" si="58"/>
        <v>0</v>
      </c>
      <c r="BJ345" s="16" t="s">
        <v>85</v>
      </c>
      <c r="BK345" s="204">
        <f t="shared" si="59"/>
        <v>0</v>
      </c>
      <c r="BL345" s="16" t="s">
        <v>261</v>
      </c>
      <c r="BM345" s="203" t="s">
        <v>1659</v>
      </c>
    </row>
    <row r="346" spans="1:65" s="2" customFormat="1" ht="16.5" customHeight="1">
      <c r="A346" s="33"/>
      <c r="B346" s="34"/>
      <c r="C346" s="191" t="s">
        <v>1206</v>
      </c>
      <c r="D346" s="191" t="s">
        <v>188</v>
      </c>
      <c r="E346" s="192" t="s">
        <v>1057</v>
      </c>
      <c r="F346" s="193" t="s">
        <v>1058</v>
      </c>
      <c r="G346" s="194" t="s">
        <v>301</v>
      </c>
      <c r="H346" s="195">
        <v>3</v>
      </c>
      <c r="I346" s="196"/>
      <c r="J346" s="197">
        <f t="shared" si="50"/>
        <v>0</v>
      </c>
      <c r="K346" s="198"/>
      <c r="L346" s="38"/>
      <c r="M346" s="199" t="s">
        <v>1</v>
      </c>
      <c r="N346" s="200" t="s">
        <v>42</v>
      </c>
      <c r="O346" s="70"/>
      <c r="P346" s="201">
        <f t="shared" si="51"/>
        <v>0</v>
      </c>
      <c r="Q346" s="201">
        <v>0</v>
      </c>
      <c r="R346" s="201">
        <f t="shared" si="52"/>
        <v>0</v>
      </c>
      <c r="S346" s="201">
        <v>0</v>
      </c>
      <c r="T346" s="202">
        <f t="shared" si="53"/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03" t="s">
        <v>261</v>
      </c>
      <c r="AT346" s="203" t="s">
        <v>188</v>
      </c>
      <c r="AU346" s="203" t="s">
        <v>87</v>
      </c>
      <c r="AY346" s="16" t="s">
        <v>185</v>
      </c>
      <c r="BE346" s="204">
        <f t="shared" si="54"/>
        <v>0</v>
      </c>
      <c r="BF346" s="204">
        <f t="shared" si="55"/>
        <v>0</v>
      </c>
      <c r="BG346" s="204">
        <f t="shared" si="56"/>
        <v>0</v>
      </c>
      <c r="BH346" s="204">
        <f t="shared" si="57"/>
        <v>0</v>
      </c>
      <c r="BI346" s="204">
        <f t="shared" si="58"/>
        <v>0</v>
      </c>
      <c r="BJ346" s="16" t="s">
        <v>85</v>
      </c>
      <c r="BK346" s="204">
        <f t="shared" si="59"/>
        <v>0</v>
      </c>
      <c r="BL346" s="16" t="s">
        <v>261</v>
      </c>
      <c r="BM346" s="203" t="s">
        <v>1059</v>
      </c>
    </row>
    <row r="347" spans="1:65" s="2" customFormat="1" ht="16.5" customHeight="1">
      <c r="A347" s="33"/>
      <c r="B347" s="34"/>
      <c r="C347" s="232" t="s">
        <v>1212</v>
      </c>
      <c r="D347" s="232" t="s">
        <v>319</v>
      </c>
      <c r="E347" s="233" t="s">
        <v>1060</v>
      </c>
      <c r="F347" s="234" t="s">
        <v>1061</v>
      </c>
      <c r="G347" s="235" t="s">
        <v>301</v>
      </c>
      <c r="H347" s="236">
        <v>3</v>
      </c>
      <c r="I347" s="237"/>
      <c r="J347" s="238">
        <f t="shared" si="50"/>
        <v>0</v>
      </c>
      <c r="K347" s="239"/>
      <c r="L347" s="240"/>
      <c r="M347" s="241" t="s">
        <v>1</v>
      </c>
      <c r="N347" s="242" t="s">
        <v>42</v>
      </c>
      <c r="O347" s="70"/>
      <c r="P347" s="201">
        <f t="shared" si="51"/>
        <v>0</v>
      </c>
      <c r="Q347" s="201">
        <v>1.1999999999999999E-3</v>
      </c>
      <c r="R347" s="201">
        <f t="shared" si="52"/>
        <v>3.5999999999999999E-3</v>
      </c>
      <c r="S347" s="201">
        <v>0</v>
      </c>
      <c r="T347" s="202">
        <f t="shared" si="53"/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203" t="s">
        <v>322</v>
      </c>
      <c r="AT347" s="203" t="s">
        <v>319</v>
      </c>
      <c r="AU347" s="203" t="s">
        <v>87</v>
      </c>
      <c r="AY347" s="16" t="s">
        <v>185</v>
      </c>
      <c r="BE347" s="204">
        <f t="shared" si="54"/>
        <v>0</v>
      </c>
      <c r="BF347" s="204">
        <f t="shared" si="55"/>
        <v>0</v>
      </c>
      <c r="BG347" s="204">
        <f t="shared" si="56"/>
        <v>0</v>
      </c>
      <c r="BH347" s="204">
        <f t="shared" si="57"/>
        <v>0</v>
      </c>
      <c r="BI347" s="204">
        <f t="shared" si="58"/>
        <v>0</v>
      </c>
      <c r="BJ347" s="16" t="s">
        <v>85</v>
      </c>
      <c r="BK347" s="204">
        <f t="shared" si="59"/>
        <v>0</v>
      </c>
      <c r="BL347" s="16" t="s">
        <v>261</v>
      </c>
      <c r="BM347" s="203" t="s">
        <v>1062</v>
      </c>
    </row>
    <row r="348" spans="1:65" s="2" customFormat="1" ht="16.5" customHeight="1">
      <c r="A348" s="33"/>
      <c r="B348" s="34"/>
      <c r="C348" s="232" t="s">
        <v>1216</v>
      </c>
      <c r="D348" s="232" t="s">
        <v>319</v>
      </c>
      <c r="E348" s="233" t="s">
        <v>1660</v>
      </c>
      <c r="F348" s="234" t="s">
        <v>1661</v>
      </c>
      <c r="G348" s="235" t="s">
        <v>301</v>
      </c>
      <c r="H348" s="236">
        <v>2</v>
      </c>
      <c r="I348" s="237"/>
      <c r="J348" s="238">
        <f t="shared" si="50"/>
        <v>0</v>
      </c>
      <c r="K348" s="239"/>
      <c r="L348" s="240"/>
      <c r="M348" s="241" t="s">
        <v>1</v>
      </c>
      <c r="N348" s="242" t="s">
        <v>42</v>
      </c>
      <c r="O348" s="70"/>
      <c r="P348" s="201">
        <f t="shared" si="51"/>
        <v>0</v>
      </c>
      <c r="Q348" s="201">
        <v>1.4999999999999999E-4</v>
      </c>
      <c r="R348" s="201">
        <f t="shared" si="52"/>
        <v>2.9999999999999997E-4</v>
      </c>
      <c r="S348" s="201">
        <v>0</v>
      </c>
      <c r="T348" s="202">
        <f t="shared" si="53"/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203" t="s">
        <v>322</v>
      </c>
      <c r="AT348" s="203" t="s">
        <v>319</v>
      </c>
      <c r="AU348" s="203" t="s">
        <v>87</v>
      </c>
      <c r="AY348" s="16" t="s">
        <v>185</v>
      </c>
      <c r="BE348" s="204">
        <f t="shared" si="54"/>
        <v>0</v>
      </c>
      <c r="BF348" s="204">
        <f t="shared" si="55"/>
        <v>0</v>
      </c>
      <c r="BG348" s="204">
        <f t="shared" si="56"/>
        <v>0</v>
      </c>
      <c r="BH348" s="204">
        <f t="shared" si="57"/>
        <v>0</v>
      </c>
      <c r="BI348" s="204">
        <f t="shared" si="58"/>
        <v>0</v>
      </c>
      <c r="BJ348" s="16" t="s">
        <v>85</v>
      </c>
      <c r="BK348" s="204">
        <f t="shared" si="59"/>
        <v>0</v>
      </c>
      <c r="BL348" s="16" t="s">
        <v>261</v>
      </c>
      <c r="BM348" s="203" t="s">
        <v>1662</v>
      </c>
    </row>
    <row r="349" spans="1:65" s="2" customFormat="1" ht="16.5" customHeight="1">
      <c r="A349" s="33"/>
      <c r="B349" s="34"/>
      <c r="C349" s="232" t="s">
        <v>1220</v>
      </c>
      <c r="D349" s="232" t="s">
        <v>319</v>
      </c>
      <c r="E349" s="233" t="s">
        <v>1063</v>
      </c>
      <c r="F349" s="234" t="s">
        <v>1064</v>
      </c>
      <c r="G349" s="235" t="s">
        <v>301</v>
      </c>
      <c r="H349" s="236">
        <v>1</v>
      </c>
      <c r="I349" s="237"/>
      <c r="J349" s="238">
        <f t="shared" si="50"/>
        <v>0</v>
      </c>
      <c r="K349" s="239"/>
      <c r="L349" s="240"/>
      <c r="M349" s="241" t="s">
        <v>1</v>
      </c>
      <c r="N349" s="242" t="s">
        <v>42</v>
      </c>
      <c r="O349" s="70"/>
      <c r="P349" s="201">
        <f t="shared" si="51"/>
        <v>0</v>
      </c>
      <c r="Q349" s="201">
        <v>1.4999999999999999E-4</v>
      </c>
      <c r="R349" s="201">
        <f t="shared" si="52"/>
        <v>1.4999999999999999E-4</v>
      </c>
      <c r="S349" s="201">
        <v>0</v>
      </c>
      <c r="T349" s="202">
        <f t="shared" si="53"/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03" t="s">
        <v>322</v>
      </c>
      <c r="AT349" s="203" t="s">
        <v>319</v>
      </c>
      <c r="AU349" s="203" t="s">
        <v>87</v>
      </c>
      <c r="AY349" s="16" t="s">
        <v>185</v>
      </c>
      <c r="BE349" s="204">
        <f t="shared" si="54"/>
        <v>0</v>
      </c>
      <c r="BF349" s="204">
        <f t="shared" si="55"/>
        <v>0</v>
      </c>
      <c r="BG349" s="204">
        <f t="shared" si="56"/>
        <v>0</v>
      </c>
      <c r="BH349" s="204">
        <f t="shared" si="57"/>
        <v>0</v>
      </c>
      <c r="BI349" s="204">
        <f t="shared" si="58"/>
        <v>0</v>
      </c>
      <c r="BJ349" s="16" t="s">
        <v>85</v>
      </c>
      <c r="BK349" s="204">
        <f t="shared" si="59"/>
        <v>0</v>
      </c>
      <c r="BL349" s="16" t="s">
        <v>261</v>
      </c>
      <c r="BM349" s="203" t="s">
        <v>1065</v>
      </c>
    </row>
    <row r="350" spans="1:65" s="2" customFormat="1" ht="16.5" customHeight="1">
      <c r="A350" s="33"/>
      <c r="B350" s="34"/>
      <c r="C350" s="232" t="s">
        <v>1224</v>
      </c>
      <c r="D350" s="232" t="s">
        <v>319</v>
      </c>
      <c r="E350" s="233" t="s">
        <v>1066</v>
      </c>
      <c r="F350" s="234" t="s">
        <v>1067</v>
      </c>
      <c r="G350" s="235" t="s">
        <v>301</v>
      </c>
      <c r="H350" s="236">
        <v>1</v>
      </c>
      <c r="I350" s="237"/>
      <c r="J350" s="238">
        <f t="shared" si="50"/>
        <v>0</v>
      </c>
      <c r="K350" s="239"/>
      <c r="L350" s="240"/>
      <c r="M350" s="241" t="s">
        <v>1</v>
      </c>
      <c r="N350" s="242" t="s">
        <v>42</v>
      </c>
      <c r="O350" s="70"/>
      <c r="P350" s="201">
        <f t="shared" si="51"/>
        <v>0</v>
      </c>
      <c r="Q350" s="201">
        <v>1.4999999999999999E-4</v>
      </c>
      <c r="R350" s="201">
        <f t="shared" si="52"/>
        <v>1.4999999999999999E-4</v>
      </c>
      <c r="S350" s="201">
        <v>0</v>
      </c>
      <c r="T350" s="202">
        <f t="shared" si="53"/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203" t="s">
        <v>322</v>
      </c>
      <c r="AT350" s="203" t="s">
        <v>319</v>
      </c>
      <c r="AU350" s="203" t="s">
        <v>87</v>
      </c>
      <c r="AY350" s="16" t="s">
        <v>185</v>
      </c>
      <c r="BE350" s="204">
        <f t="shared" si="54"/>
        <v>0</v>
      </c>
      <c r="BF350" s="204">
        <f t="shared" si="55"/>
        <v>0</v>
      </c>
      <c r="BG350" s="204">
        <f t="shared" si="56"/>
        <v>0</v>
      </c>
      <c r="BH350" s="204">
        <f t="shared" si="57"/>
        <v>0</v>
      </c>
      <c r="BI350" s="204">
        <f t="shared" si="58"/>
        <v>0</v>
      </c>
      <c r="BJ350" s="16" t="s">
        <v>85</v>
      </c>
      <c r="BK350" s="204">
        <f t="shared" si="59"/>
        <v>0</v>
      </c>
      <c r="BL350" s="16" t="s">
        <v>261</v>
      </c>
      <c r="BM350" s="203" t="s">
        <v>1068</v>
      </c>
    </row>
    <row r="351" spans="1:65" s="2" customFormat="1" ht="16.5" customHeight="1">
      <c r="A351" s="33"/>
      <c r="B351" s="34"/>
      <c r="C351" s="191" t="s">
        <v>1228</v>
      </c>
      <c r="D351" s="191" t="s">
        <v>188</v>
      </c>
      <c r="E351" s="192" t="s">
        <v>1069</v>
      </c>
      <c r="F351" s="193" t="s">
        <v>1070</v>
      </c>
      <c r="G351" s="194" t="s">
        <v>301</v>
      </c>
      <c r="H351" s="195">
        <v>1</v>
      </c>
      <c r="I351" s="196"/>
      <c r="J351" s="197">
        <f t="shared" si="50"/>
        <v>0</v>
      </c>
      <c r="K351" s="198"/>
      <c r="L351" s="38"/>
      <c r="M351" s="199" t="s">
        <v>1</v>
      </c>
      <c r="N351" s="200" t="s">
        <v>42</v>
      </c>
      <c r="O351" s="70"/>
      <c r="P351" s="201">
        <f t="shared" si="51"/>
        <v>0</v>
      </c>
      <c r="Q351" s="201">
        <v>0</v>
      </c>
      <c r="R351" s="201">
        <f t="shared" si="52"/>
        <v>0</v>
      </c>
      <c r="S351" s="201">
        <v>1.8E-3</v>
      </c>
      <c r="T351" s="202">
        <f t="shared" si="53"/>
        <v>1.8E-3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03" t="s">
        <v>261</v>
      </c>
      <c r="AT351" s="203" t="s">
        <v>188</v>
      </c>
      <c r="AU351" s="203" t="s">
        <v>87</v>
      </c>
      <c r="AY351" s="16" t="s">
        <v>185</v>
      </c>
      <c r="BE351" s="204">
        <f t="shared" si="54"/>
        <v>0</v>
      </c>
      <c r="BF351" s="204">
        <f t="shared" si="55"/>
        <v>0</v>
      </c>
      <c r="BG351" s="204">
        <f t="shared" si="56"/>
        <v>0</v>
      </c>
      <c r="BH351" s="204">
        <f t="shared" si="57"/>
        <v>0</v>
      </c>
      <c r="BI351" s="204">
        <f t="shared" si="58"/>
        <v>0</v>
      </c>
      <c r="BJ351" s="16" t="s">
        <v>85</v>
      </c>
      <c r="BK351" s="204">
        <f t="shared" si="59"/>
        <v>0</v>
      </c>
      <c r="BL351" s="16" t="s">
        <v>261</v>
      </c>
      <c r="BM351" s="203" t="s">
        <v>1071</v>
      </c>
    </row>
    <row r="352" spans="1:65" s="2" customFormat="1" ht="21.75" customHeight="1">
      <c r="A352" s="33"/>
      <c r="B352" s="34"/>
      <c r="C352" s="191" t="s">
        <v>1234</v>
      </c>
      <c r="D352" s="191" t="s">
        <v>188</v>
      </c>
      <c r="E352" s="192" t="s">
        <v>1072</v>
      </c>
      <c r="F352" s="193" t="s">
        <v>1073</v>
      </c>
      <c r="G352" s="194" t="s">
        <v>301</v>
      </c>
      <c r="H352" s="195">
        <v>1</v>
      </c>
      <c r="I352" s="196"/>
      <c r="J352" s="197">
        <f t="shared" si="50"/>
        <v>0</v>
      </c>
      <c r="K352" s="198"/>
      <c r="L352" s="38"/>
      <c r="M352" s="199" t="s">
        <v>1</v>
      </c>
      <c r="N352" s="200" t="s">
        <v>42</v>
      </c>
      <c r="O352" s="70"/>
      <c r="P352" s="201">
        <f t="shared" si="51"/>
        <v>0</v>
      </c>
      <c r="Q352" s="201">
        <v>0</v>
      </c>
      <c r="R352" s="201">
        <f t="shared" si="52"/>
        <v>0</v>
      </c>
      <c r="S352" s="201">
        <v>0</v>
      </c>
      <c r="T352" s="202">
        <f t="shared" si="53"/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203" t="s">
        <v>261</v>
      </c>
      <c r="AT352" s="203" t="s">
        <v>188</v>
      </c>
      <c r="AU352" s="203" t="s">
        <v>87</v>
      </c>
      <c r="AY352" s="16" t="s">
        <v>185</v>
      </c>
      <c r="BE352" s="204">
        <f t="shared" si="54"/>
        <v>0</v>
      </c>
      <c r="BF352" s="204">
        <f t="shared" si="55"/>
        <v>0</v>
      </c>
      <c r="BG352" s="204">
        <f t="shared" si="56"/>
        <v>0</v>
      </c>
      <c r="BH352" s="204">
        <f t="shared" si="57"/>
        <v>0</v>
      </c>
      <c r="BI352" s="204">
        <f t="shared" si="58"/>
        <v>0</v>
      </c>
      <c r="BJ352" s="16" t="s">
        <v>85</v>
      </c>
      <c r="BK352" s="204">
        <f t="shared" si="59"/>
        <v>0</v>
      </c>
      <c r="BL352" s="16" t="s">
        <v>261</v>
      </c>
      <c r="BM352" s="203" t="s">
        <v>1074</v>
      </c>
    </row>
    <row r="353" spans="1:65" s="2" customFormat="1" ht="21.75" customHeight="1">
      <c r="A353" s="33"/>
      <c r="B353" s="34"/>
      <c r="C353" s="232" t="s">
        <v>1239</v>
      </c>
      <c r="D353" s="232" t="s">
        <v>319</v>
      </c>
      <c r="E353" s="233" t="s">
        <v>1663</v>
      </c>
      <c r="F353" s="234" t="s">
        <v>1664</v>
      </c>
      <c r="G353" s="235" t="s">
        <v>301</v>
      </c>
      <c r="H353" s="236">
        <v>1</v>
      </c>
      <c r="I353" s="237"/>
      <c r="J353" s="238">
        <f t="shared" si="50"/>
        <v>0</v>
      </c>
      <c r="K353" s="239"/>
      <c r="L353" s="240"/>
      <c r="M353" s="241" t="s">
        <v>1</v>
      </c>
      <c r="N353" s="242" t="s">
        <v>42</v>
      </c>
      <c r="O353" s="70"/>
      <c r="P353" s="201">
        <f t="shared" si="51"/>
        <v>0</v>
      </c>
      <c r="Q353" s="201">
        <v>1.6199999999999999E-3</v>
      </c>
      <c r="R353" s="201">
        <f t="shared" si="52"/>
        <v>1.6199999999999999E-3</v>
      </c>
      <c r="S353" s="201">
        <v>0</v>
      </c>
      <c r="T353" s="202">
        <f t="shared" si="53"/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03" t="s">
        <v>322</v>
      </c>
      <c r="AT353" s="203" t="s">
        <v>319</v>
      </c>
      <c r="AU353" s="203" t="s">
        <v>87</v>
      </c>
      <c r="AY353" s="16" t="s">
        <v>185</v>
      </c>
      <c r="BE353" s="204">
        <f t="shared" si="54"/>
        <v>0</v>
      </c>
      <c r="BF353" s="204">
        <f t="shared" si="55"/>
        <v>0</v>
      </c>
      <c r="BG353" s="204">
        <f t="shared" si="56"/>
        <v>0</v>
      </c>
      <c r="BH353" s="204">
        <f t="shared" si="57"/>
        <v>0</v>
      </c>
      <c r="BI353" s="204">
        <f t="shared" si="58"/>
        <v>0</v>
      </c>
      <c r="BJ353" s="16" t="s">
        <v>85</v>
      </c>
      <c r="BK353" s="204">
        <f t="shared" si="59"/>
        <v>0</v>
      </c>
      <c r="BL353" s="16" t="s">
        <v>261</v>
      </c>
      <c r="BM353" s="203" t="s">
        <v>1665</v>
      </c>
    </row>
    <row r="354" spans="1:65" s="2" customFormat="1" ht="21.75" customHeight="1">
      <c r="A354" s="33"/>
      <c r="B354" s="34"/>
      <c r="C354" s="191" t="s">
        <v>1243</v>
      </c>
      <c r="D354" s="191" t="s">
        <v>188</v>
      </c>
      <c r="E354" s="192" t="s">
        <v>1666</v>
      </c>
      <c r="F354" s="193" t="s">
        <v>1667</v>
      </c>
      <c r="G354" s="194" t="s">
        <v>301</v>
      </c>
      <c r="H354" s="195">
        <v>1</v>
      </c>
      <c r="I354" s="196"/>
      <c r="J354" s="197">
        <f t="shared" si="50"/>
        <v>0</v>
      </c>
      <c r="K354" s="198"/>
      <c r="L354" s="38"/>
      <c r="M354" s="199" t="s">
        <v>1</v>
      </c>
      <c r="N354" s="200" t="s">
        <v>42</v>
      </c>
      <c r="O354" s="70"/>
      <c r="P354" s="201">
        <f t="shared" si="51"/>
        <v>0</v>
      </c>
      <c r="Q354" s="201">
        <v>0</v>
      </c>
      <c r="R354" s="201">
        <f t="shared" si="52"/>
        <v>0</v>
      </c>
      <c r="S354" s="201">
        <v>0</v>
      </c>
      <c r="T354" s="202">
        <f t="shared" si="53"/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203" t="s">
        <v>261</v>
      </c>
      <c r="AT354" s="203" t="s">
        <v>188</v>
      </c>
      <c r="AU354" s="203" t="s">
        <v>87</v>
      </c>
      <c r="AY354" s="16" t="s">
        <v>185</v>
      </c>
      <c r="BE354" s="204">
        <f t="shared" si="54"/>
        <v>0</v>
      </c>
      <c r="BF354" s="204">
        <f t="shared" si="55"/>
        <v>0</v>
      </c>
      <c r="BG354" s="204">
        <f t="shared" si="56"/>
        <v>0</v>
      </c>
      <c r="BH354" s="204">
        <f t="shared" si="57"/>
        <v>0</v>
      </c>
      <c r="BI354" s="204">
        <f t="shared" si="58"/>
        <v>0</v>
      </c>
      <c r="BJ354" s="16" t="s">
        <v>85</v>
      </c>
      <c r="BK354" s="204">
        <f t="shared" si="59"/>
        <v>0</v>
      </c>
      <c r="BL354" s="16" t="s">
        <v>261</v>
      </c>
      <c r="BM354" s="203" t="s">
        <v>1668</v>
      </c>
    </row>
    <row r="355" spans="1:65" s="2" customFormat="1" ht="33" customHeight="1">
      <c r="A355" s="33"/>
      <c r="B355" s="34"/>
      <c r="C355" s="232" t="s">
        <v>1669</v>
      </c>
      <c r="D355" s="232" t="s">
        <v>319</v>
      </c>
      <c r="E355" s="233" t="s">
        <v>1670</v>
      </c>
      <c r="F355" s="234" t="s">
        <v>1671</v>
      </c>
      <c r="G355" s="235" t="s">
        <v>301</v>
      </c>
      <c r="H355" s="236">
        <v>1</v>
      </c>
      <c r="I355" s="237"/>
      <c r="J355" s="238">
        <f t="shared" si="50"/>
        <v>0</v>
      </c>
      <c r="K355" s="239"/>
      <c r="L355" s="240"/>
      <c r="M355" s="241" t="s">
        <v>1</v>
      </c>
      <c r="N355" s="242" t="s">
        <v>42</v>
      </c>
      <c r="O355" s="70"/>
      <c r="P355" s="201">
        <f t="shared" si="51"/>
        <v>0</v>
      </c>
      <c r="Q355" s="201">
        <v>3.4200000000000001E-2</v>
      </c>
      <c r="R355" s="201">
        <f t="shared" si="52"/>
        <v>3.4200000000000001E-2</v>
      </c>
      <c r="S355" s="201">
        <v>0</v>
      </c>
      <c r="T355" s="202">
        <f t="shared" si="53"/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03" t="s">
        <v>322</v>
      </c>
      <c r="AT355" s="203" t="s">
        <v>319</v>
      </c>
      <c r="AU355" s="203" t="s">
        <v>87</v>
      </c>
      <c r="AY355" s="16" t="s">
        <v>185</v>
      </c>
      <c r="BE355" s="204">
        <f t="shared" si="54"/>
        <v>0</v>
      </c>
      <c r="BF355" s="204">
        <f t="shared" si="55"/>
        <v>0</v>
      </c>
      <c r="BG355" s="204">
        <f t="shared" si="56"/>
        <v>0</v>
      </c>
      <c r="BH355" s="204">
        <f t="shared" si="57"/>
        <v>0</v>
      </c>
      <c r="BI355" s="204">
        <f t="shared" si="58"/>
        <v>0</v>
      </c>
      <c r="BJ355" s="16" t="s">
        <v>85</v>
      </c>
      <c r="BK355" s="204">
        <f t="shared" si="59"/>
        <v>0</v>
      </c>
      <c r="BL355" s="16" t="s">
        <v>261</v>
      </c>
      <c r="BM355" s="203" t="s">
        <v>1672</v>
      </c>
    </row>
    <row r="356" spans="1:65" s="13" customFormat="1">
      <c r="B356" s="205"/>
      <c r="C356" s="206"/>
      <c r="D356" s="207" t="s">
        <v>194</v>
      </c>
      <c r="E356" s="206"/>
      <c r="F356" s="209" t="s">
        <v>1673</v>
      </c>
      <c r="G356" s="206"/>
      <c r="H356" s="210">
        <v>1</v>
      </c>
      <c r="I356" s="211"/>
      <c r="J356" s="206"/>
      <c r="K356" s="206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194</v>
      </c>
      <c r="AU356" s="216" t="s">
        <v>87</v>
      </c>
      <c r="AV356" s="13" t="s">
        <v>87</v>
      </c>
      <c r="AW356" s="13" t="s">
        <v>4</v>
      </c>
      <c r="AX356" s="13" t="s">
        <v>85</v>
      </c>
      <c r="AY356" s="216" t="s">
        <v>185</v>
      </c>
    </row>
    <row r="357" spans="1:65" s="2" customFormat="1" ht="21.75" customHeight="1">
      <c r="A357" s="33"/>
      <c r="B357" s="34"/>
      <c r="C357" s="191" t="s">
        <v>1674</v>
      </c>
      <c r="D357" s="191" t="s">
        <v>188</v>
      </c>
      <c r="E357" s="192" t="s">
        <v>1675</v>
      </c>
      <c r="F357" s="193" t="s">
        <v>1676</v>
      </c>
      <c r="G357" s="194" t="s">
        <v>301</v>
      </c>
      <c r="H357" s="195">
        <v>1</v>
      </c>
      <c r="I357" s="196"/>
      <c r="J357" s="197">
        <f>ROUND(I357*H357,2)</f>
        <v>0</v>
      </c>
      <c r="K357" s="198"/>
      <c r="L357" s="38"/>
      <c r="M357" s="199" t="s">
        <v>1</v>
      </c>
      <c r="N357" s="200" t="s">
        <v>42</v>
      </c>
      <c r="O357" s="70"/>
      <c r="P357" s="201">
        <f>O357*H357</f>
        <v>0</v>
      </c>
      <c r="Q357" s="201">
        <v>0</v>
      </c>
      <c r="R357" s="201">
        <f>Q357*H357</f>
        <v>0</v>
      </c>
      <c r="S357" s="201">
        <v>0</v>
      </c>
      <c r="T357" s="202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203" t="s">
        <v>261</v>
      </c>
      <c r="AT357" s="203" t="s">
        <v>188</v>
      </c>
      <c r="AU357" s="203" t="s">
        <v>87</v>
      </c>
      <c r="AY357" s="16" t="s">
        <v>185</v>
      </c>
      <c r="BE357" s="204">
        <f>IF(N357="základní",J357,0)</f>
        <v>0</v>
      </c>
      <c r="BF357" s="204">
        <f>IF(N357="snížená",J357,0)</f>
        <v>0</v>
      </c>
      <c r="BG357" s="204">
        <f>IF(N357="zákl. přenesená",J357,0)</f>
        <v>0</v>
      </c>
      <c r="BH357" s="204">
        <f>IF(N357="sníž. přenesená",J357,0)</f>
        <v>0</v>
      </c>
      <c r="BI357" s="204">
        <f>IF(N357="nulová",J357,0)</f>
        <v>0</v>
      </c>
      <c r="BJ357" s="16" t="s">
        <v>85</v>
      </c>
      <c r="BK357" s="204">
        <f>ROUND(I357*H357,2)</f>
        <v>0</v>
      </c>
      <c r="BL357" s="16" t="s">
        <v>261</v>
      </c>
      <c r="BM357" s="203" t="s">
        <v>1677</v>
      </c>
    </row>
    <row r="358" spans="1:65" s="2" customFormat="1" ht="21.75" customHeight="1">
      <c r="A358" s="33"/>
      <c r="B358" s="34"/>
      <c r="C358" s="191" t="s">
        <v>1678</v>
      </c>
      <c r="D358" s="191" t="s">
        <v>188</v>
      </c>
      <c r="E358" s="192" t="s">
        <v>1355</v>
      </c>
      <c r="F358" s="193" t="s">
        <v>1356</v>
      </c>
      <c r="G358" s="194" t="s">
        <v>434</v>
      </c>
      <c r="H358" s="243"/>
      <c r="I358" s="196"/>
      <c r="J358" s="197">
        <f>ROUND(I358*H358,2)</f>
        <v>0</v>
      </c>
      <c r="K358" s="198"/>
      <c r="L358" s="38"/>
      <c r="M358" s="199" t="s">
        <v>1</v>
      </c>
      <c r="N358" s="200" t="s">
        <v>42</v>
      </c>
      <c r="O358" s="70"/>
      <c r="P358" s="201">
        <f>O358*H358</f>
        <v>0</v>
      </c>
      <c r="Q358" s="201">
        <v>0</v>
      </c>
      <c r="R358" s="201">
        <f>Q358*H358</f>
        <v>0</v>
      </c>
      <c r="S358" s="201">
        <v>0</v>
      </c>
      <c r="T358" s="20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203" t="s">
        <v>261</v>
      </c>
      <c r="AT358" s="203" t="s">
        <v>188</v>
      </c>
      <c r="AU358" s="203" t="s">
        <v>87</v>
      </c>
      <c r="AY358" s="16" t="s">
        <v>185</v>
      </c>
      <c r="BE358" s="204">
        <f>IF(N358="základní",J358,0)</f>
        <v>0</v>
      </c>
      <c r="BF358" s="204">
        <f>IF(N358="snížená",J358,0)</f>
        <v>0</v>
      </c>
      <c r="BG358" s="204">
        <f>IF(N358="zákl. přenesená",J358,0)</f>
        <v>0</v>
      </c>
      <c r="BH358" s="204">
        <f>IF(N358="sníž. přenesená",J358,0)</f>
        <v>0</v>
      </c>
      <c r="BI358" s="204">
        <f>IF(N358="nulová",J358,0)</f>
        <v>0</v>
      </c>
      <c r="BJ358" s="16" t="s">
        <v>85</v>
      </c>
      <c r="BK358" s="204">
        <f>ROUND(I358*H358,2)</f>
        <v>0</v>
      </c>
      <c r="BL358" s="16" t="s">
        <v>261</v>
      </c>
      <c r="BM358" s="203" t="s">
        <v>1679</v>
      </c>
    </row>
    <row r="359" spans="1:65" s="2" customFormat="1" ht="21.75" customHeight="1">
      <c r="A359" s="33"/>
      <c r="B359" s="34"/>
      <c r="C359" s="191" t="s">
        <v>1680</v>
      </c>
      <c r="D359" s="191" t="s">
        <v>188</v>
      </c>
      <c r="E359" s="192" t="s">
        <v>1088</v>
      </c>
      <c r="F359" s="193" t="s">
        <v>1089</v>
      </c>
      <c r="G359" s="194" t="s">
        <v>434</v>
      </c>
      <c r="H359" s="243"/>
      <c r="I359" s="196"/>
      <c r="J359" s="197">
        <f>ROUND(I359*H359,2)</f>
        <v>0</v>
      </c>
      <c r="K359" s="198"/>
      <c r="L359" s="38"/>
      <c r="M359" s="199" t="s">
        <v>1</v>
      </c>
      <c r="N359" s="200" t="s">
        <v>42</v>
      </c>
      <c r="O359" s="70"/>
      <c r="P359" s="201">
        <f>O359*H359</f>
        <v>0</v>
      </c>
      <c r="Q359" s="201">
        <v>0</v>
      </c>
      <c r="R359" s="201">
        <f>Q359*H359</f>
        <v>0</v>
      </c>
      <c r="S359" s="201">
        <v>0</v>
      </c>
      <c r="T359" s="20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203" t="s">
        <v>261</v>
      </c>
      <c r="AT359" s="203" t="s">
        <v>188</v>
      </c>
      <c r="AU359" s="203" t="s">
        <v>87</v>
      </c>
      <c r="AY359" s="16" t="s">
        <v>185</v>
      </c>
      <c r="BE359" s="204">
        <f>IF(N359="základní",J359,0)</f>
        <v>0</v>
      </c>
      <c r="BF359" s="204">
        <f>IF(N359="snížená",J359,0)</f>
        <v>0</v>
      </c>
      <c r="BG359" s="204">
        <f>IF(N359="zákl. přenesená",J359,0)</f>
        <v>0</v>
      </c>
      <c r="BH359" s="204">
        <f>IF(N359="sníž. přenesená",J359,0)</f>
        <v>0</v>
      </c>
      <c r="BI359" s="204">
        <f>IF(N359="nulová",J359,0)</f>
        <v>0</v>
      </c>
      <c r="BJ359" s="16" t="s">
        <v>85</v>
      </c>
      <c r="BK359" s="204">
        <f>ROUND(I359*H359,2)</f>
        <v>0</v>
      </c>
      <c r="BL359" s="16" t="s">
        <v>261</v>
      </c>
      <c r="BM359" s="203" t="s">
        <v>1090</v>
      </c>
    </row>
    <row r="360" spans="1:65" s="12" customFormat="1" ht="22.9" customHeight="1">
      <c r="B360" s="175"/>
      <c r="C360" s="176"/>
      <c r="D360" s="177" t="s">
        <v>76</v>
      </c>
      <c r="E360" s="189" t="s">
        <v>578</v>
      </c>
      <c r="F360" s="189" t="s">
        <v>579</v>
      </c>
      <c r="G360" s="176"/>
      <c r="H360" s="176"/>
      <c r="I360" s="179"/>
      <c r="J360" s="190">
        <f>BK360</f>
        <v>0</v>
      </c>
      <c r="K360" s="176"/>
      <c r="L360" s="181"/>
      <c r="M360" s="182"/>
      <c r="N360" s="183"/>
      <c r="O360" s="183"/>
      <c r="P360" s="184">
        <f>SUM(P361:P369)</f>
        <v>0</v>
      </c>
      <c r="Q360" s="183"/>
      <c r="R360" s="184">
        <f>SUM(R361:R369)</f>
        <v>4.5359999999999998E-2</v>
      </c>
      <c r="S360" s="183"/>
      <c r="T360" s="185">
        <f>SUM(T361:T369)</f>
        <v>8.3999999999999991E-2</v>
      </c>
      <c r="AR360" s="186" t="s">
        <v>87</v>
      </c>
      <c r="AT360" s="187" t="s">
        <v>76</v>
      </c>
      <c r="AU360" s="187" t="s">
        <v>85</v>
      </c>
      <c r="AY360" s="186" t="s">
        <v>185</v>
      </c>
      <c r="BK360" s="188">
        <f>SUM(BK361:BK369)</f>
        <v>0</v>
      </c>
    </row>
    <row r="361" spans="1:65" s="2" customFormat="1" ht="16.5" customHeight="1">
      <c r="A361" s="33"/>
      <c r="B361" s="34"/>
      <c r="C361" s="191" t="s">
        <v>1681</v>
      </c>
      <c r="D361" s="191" t="s">
        <v>188</v>
      </c>
      <c r="E361" s="192" t="s">
        <v>1092</v>
      </c>
      <c r="F361" s="193" t="s">
        <v>1093</v>
      </c>
      <c r="G361" s="194" t="s">
        <v>198</v>
      </c>
      <c r="H361" s="195">
        <v>6</v>
      </c>
      <c r="I361" s="196"/>
      <c r="J361" s="197">
        <f>ROUND(I361*H361,2)</f>
        <v>0</v>
      </c>
      <c r="K361" s="198"/>
      <c r="L361" s="38"/>
      <c r="M361" s="199" t="s">
        <v>1</v>
      </c>
      <c r="N361" s="200" t="s">
        <v>42</v>
      </c>
      <c r="O361" s="70"/>
      <c r="P361" s="201">
        <f>O361*H361</f>
        <v>0</v>
      </c>
      <c r="Q361" s="201">
        <v>0</v>
      </c>
      <c r="R361" s="201">
        <f>Q361*H361</f>
        <v>0</v>
      </c>
      <c r="S361" s="201">
        <v>8.9999999999999993E-3</v>
      </c>
      <c r="T361" s="202">
        <f>S361*H361</f>
        <v>5.3999999999999992E-2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03" t="s">
        <v>261</v>
      </c>
      <c r="AT361" s="203" t="s">
        <v>188</v>
      </c>
      <c r="AU361" s="203" t="s">
        <v>87</v>
      </c>
      <c r="AY361" s="16" t="s">
        <v>185</v>
      </c>
      <c r="BE361" s="204">
        <f>IF(N361="základní",J361,0)</f>
        <v>0</v>
      </c>
      <c r="BF361" s="204">
        <f>IF(N361="snížená",J361,0)</f>
        <v>0</v>
      </c>
      <c r="BG361" s="204">
        <f>IF(N361="zákl. přenesená",J361,0)</f>
        <v>0</v>
      </c>
      <c r="BH361" s="204">
        <f>IF(N361="sníž. přenesená",J361,0)</f>
        <v>0</v>
      </c>
      <c r="BI361" s="204">
        <f>IF(N361="nulová",J361,0)</f>
        <v>0</v>
      </c>
      <c r="BJ361" s="16" t="s">
        <v>85</v>
      </c>
      <c r="BK361" s="204">
        <f>ROUND(I361*H361,2)</f>
        <v>0</v>
      </c>
      <c r="BL361" s="16" t="s">
        <v>261</v>
      </c>
      <c r="BM361" s="203" t="s">
        <v>1094</v>
      </c>
    </row>
    <row r="362" spans="1:65" s="13" customFormat="1">
      <c r="B362" s="205"/>
      <c r="C362" s="206"/>
      <c r="D362" s="207" t="s">
        <v>194</v>
      </c>
      <c r="E362" s="208" t="s">
        <v>1</v>
      </c>
      <c r="F362" s="209" t="s">
        <v>1682</v>
      </c>
      <c r="G362" s="206"/>
      <c r="H362" s="210">
        <v>6</v>
      </c>
      <c r="I362" s="211"/>
      <c r="J362" s="206"/>
      <c r="K362" s="206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194</v>
      </c>
      <c r="AU362" s="216" t="s">
        <v>87</v>
      </c>
      <c r="AV362" s="13" t="s">
        <v>87</v>
      </c>
      <c r="AW362" s="13" t="s">
        <v>34</v>
      </c>
      <c r="AX362" s="13" t="s">
        <v>85</v>
      </c>
      <c r="AY362" s="216" t="s">
        <v>185</v>
      </c>
    </row>
    <row r="363" spans="1:65" s="2" customFormat="1" ht="16.5" customHeight="1">
      <c r="A363" s="33"/>
      <c r="B363" s="34"/>
      <c r="C363" s="191" t="s">
        <v>1683</v>
      </c>
      <c r="D363" s="191" t="s">
        <v>188</v>
      </c>
      <c r="E363" s="192" t="s">
        <v>1097</v>
      </c>
      <c r="F363" s="193" t="s">
        <v>1098</v>
      </c>
      <c r="G363" s="194" t="s">
        <v>198</v>
      </c>
      <c r="H363" s="195">
        <v>6</v>
      </c>
      <c r="I363" s="196"/>
      <c r="J363" s="197">
        <f t="shared" ref="J363:J369" si="60">ROUND(I363*H363,2)</f>
        <v>0</v>
      </c>
      <c r="K363" s="198"/>
      <c r="L363" s="38"/>
      <c r="M363" s="199" t="s">
        <v>1</v>
      </c>
      <c r="N363" s="200" t="s">
        <v>42</v>
      </c>
      <c r="O363" s="70"/>
      <c r="P363" s="201">
        <f t="shared" ref="P363:P369" si="61">O363*H363</f>
        <v>0</v>
      </c>
      <c r="Q363" s="201">
        <v>6.0000000000000002E-5</v>
      </c>
      <c r="R363" s="201">
        <f t="shared" ref="R363:R369" si="62">Q363*H363</f>
        <v>3.6000000000000002E-4</v>
      </c>
      <c r="S363" s="201">
        <v>0</v>
      </c>
      <c r="T363" s="202">
        <f t="shared" ref="T363:T369" si="63"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203" t="s">
        <v>261</v>
      </c>
      <c r="AT363" s="203" t="s">
        <v>188</v>
      </c>
      <c r="AU363" s="203" t="s">
        <v>87</v>
      </c>
      <c r="AY363" s="16" t="s">
        <v>185</v>
      </c>
      <c r="BE363" s="204">
        <f t="shared" ref="BE363:BE369" si="64">IF(N363="základní",J363,0)</f>
        <v>0</v>
      </c>
      <c r="BF363" s="204">
        <f t="shared" ref="BF363:BF369" si="65">IF(N363="snížená",J363,0)</f>
        <v>0</v>
      </c>
      <c r="BG363" s="204">
        <f t="shared" ref="BG363:BG369" si="66">IF(N363="zákl. přenesená",J363,0)</f>
        <v>0</v>
      </c>
      <c r="BH363" s="204">
        <f t="shared" ref="BH363:BH369" si="67">IF(N363="sníž. přenesená",J363,0)</f>
        <v>0</v>
      </c>
      <c r="BI363" s="204">
        <f t="shared" ref="BI363:BI369" si="68">IF(N363="nulová",J363,0)</f>
        <v>0</v>
      </c>
      <c r="BJ363" s="16" t="s">
        <v>85</v>
      </c>
      <c r="BK363" s="204">
        <f t="shared" ref="BK363:BK369" si="69">ROUND(I363*H363,2)</f>
        <v>0</v>
      </c>
      <c r="BL363" s="16" t="s">
        <v>261</v>
      </c>
      <c r="BM363" s="203" t="s">
        <v>1099</v>
      </c>
    </row>
    <row r="364" spans="1:65" s="2" customFormat="1" ht="21.75" customHeight="1">
      <c r="A364" s="33"/>
      <c r="B364" s="34"/>
      <c r="C364" s="191" t="s">
        <v>1684</v>
      </c>
      <c r="D364" s="191" t="s">
        <v>188</v>
      </c>
      <c r="E364" s="192" t="s">
        <v>1101</v>
      </c>
      <c r="F364" s="193" t="s">
        <v>1102</v>
      </c>
      <c r="G364" s="194" t="s">
        <v>301</v>
      </c>
      <c r="H364" s="195">
        <v>4</v>
      </c>
      <c r="I364" s="196"/>
      <c r="J364" s="197">
        <f t="shared" si="60"/>
        <v>0</v>
      </c>
      <c r="K364" s="198"/>
      <c r="L364" s="38"/>
      <c r="M364" s="199" t="s">
        <v>1</v>
      </c>
      <c r="N364" s="200" t="s">
        <v>42</v>
      </c>
      <c r="O364" s="70"/>
      <c r="P364" s="201">
        <f t="shared" si="61"/>
        <v>0</v>
      </c>
      <c r="Q364" s="201">
        <v>0</v>
      </c>
      <c r="R364" s="201">
        <f t="shared" si="62"/>
        <v>0</v>
      </c>
      <c r="S364" s="201">
        <v>0</v>
      </c>
      <c r="T364" s="202">
        <f t="shared" si="63"/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203" t="s">
        <v>261</v>
      </c>
      <c r="AT364" s="203" t="s">
        <v>188</v>
      </c>
      <c r="AU364" s="203" t="s">
        <v>87</v>
      </c>
      <c r="AY364" s="16" t="s">
        <v>185</v>
      </c>
      <c r="BE364" s="204">
        <f t="shared" si="64"/>
        <v>0</v>
      </c>
      <c r="BF364" s="204">
        <f t="shared" si="65"/>
        <v>0</v>
      </c>
      <c r="BG364" s="204">
        <f t="shared" si="66"/>
        <v>0</v>
      </c>
      <c r="BH364" s="204">
        <f t="shared" si="67"/>
        <v>0</v>
      </c>
      <c r="BI364" s="204">
        <f t="shared" si="68"/>
        <v>0</v>
      </c>
      <c r="BJ364" s="16" t="s">
        <v>85</v>
      </c>
      <c r="BK364" s="204">
        <f t="shared" si="69"/>
        <v>0</v>
      </c>
      <c r="BL364" s="16" t="s">
        <v>261</v>
      </c>
      <c r="BM364" s="203" t="s">
        <v>1103</v>
      </c>
    </row>
    <row r="365" spans="1:65" s="2" customFormat="1" ht="21.75" customHeight="1">
      <c r="A365" s="33"/>
      <c r="B365" s="34"/>
      <c r="C365" s="232" t="s">
        <v>1685</v>
      </c>
      <c r="D365" s="232" t="s">
        <v>319</v>
      </c>
      <c r="E365" s="233" t="s">
        <v>1105</v>
      </c>
      <c r="F365" s="234" t="s">
        <v>1106</v>
      </c>
      <c r="G365" s="235" t="s">
        <v>198</v>
      </c>
      <c r="H365" s="236">
        <v>6</v>
      </c>
      <c r="I365" s="237"/>
      <c r="J365" s="238">
        <f t="shared" si="60"/>
        <v>0</v>
      </c>
      <c r="K365" s="239"/>
      <c r="L365" s="240"/>
      <c r="M365" s="241" t="s">
        <v>1</v>
      </c>
      <c r="N365" s="242" t="s">
        <v>42</v>
      </c>
      <c r="O365" s="70"/>
      <c r="P365" s="201">
        <f t="shared" si="61"/>
        <v>0</v>
      </c>
      <c r="Q365" s="201">
        <v>7.4999999999999997E-3</v>
      </c>
      <c r="R365" s="201">
        <f t="shared" si="62"/>
        <v>4.4999999999999998E-2</v>
      </c>
      <c r="S365" s="201">
        <v>0</v>
      </c>
      <c r="T365" s="202">
        <f t="shared" si="63"/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203" t="s">
        <v>322</v>
      </c>
      <c r="AT365" s="203" t="s">
        <v>319</v>
      </c>
      <c r="AU365" s="203" t="s">
        <v>87</v>
      </c>
      <c r="AY365" s="16" t="s">
        <v>185</v>
      </c>
      <c r="BE365" s="204">
        <f t="shared" si="64"/>
        <v>0</v>
      </c>
      <c r="BF365" s="204">
        <f t="shared" si="65"/>
        <v>0</v>
      </c>
      <c r="BG365" s="204">
        <f t="shared" si="66"/>
        <v>0</v>
      </c>
      <c r="BH365" s="204">
        <f t="shared" si="67"/>
        <v>0</v>
      </c>
      <c r="BI365" s="204">
        <f t="shared" si="68"/>
        <v>0</v>
      </c>
      <c r="BJ365" s="16" t="s">
        <v>85</v>
      </c>
      <c r="BK365" s="204">
        <f t="shared" si="69"/>
        <v>0</v>
      </c>
      <c r="BL365" s="16" t="s">
        <v>261</v>
      </c>
      <c r="BM365" s="203" t="s">
        <v>1107</v>
      </c>
    </row>
    <row r="366" spans="1:65" s="2" customFormat="1" ht="21.75" customHeight="1">
      <c r="A366" s="33"/>
      <c r="B366" s="34"/>
      <c r="C366" s="191" t="s">
        <v>1686</v>
      </c>
      <c r="D366" s="191" t="s">
        <v>188</v>
      </c>
      <c r="E366" s="192" t="s">
        <v>1109</v>
      </c>
      <c r="F366" s="193" t="s">
        <v>1110</v>
      </c>
      <c r="G366" s="194" t="s">
        <v>583</v>
      </c>
      <c r="H366" s="195">
        <v>20</v>
      </c>
      <c r="I366" s="196"/>
      <c r="J366" s="197">
        <f t="shared" si="60"/>
        <v>0</v>
      </c>
      <c r="K366" s="198"/>
      <c r="L366" s="38"/>
      <c r="M366" s="199" t="s">
        <v>1</v>
      </c>
      <c r="N366" s="200" t="s">
        <v>42</v>
      </c>
      <c r="O366" s="70"/>
      <c r="P366" s="201">
        <f t="shared" si="61"/>
        <v>0</v>
      </c>
      <c r="Q366" s="201">
        <v>0</v>
      </c>
      <c r="R366" s="201">
        <f t="shared" si="62"/>
        <v>0</v>
      </c>
      <c r="S366" s="201">
        <v>1E-3</v>
      </c>
      <c r="T366" s="202">
        <f t="shared" si="63"/>
        <v>0.02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203" t="s">
        <v>261</v>
      </c>
      <c r="AT366" s="203" t="s">
        <v>188</v>
      </c>
      <c r="AU366" s="203" t="s">
        <v>87</v>
      </c>
      <c r="AY366" s="16" t="s">
        <v>185</v>
      </c>
      <c r="BE366" s="204">
        <f t="shared" si="64"/>
        <v>0</v>
      </c>
      <c r="BF366" s="204">
        <f t="shared" si="65"/>
        <v>0</v>
      </c>
      <c r="BG366" s="204">
        <f t="shared" si="66"/>
        <v>0</v>
      </c>
      <c r="BH366" s="204">
        <f t="shared" si="67"/>
        <v>0</v>
      </c>
      <c r="BI366" s="204">
        <f t="shared" si="68"/>
        <v>0</v>
      </c>
      <c r="BJ366" s="16" t="s">
        <v>85</v>
      </c>
      <c r="BK366" s="204">
        <f t="shared" si="69"/>
        <v>0</v>
      </c>
      <c r="BL366" s="16" t="s">
        <v>261</v>
      </c>
      <c r="BM366" s="203" t="s">
        <v>1111</v>
      </c>
    </row>
    <row r="367" spans="1:65" s="2" customFormat="1" ht="21.75" customHeight="1">
      <c r="A367" s="33"/>
      <c r="B367" s="34"/>
      <c r="C367" s="191" t="s">
        <v>1687</v>
      </c>
      <c r="D367" s="191" t="s">
        <v>188</v>
      </c>
      <c r="E367" s="192" t="s">
        <v>1688</v>
      </c>
      <c r="F367" s="193" t="s">
        <v>1689</v>
      </c>
      <c r="G367" s="194" t="s">
        <v>583</v>
      </c>
      <c r="H367" s="195">
        <v>10</v>
      </c>
      <c r="I367" s="196"/>
      <c r="J367" s="197">
        <f t="shared" si="60"/>
        <v>0</v>
      </c>
      <c r="K367" s="198"/>
      <c r="L367" s="38"/>
      <c r="M367" s="199" t="s">
        <v>1</v>
      </c>
      <c r="N367" s="200" t="s">
        <v>42</v>
      </c>
      <c r="O367" s="70"/>
      <c r="P367" s="201">
        <f t="shared" si="61"/>
        <v>0</v>
      </c>
      <c r="Q367" s="201">
        <v>0</v>
      </c>
      <c r="R367" s="201">
        <f t="shared" si="62"/>
        <v>0</v>
      </c>
      <c r="S367" s="201">
        <v>1E-3</v>
      </c>
      <c r="T367" s="202">
        <f t="shared" si="63"/>
        <v>0.01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203" t="s">
        <v>261</v>
      </c>
      <c r="AT367" s="203" t="s">
        <v>188</v>
      </c>
      <c r="AU367" s="203" t="s">
        <v>87</v>
      </c>
      <c r="AY367" s="16" t="s">
        <v>185</v>
      </c>
      <c r="BE367" s="204">
        <f t="shared" si="64"/>
        <v>0</v>
      </c>
      <c r="BF367" s="204">
        <f t="shared" si="65"/>
        <v>0</v>
      </c>
      <c r="BG367" s="204">
        <f t="shared" si="66"/>
        <v>0</v>
      </c>
      <c r="BH367" s="204">
        <f t="shared" si="67"/>
        <v>0</v>
      </c>
      <c r="BI367" s="204">
        <f t="shared" si="68"/>
        <v>0</v>
      </c>
      <c r="BJ367" s="16" t="s">
        <v>85</v>
      </c>
      <c r="BK367" s="204">
        <f t="shared" si="69"/>
        <v>0</v>
      </c>
      <c r="BL367" s="16" t="s">
        <v>261</v>
      </c>
      <c r="BM367" s="203" t="s">
        <v>1690</v>
      </c>
    </row>
    <row r="368" spans="1:65" s="2" customFormat="1" ht="21.75" customHeight="1">
      <c r="A368" s="33"/>
      <c r="B368" s="34"/>
      <c r="C368" s="191" t="s">
        <v>1691</v>
      </c>
      <c r="D368" s="191" t="s">
        <v>188</v>
      </c>
      <c r="E368" s="192" t="s">
        <v>1360</v>
      </c>
      <c r="F368" s="193" t="s">
        <v>1361</v>
      </c>
      <c r="G368" s="194" t="s">
        <v>434</v>
      </c>
      <c r="H368" s="243"/>
      <c r="I368" s="196"/>
      <c r="J368" s="197">
        <f t="shared" si="60"/>
        <v>0</v>
      </c>
      <c r="K368" s="198"/>
      <c r="L368" s="38"/>
      <c r="M368" s="199" t="s">
        <v>1</v>
      </c>
      <c r="N368" s="200" t="s">
        <v>42</v>
      </c>
      <c r="O368" s="70"/>
      <c r="P368" s="201">
        <f t="shared" si="61"/>
        <v>0</v>
      </c>
      <c r="Q368" s="201">
        <v>0</v>
      </c>
      <c r="R368" s="201">
        <f t="shared" si="62"/>
        <v>0</v>
      </c>
      <c r="S368" s="201">
        <v>0</v>
      </c>
      <c r="T368" s="202">
        <f t="shared" si="63"/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203" t="s">
        <v>261</v>
      </c>
      <c r="AT368" s="203" t="s">
        <v>188</v>
      </c>
      <c r="AU368" s="203" t="s">
        <v>87</v>
      </c>
      <c r="AY368" s="16" t="s">
        <v>185</v>
      </c>
      <c r="BE368" s="204">
        <f t="shared" si="64"/>
        <v>0</v>
      </c>
      <c r="BF368" s="204">
        <f t="shared" si="65"/>
        <v>0</v>
      </c>
      <c r="BG368" s="204">
        <f t="shared" si="66"/>
        <v>0</v>
      </c>
      <c r="BH368" s="204">
        <f t="shared" si="67"/>
        <v>0</v>
      </c>
      <c r="BI368" s="204">
        <f t="shared" si="68"/>
        <v>0</v>
      </c>
      <c r="BJ368" s="16" t="s">
        <v>85</v>
      </c>
      <c r="BK368" s="204">
        <f t="shared" si="69"/>
        <v>0</v>
      </c>
      <c r="BL368" s="16" t="s">
        <v>261</v>
      </c>
      <c r="BM368" s="203" t="s">
        <v>1692</v>
      </c>
    </row>
    <row r="369" spans="1:65" s="2" customFormat="1" ht="21.75" customHeight="1">
      <c r="A369" s="33"/>
      <c r="B369" s="34"/>
      <c r="C369" s="191" t="s">
        <v>1693</v>
      </c>
      <c r="D369" s="191" t="s">
        <v>188</v>
      </c>
      <c r="E369" s="192" t="s">
        <v>591</v>
      </c>
      <c r="F369" s="193" t="s">
        <v>592</v>
      </c>
      <c r="G369" s="194" t="s">
        <v>434</v>
      </c>
      <c r="H369" s="243"/>
      <c r="I369" s="196"/>
      <c r="J369" s="197">
        <f t="shared" si="60"/>
        <v>0</v>
      </c>
      <c r="K369" s="198"/>
      <c r="L369" s="38"/>
      <c r="M369" s="199" t="s">
        <v>1</v>
      </c>
      <c r="N369" s="200" t="s">
        <v>42</v>
      </c>
      <c r="O369" s="70"/>
      <c r="P369" s="201">
        <f t="shared" si="61"/>
        <v>0</v>
      </c>
      <c r="Q369" s="201">
        <v>0</v>
      </c>
      <c r="R369" s="201">
        <f t="shared" si="62"/>
        <v>0</v>
      </c>
      <c r="S369" s="201">
        <v>0</v>
      </c>
      <c r="T369" s="202">
        <f t="shared" si="63"/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203" t="s">
        <v>261</v>
      </c>
      <c r="AT369" s="203" t="s">
        <v>188</v>
      </c>
      <c r="AU369" s="203" t="s">
        <v>87</v>
      </c>
      <c r="AY369" s="16" t="s">
        <v>185</v>
      </c>
      <c r="BE369" s="204">
        <f t="shared" si="64"/>
        <v>0</v>
      </c>
      <c r="BF369" s="204">
        <f t="shared" si="65"/>
        <v>0</v>
      </c>
      <c r="BG369" s="204">
        <f t="shared" si="66"/>
        <v>0</v>
      </c>
      <c r="BH369" s="204">
        <f t="shared" si="67"/>
        <v>0</v>
      </c>
      <c r="BI369" s="204">
        <f t="shared" si="68"/>
        <v>0</v>
      </c>
      <c r="BJ369" s="16" t="s">
        <v>85</v>
      </c>
      <c r="BK369" s="204">
        <f t="shared" si="69"/>
        <v>0</v>
      </c>
      <c r="BL369" s="16" t="s">
        <v>261</v>
      </c>
      <c r="BM369" s="203" t="s">
        <v>1115</v>
      </c>
    </row>
    <row r="370" spans="1:65" s="12" customFormat="1" ht="22.9" customHeight="1">
      <c r="B370" s="175"/>
      <c r="C370" s="176"/>
      <c r="D370" s="177" t="s">
        <v>76</v>
      </c>
      <c r="E370" s="189" t="s">
        <v>1694</v>
      </c>
      <c r="F370" s="189" t="s">
        <v>1695</v>
      </c>
      <c r="G370" s="176"/>
      <c r="H370" s="176"/>
      <c r="I370" s="179"/>
      <c r="J370" s="190">
        <f>BK370</f>
        <v>0</v>
      </c>
      <c r="K370" s="176"/>
      <c r="L370" s="181"/>
      <c r="M370" s="182"/>
      <c r="N370" s="183"/>
      <c r="O370" s="183"/>
      <c r="P370" s="184">
        <f>SUM(P371:P386)</f>
        <v>0</v>
      </c>
      <c r="Q370" s="183"/>
      <c r="R370" s="184">
        <f>SUM(R371:R386)</f>
        <v>0.39113140000000007</v>
      </c>
      <c r="S370" s="183"/>
      <c r="T370" s="185">
        <f>SUM(T371:T386)</f>
        <v>0</v>
      </c>
      <c r="AR370" s="186" t="s">
        <v>87</v>
      </c>
      <c r="AT370" s="187" t="s">
        <v>76</v>
      </c>
      <c r="AU370" s="187" t="s">
        <v>85</v>
      </c>
      <c r="AY370" s="186" t="s">
        <v>185</v>
      </c>
      <c r="BK370" s="188">
        <f>SUM(BK371:BK386)</f>
        <v>0</v>
      </c>
    </row>
    <row r="371" spans="1:65" s="2" customFormat="1" ht="16.5" customHeight="1">
      <c r="A371" s="33"/>
      <c r="B371" s="34"/>
      <c r="C371" s="191" t="s">
        <v>1696</v>
      </c>
      <c r="D371" s="191" t="s">
        <v>188</v>
      </c>
      <c r="E371" s="192" t="s">
        <v>1697</v>
      </c>
      <c r="F371" s="193" t="s">
        <v>1698</v>
      </c>
      <c r="G371" s="194" t="s">
        <v>198</v>
      </c>
      <c r="H371" s="195">
        <v>5.4</v>
      </c>
      <c r="I371" s="196"/>
      <c r="J371" s="197">
        <f>ROUND(I371*H371,2)</f>
        <v>0</v>
      </c>
      <c r="K371" s="198"/>
      <c r="L371" s="38"/>
      <c r="M371" s="199" t="s">
        <v>1</v>
      </c>
      <c r="N371" s="200" t="s">
        <v>42</v>
      </c>
      <c r="O371" s="70"/>
      <c r="P371" s="201">
        <f>O371*H371</f>
        <v>0</v>
      </c>
      <c r="Q371" s="201">
        <v>0</v>
      </c>
      <c r="R371" s="201">
        <f>Q371*H371</f>
        <v>0</v>
      </c>
      <c r="S371" s="201">
        <v>0</v>
      </c>
      <c r="T371" s="202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203" t="s">
        <v>261</v>
      </c>
      <c r="AT371" s="203" t="s">
        <v>188</v>
      </c>
      <c r="AU371" s="203" t="s">
        <v>87</v>
      </c>
      <c r="AY371" s="16" t="s">
        <v>185</v>
      </c>
      <c r="BE371" s="204">
        <f>IF(N371="základní",J371,0)</f>
        <v>0</v>
      </c>
      <c r="BF371" s="204">
        <f>IF(N371="snížená",J371,0)</f>
        <v>0</v>
      </c>
      <c r="BG371" s="204">
        <f>IF(N371="zákl. přenesená",J371,0)</f>
        <v>0</v>
      </c>
      <c r="BH371" s="204">
        <f>IF(N371="sníž. přenesená",J371,0)</f>
        <v>0</v>
      </c>
      <c r="BI371" s="204">
        <f>IF(N371="nulová",J371,0)</f>
        <v>0</v>
      </c>
      <c r="BJ371" s="16" t="s">
        <v>85</v>
      </c>
      <c r="BK371" s="204">
        <f>ROUND(I371*H371,2)</f>
        <v>0</v>
      </c>
      <c r="BL371" s="16" t="s">
        <v>261</v>
      </c>
      <c r="BM371" s="203" t="s">
        <v>1699</v>
      </c>
    </row>
    <row r="372" spans="1:65" s="2" customFormat="1" ht="21.75" customHeight="1">
      <c r="A372" s="33"/>
      <c r="B372" s="34"/>
      <c r="C372" s="191" t="s">
        <v>1700</v>
      </c>
      <c r="D372" s="191" t="s">
        <v>188</v>
      </c>
      <c r="E372" s="192" t="s">
        <v>1701</v>
      </c>
      <c r="F372" s="193" t="s">
        <v>1702</v>
      </c>
      <c r="G372" s="194" t="s">
        <v>198</v>
      </c>
      <c r="H372" s="195">
        <v>5.4</v>
      </c>
      <c r="I372" s="196"/>
      <c r="J372" s="197">
        <f>ROUND(I372*H372,2)</f>
        <v>0</v>
      </c>
      <c r="K372" s="198"/>
      <c r="L372" s="38"/>
      <c r="M372" s="199" t="s">
        <v>1</v>
      </c>
      <c r="N372" s="200" t="s">
        <v>42</v>
      </c>
      <c r="O372" s="70"/>
      <c r="P372" s="201">
        <f>O372*H372</f>
        <v>0</v>
      </c>
      <c r="Q372" s="201">
        <v>2.5499999999999998E-2</v>
      </c>
      <c r="R372" s="201">
        <f>Q372*H372</f>
        <v>0.13769999999999999</v>
      </c>
      <c r="S372" s="201">
        <v>0</v>
      </c>
      <c r="T372" s="202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03" t="s">
        <v>261</v>
      </c>
      <c r="AT372" s="203" t="s">
        <v>188</v>
      </c>
      <c r="AU372" s="203" t="s">
        <v>87</v>
      </c>
      <c r="AY372" s="16" t="s">
        <v>185</v>
      </c>
      <c r="BE372" s="204">
        <f>IF(N372="základní",J372,0)</f>
        <v>0</v>
      </c>
      <c r="BF372" s="204">
        <f>IF(N372="snížená",J372,0)</f>
        <v>0</v>
      </c>
      <c r="BG372" s="204">
        <f>IF(N372="zákl. přenesená",J372,0)</f>
        <v>0</v>
      </c>
      <c r="BH372" s="204">
        <f>IF(N372="sníž. přenesená",J372,0)</f>
        <v>0</v>
      </c>
      <c r="BI372" s="204">
        <f>IF(N372="nulová",J372,0)</f>
        <v>0</v>
      </c>
      <c r="BJ372" s="16" t="s">
        <v>85</v>
      </c>
      <c r="BK372" s="204">
        <f>ROUND(I372*H372,2)</f>
        <v>0</v>
      </c>
      <c r="BL372" s="16" t="s">
        <v>261</v>
      </c>
      <c r="BM372" s="203" t="s">
        <v>1703</v>
      </c>
    </row>
    <row r="373" spans="1:65" s="2" customFormat="1" ht="21.75" customHeight="1">
      <c r="A373" s="33"/>
      <c r="B373" s="34"/>
      <c r="C373" s="191" t="s">
        <v>1704</v>
      </c>
      <c r="D373" s="191" t="s">
        <v>188</v>
      </c>
      <c r="E373" s="192" t="s">
        <v>1705</v>
      </c>
      <c r="F373" s="193" t="s">
        <v>1706</v>
      </c>
      <c r="G373" s="194" t="s">
        <v>198</v>
      </c>
      <c r="H373" s="195">
        <v>5.4</v>
      </c>
      <c r="I373" s="196"/>
      <c r="J373" s="197">
        <f>ROUND(I373*H373,2)</f>
        <v>0</v>
      </c>
      <c r="K373" s="198"/>
      <c r="L373" s="38"/>
      <c r="M373" s="199" t="s">
        <v>1</v>
      </c>
      <c r="N373" s="200" t="s">
        <v>42</v>
      </c>
      <c r="O373" s="70"/>
      <c r="P373" s="201">
        <f>O373*H373</f>
        <v>0</v>
      </c>
      <c r="Q373" s="201">
        <v>6.3E-3</v>
      </c>
      <c r="R373" s="201">
        <f>Q373*H373</f>
        <v>3.4020000000000002E-2</v>
      </c>
      <c r="S373" s="201">
        <v>0</v>
      </c>
      <c r="T373" s="202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203" t="s">
        <v>261</v>
      </c>
      <c r="AT373" s="203" t="s">
        <v>188</v>
      </c>
      <c r="AU373" s="203" t="s">
        <v>87</v>
      </c>
      <c r="AY373" s="16" t="s">
        <v>185</v>
      </c>
      <c r="BE373" s="204">
        <f>IF(N373="základní",J373,0)</f>
        <v>0</v>
      </c>
      <c r="BF373" s="204">
        <f>IF(N373="snížená",J373,0)</f>
        <v>0</v>
      </c>
      <c r="BG373" s="204">
        <f>IF(N373="zákl. přenesená",J373,0)</f>
        <v>0</v>
      </c>
      <c r="BH373" s="204">
        <f>IF(N373="sníž. přenesená",J373,0)</f>
        <v>0</v>
      </c>
      <c r="BI373" s="204">
        <f>IF(N373="nulová",J373,0)</f>
        <v>0</v>
      </c>
      <c r="BJ373" s="16" t="s">
        <v>85</v>
      </c>
      <c r="BK373" s="204">
        <f>ROUND(I373*H373,2)</f>
        <v>0</v>
      </c>
      <c r="BL373" s="16" t="s">
        <v>261</v>
      </c>
      <c r="BM373" s="203" t="s">
        <v>1707</v>
      </c>
    </row>
    <row r="374" spans="1:65" s="2" customFormat="1" ht="33" customHeight="1">
      <c r="A374" s="33"/>
      <c r="B374" s="34"/>
      <c r="C374" s="232" t="s">
        <v>1708</v>
      </c>
      <c r="D374" s="232" t="s">
        <v>319</v>
      </c>
      <c r="E374" s="233" t="s">
        <v>1709</v>
      </c>
      <c r="F374" s="234" t="s">
        <v>1710</v>
      </c>
      <c r="G374" s="235" t="s">
        <v>198</v>
      </c>
      <c r="H374" s="236">
        <v>5.94</v>
      </c>
      <c r="I374" s="237"/>
      <c r="J374" s="238">
        <f>ROUND(I374*H374,2)</f>
        <v>0</v>
      </c>
      <c r="K374" s="239"/>
      <c r="L374" s="240"/>
      <c r="M374" s="241" t="s">
        <v>1</v>
      </c>
      <c r="N374" s="242" t="s">
        <v>42</v>
      </c>
      <c r="O374" s="70"/>
      <c r="P374" s="201">
        <f>O374*H374</f>
        <v>0</v>
      </c>
      <c r="Q374" s="201">
        <v>3.3000000000000002E-2</v>
      </c>
      <c r="R374" s="201">
        <f>Q374*H374</f>
        <v>0.19602000000000003</v>
      </c>
      <c r="S374" s="201">
        <v>0</v>
      </c>
      <c r="T374" s="202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03" t="s">
        <v>322</v>
      </c>
      <c r="AT374" s="203" t="s">
        <v>319</v>
      </c>
      <c r="AU374" s="203" t="s">
        <v>87</v>
      </c>
      <c r="AY374" s="16" t="s">
        <v>185</v>
      </c>
      <c r="BE374" s="204">
        <f>IF(N374="základní",J374,0)</f>
        <v>0</v>
      </c>
      <c r="BF374" s="204">
        <f>IF(N374="snížená",J374,0)</f>
        <v>0</v>
      </c>
      <c r="BG374" s="204">
        <f>IF(N374="zákl. přenesená",J374,0)</f>
        <v>0</v>
      </c>
      <c r="BH374" s="204">
        <f>IF(N374="sníž. přenesená",J374,0)</f>
        <v>0</v>
      </c>
      <c r="BI374" s="204">
        <f>IF(N374="nulová",J374,0)</f>
        <v>0</v>
      </c>
      <c r="BJ374" s="16" t="s">
        <v>85</v>
      </c>
      <c r="BK374" s="204">
        <f>ROUND(I374*H374,2)</f>
        <v>0</v>
      </c>
      <c r="BL374" s="16" t="s">
        <v>261</v>
      </c>
      <c r="BM374" s="203" t="s">
        <v>1711</v>
      </c>
    </row>
    <row r="375" spans="1:65" s="13" customFormat="1">
      <c r="B375" s="205"/>
      <c r="C375" s="206"/>
      <c r="D375" s="207" t="s">
        <v>194</v>
      </c>
      <c r="E375" s="206"/>
      <c r="F375" s="209" t="s">
        <v>1712</v>
      </c>
      <c r="G375" s="206"/>
      <c r="H375" s="210">
        <v>5.94</v>
      </c>
      <c r="I375" s="211"/>
      <c r="J375" s="206"/>
      <c r="K375" s="206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194</v>
      </c>
      <c r="AU375" s="216" t="s">
        <v>87</v>
      </c>
      <c r="AV375" s="13" t="s">
        <v>87</v>
      </c>
      <c r="AW375" s="13" t="s">
        <v>4</v>
      </c>
      <c r="AX375" s="13" t="s">
        <v>85</v>
      </c>
      <c r="AY375" s="216" t="s">
        <v>185</v>
      </c>
    </row>
    <row r="376" spans="1:65" s="2" customFormat="1" ht="33" customHeight="1">
      <c r="A376" s="33"/>
      <c r="B376" s="34"/>
      <c r="C376" s="191" t="s">
        <v>1713</v>
      </c>
      <c r="D376" s="191" t="s">
        <v>188</v>
      </c>
      <c r="E376" s="192" t="s">
        <v>1714</v>
      </c>
      <c r="F376" s="193" t="s">
        <v>1715</v>
      </c>
      <c r="G376" s="194" t="s">
        <v>198</v>
      </c>
      <c r="H376" s="195">
        <v>5.4</v>
      </c>
      <c r="I376" s="196"/>
      <c r="J376" s="197">
        <f t="shared" ref="J376:J382" si="70">ROUND(I376*H376,2)</f>
        <v>0</v>
      </c>
      <c r="K376" s="198"/>
      <c r="L376" s="38"/>
      <c r="M376" s="199" t="s">
        <v>1</v>
      </c>
      <c r="N376" s="200" t="s">
        <v>42</v>
      </c>
      <c r="O376" s="70"/>
      <c r="P376" s="201">
        <f t="shared" ref="P376:P382" si="71">O376*H376</f>
        <v>0</v>
      </c>
      <c r="Q376" s="201">
        <v>6.2E-4</v>
      </c>
      <c r="R376" s="201">
        <f t="shared" ref="R376:R382" si="72">Q376*H376</f>
        <v>3.3480000000000003E-3</v>
      </c>
      <c r="S376" s="201">
        <v>0</v>
      </c>
      <c r="T376" s="202">
        <f t="shared" ref="T376:T382" si="73"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203" t="s">
        <v>261</v>
      </c>
      <c r="AT376" s="203" t="s">
        <v>188</v>
      </c>
      <c r="AU376" s="203" t="s">
        <v>87</v>
      </c>
      <c r="AY376" s="16" t="s">
        <v>185</v>
      </c>
      <c r="BE376" s="204">
        <f t="shared" ref="BE376:BE382" si="74">IF(N376="základní",J376,0)</f>
        <v>0</v>
      </c>
      <c r="BF376" s="204">
        <f t="shared" ref="BF376:BF382" si="75">IF(N376="snížená",J376,0)</f>
        <v>0</v>
      </c>
      <c r="BG376" s="204">
        <f t="shared" ref="BG376:BG382" si="76">IF(N376="zákl. přenesená",J376,0)</f>
        <v>0</v>
      </c>
      <c r="BH376" s="204">
        <f t="shared" ref="BH376:BH382" si="77">IF(N376="sníž. přenesená",J376,0)</f>
        <v>0</v>
      </c>
      <c r="BI376" s="204">
        <f t="shared" ref="BI376:BI382" si="78">IF(N376="nulová",J376,0)</f>
        <v>0</v>
      </c>
      <c r="BJ376" s="16" t="s">
        <v>85</v>
      </c>
      <c r="BK376" s="204">
        <f t="shared" ref="BK376:BK382" si="79">ROUND(I376*H376,2)</f>
        <v>0</v>
      </c>
      <c r="BL376" s="16" t="s">
        <v>261</v>
      </c>
      <c r="BM376" s="203" t="s">
        <v>1716</v>
      </c>
    </row>
    <row r="377" spans="1:65" s="2" customFormat="1" ht="16.5" customHeight="1">
      <c r="A377" s="33"/>
      <c r="B377" s="34"/>
      <c r="C377" s="191" t="s">
        <v>1717</v>
      </c>
      <c r="D377" s="191" t="s">
        <v>188</v>
      </c>
      <c r="E377" s="192" t="s">
        <v>1718</v>
      </c>
      <c r="F377" s="193" t="s">
        <v>1719</v>
      </c>
      <c r="G377" s="194" t="s">
        <v>198</v>
      </c>
      <c r="H377" s="195">
        <v>5.4</v>
      </c>
      <c r="I377" s="196"/>
      <c r="J377" s="197">
        <f t="shared" si="70"/>
        <v>0</v>
      </c>
      <c r="K377" s="198"/>
      <c r="L377" s="38"/>
      <c r="M377" s="199" t="s">
        <v>1</v>
      </c>
      <c r="N377" s="200" t="s">
        <v>42</v>
      </c>
      <c r="O377" s="70"/>
      <c r="P377" s="201">
        <f t="shared" si="71"/>
        <v>0</v>
      </c>
      <c r="Q377" s="201">
        <v>2.9999999999999997E-4</v>
      </c>
      <c r="R377" s="201">
        <f t="shared" si="72"/>
        <v>1.6199999999999999E-3</v>
      </c>
      <c r="S377" s="201">
        <v>0</v>
      </c>
      <c r="T377" s="202">
        <f t="shared" si="73"/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203" t="s">
        <v>261</v>
      </c>
      <c r="AT377" s="203" t="s">
        <v>188</v>
      </c>
      <c r="AU377" s="203" t="s">
        <v>87</v>
      </c>
      <c r="AY377" s="16" t="s">
        <v>185</v>
      </c>
      <c r="BE377" s="204">
        <f t="shared" si="74"/>
        <v>0</v>
      </c>
      <c r="BF377" s="204">
        <f t="shared" si="75"/>
        <v>0</v>
      </c>
      <c r="BG377" s="204">
        <f t="shared" si="76"/>
        <v>0</v>
      </c>
      <c r="BH377" s="204">
        <f t="shared" si="77"/>
        <v>0</v>
      </c>
      <c r="BI377" s="204">
        <f t="shared" si="78"/>
        <v>0</v>
      </c>
      <c r="BJ377" s="16" t="s">
        <v>85</v>
      </c>
      <c r="BK377" s="204">
        <f t="shared" si="79"/>
        <v>0</v>
      </c>
      <c r="BL377" s="16" t="s">
        <v>261</v>
      </c>
      <c r="BM377" s="203" t="s">
        <v>1720</v>
      </c>
    </row>
    <row r="378" spans="1:65" s="2" customFormat="1" ht="21.75" customHeight="1">
      <c r="A378" s="33"/>
      <c r="B378" s="34"/>
      <c r="C378" s="191" t="s">
        <v>1721</v>
      </c>
      <c r="D378" s="191" t="s">
        <v>188</v>
      </c>
      <c r="E378" s="192" t="s">
        <v>1722</v>
      </c>
      <c r="F378" s="193" t="s">
        <v>1723</v>
      </c>
      <c r="G378" s="194" t="s">
        <v>198</v>
      </c>
      <c r="H378" s="195">
        <v>5.4</v>
      </c>
      <c r="I378" s="196"/>
      <c r="J378" s="197">
        <f t="shared" si="70"/>
        <v>0</v>
      </c>
      <c r="K378" s="198"/>
      <c r="L378" s="38"/>
      <c r="M378" s="199" t="s">
        <v>1</v>
      </c>
      <c r="N378" s="200" t="s">
        <v>42</v>
      </c>
      <c r="O378" s="70"/>
      <c r="P378" s="201">
        <f t="shared" si="71"/>
        <v>0</v>
      </c>
      <c r="Q378" s="201">
        <v>1.5E-3</v>
      </c>
      <c r="R378" s="201">
        <f t="shared" si="72"/>
        <v>8.1000000000000013E-3</v>
      </c>
      <c r="S378" s="201">
        <v>0</v>
      </c>
      <c r="T378" s="202">
        <f t="shared" si="73"/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03" t="s">
        <v>261</v>
      </c>
      <c r="AT378" s="203" t="s">
        <v>188</v>
      </c>
      <c r="AU378" s="203" t="s">
        <v>87</v>
      </c>
      <c r="AY378" s="16" t="s">
        <v>185</v>
      </c>
      <c r="BE378" s="204">
        <f t="shared" si="74"/>
        <v>0</v>
      </c>
      <c r="BF378" s="204">
        <f t="shared" si="75"/>
        <v>0</v>
      </c>
      <c r="BG378" s="204">
        <f t="shared" si="76"/>
        <v>0</v>
      </c>
      <c r="BH378" s="204">
        <f t="shared" si="77"/>
        <v>0</v>
      </c>
      <c r="BI378" s="204">
        <f t="shared" si="78"/>
        <v>0</v>
      </c>
      <c r="BJ378" s="16" t="s">
        <v>85</v>
      </c>
      <c r="BK378" s="204">
        <f t="shared" si="79"/>
        <v>0</v>
      </c>
      <c r="BL378" s="16" t="s">
        <v>261</v>
      </c>
      <c r="BM378" s="203" t="s">
        <v>1724</v>
      </c>
    </row>
    <row r="379" spans="1:65" s="2" customFormat="1" ht="16.5" customHeight="1">
      <c r="A379" s="33"/>
      <c r="B379" s="34"/>
      <c r="C379" s="191" t="s">
        <v>1725</v>
      </c>
      <c r="D379" s="191" t="s">
        <v>188</v>
      </c>
      <c r="E379" s="192" t="s">
        <v>1726</v>
      </c>
      <c r="F379" s="193" t="s">
        <v>1727</v>
      </c>
      <c r="G379" s="194" t="s">
        <v>191</v>
      </c>
      <c r="H379" s="195">
        <v>15.38</v>
      </c>
      <c r="I379" s="196"/>
      <c r="J379" s="197">
        <f t="shared" si="70"/>
        <v>0</v>
      </c>
      <c r="K379" s="198"/>
      <c r="L379" s="38"/>
      <c r="M379" s="199" t="s">
        <v>1</v>
      </c>
      <c r="N379" s="200" t="s">
        <v>42</v>
      </c>
      <c r="O379" s="70"/>
      <c r="P379" s="201">
        <f t="shared" si="71"/>
        <v>0</v>
      </c>
      <c r="Q379" s="201">
        <v>3.0000000000000001E-5</v>
      </c>
      <c r="R379" s="201">
        <f t="shared" si="72"/>
        <v>4.6140000000000005E-4</v>
      </c>
      <c r="S379" s="201">
        <v>0</v>
      </c>
      <c r="T379" s="202">
        <f t="shared" si="73"/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203" t="s">
        <v>261</v>
      </c>
      <c r="AT379" s="203" t="s">
        <v>188</v>
      </c>
      <c r="AU379" s="203" t="s">
        <v>87</v>
      </c>
      <c r="AY379" s="16" t="s">
        <v>185</v>
      </c>
      <c r="BE379" s="204">
        <f t="shared" si="74"/>
        <v>0</v>
      </c>
      <c r="BF379" s="204">
        <f t="shared" si="75"/>
        <v>0</v>
      </c>
      <c r="BG379" s="204">
        <f t="shared" si="76"/>
        <v>0</v>
      </c>
      <c r="BH379" s="204">
        <f t="shared" si="77"/>
        <v>0</v>
      </c>
      <c r="BI379" s="204">
        <f t="shared" si="78"/>
        <v>0</v>
      </c>
      <c r="BJ379" s="16" t="s">
        <v>85</v>
      </c>
      <c r="BK379" s="204">
        <f t="shared" si="79"/>
        <v>0</v>
      </c>
      <c r="BL379" s="16" t="s">
        <v>261</v>
      </c>
      <c r="BM379" s="203" t="s">
        <v>1728</v>
      </c>
    </row>
    <row r="380" spans="1:65" s="2" customFormat="1" ht="16.5" customHeight="1">
      <c r="A380" s="33"/>
      <c r="B380" s="34"/>
      <c r="C380" s="191" t="s">
        <v>1729</v>
      </c>
      <c r="D380" s="191" t="s">
        <v>188</v>
      </c>
      <c r="E380" s="192" t="s">
        <v>1730</v>
      </c>
      <c r="F380" s="193" t="s">
        <v>1731</v>
      </c>
      <c r="G380" s="194" t="s">
        <v>301</v>
      </c>
      <c r="H380" s="195">
        <v>14</v>
      </c>
      <c r="I380" s="196"/>
      <c r="J380" s="197">
        <f t="shared" si="70"/>
        <v>0</v>
      </c>
      <c r="K380" s="198"/>
      <c r="L380" s="38"/>
      <c r="M380" s="199" t="s">
        <v>1</v>
      </c>
      <c r="N380" s="200" t="s">
        <v>42</v>
      </c>
      <c r="O380" s="70"/>
      <c r="P380" s="201">
        <f t="shared" si="71"/>
        <v>0</v>
      </c>
      <c r="Q380" s="201">
        <v>2.2000000000000001E-4</v>
      </c>
      <c r="R380" s="201">
        <f t="shared" si="72"/>
        <v>3.0800000000000003E-3</v>
      </c>
      <c r="S380" s="201">
        <v>0</v>
      </c>
      <c r="T380" s="202">
        <f t="shared" si="73"/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203" t="s">
        <v>261</v>
      </c>
      <c r="AT380" s="203" t="s">
        <v>188</v>
      </c>
      <c r="AU380" s="203" t="s">
        <v>87</v>
      </c>
      <c r="AY380" s="16" t="s">
        <v>185</v>
      </c>
      <c r="BE380" s="204">
        <f t="shared" si="74"/>
        <v>0</v>
      </c>
      <c r="BF380" s="204">
        <f t="shared" si="75"/>
        <v>0</v>
      </c>
      <c r="BG380" s="204">
        <f t="shared" si="76"/>
        <v>0</v>
      </c>
      <c r="BH380" s="204">
        <f t="shared" si="77"/>
        <v>0</v>
      </c>
      <c r="BI380" s="204">
        <f t="shared" si="78"/>
        <v>0</v>
      </c>
      <c r="BJ380" s="16" t="s">
        <v>85</v>
      </c>
      <c r="BK380" s="204">
        <f t="shared" si="79"/>
        <v>0</v>
      </c>
      <c r="BL380" s="16" t="s">
        <v>261</v>
      </c>
      <c r="BM380" s="203" t="s">
        <v>1732</v>
      </c>
    </row>
    <row r="381" spans="1:65" s="2" customFormat="1" ht="16.5" customHeight="1">
      <c r="A381" s="33"/>
      <c r="B381" s="34"/>
      <c r="C381" s="191" t="s">
        <v>1733</v>
      </c>
      <c r="D381" s="191" t="s">
        <v>188</v>
      </c>
      <c r="E381" s="192" t="s">
        <v>1734</v>
      </c>
      <c r="F381" s="193" t="s">
        <v>1735</v>
      </c>
      <c r="G381" s="194" t="s">
        <v>301</v>
      </c>
      <c r="H381" s="195">
        <v>2</v>
      </c>
      <c r="I381" s="196"/>
      <c r="J381" s="197">
        <f t="shared" si="70"/>
        <v>0</v>
      </c>
      <c r="K381" s="198"/>
      <c r="L381" s="38"/>
      <c r="M381" s="199" t="s">
        <v>1</v>
      </c>
      <c r="N381" s="200" t="s">
        <v>42</v>
      </c>
      <c r="O381" s="70"/>
      <c r="P381" s="201">
        <f t="shared" si="71"/>
        <v>0</v>
      </c>
      <c r="Q381" s="201">
        <v>1.8000000000000001E-4</v>
      </c>
      <c r="R381" s="201">
        <f t="shared" si="72"/>
        <v>3.6000000000000002E-4</v>
      </c>
      <c r="S381" s="201">
        <v>0</v>
      </c>
      <c r="T381" s="202">
        <f t="shared" si="73"/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203" t="s">
        <v>261</v>
      </c>
      <c r="AT381" s="203" t="s">
        <v>188</v>
      </c>
      <c r="AU381" s="203" t="s">
        <v>87</v>
      </c>
      <c r="AY381" s="16" t="s">
        <v>185</v>
      </c>
      <c r="BE381" s="204">
        <f t="shared" si="74"/>
        <v>0</v>
      </c>
      <c r="BF381" s="204">
        <f t="shared" si="75"/>
        <v>0</v>
      </c>
      <c r="BG381" s="204">
        <f t="shared" si="76"/>
        <v>0</v>
      </c>
      <c r="BH381" s="204">
        <f t="shared" si="77"/>
        <v>0</v>
      </c>
      <c r="BI381" s="204">
        <f t="shared" si="78"/>
        <v>0</v>
      </c>
      <c r="BJ381" s="16" t="s">
        <v>85</v>
      </c>
      <c r="BK381" s="204">
        <f t="shared" si="79"/>
        <v>0</v>
      </c>
      <c r="BL381" s="16" t="s">
        <v>261</v>
      </c>
      <c r="BM381" s="203" t="s">
        <v>1736</v>
      </c>
    </row>
    <row r="382" spans="1:65" s="2" customFormat="1" ht="16.5" customHeight="1">
      <c r="A382" s="33"/>
      <c r="B382" s="34"/>
      <c r="C382" s="191" t="s">
        <v>1737</v>
      </c>
      <c r="D382" s="191" t="s">
        <v>188</v>
      </c>
      <c r="E382" s="192" t="s">
        <v>1738</v>
      </c>
      <c r="F382" s="193" t="s">
        <v>1739</v>
      </c>
      <c r="G382" s="194" t="s">
        <v>191</v>
      </c>
      <c r="H382" s="195">
        <v>15.38</v>
      </c>
      <c r="I382" s="196"/>
      <c r="J382" s="197">
        <f t="shared" si="70"/>
        <v>0</v>
      </c>
      <c r="K382" s="198"/>
      <c r="L382" s="38"/>
      <c r="M382" s="199" t="s">
        <v>1</v>
      </c>
      <c r="N382" s="200" t="s">
        <v>42</v>
      </c>
      <c r="O382" s="70"/>
      <c r="P382" s="201">
        <f t="shared" si="71"/>
        <v>0</v>
      </c>
      <c r="Q382" s="201">
        <v>4.0000000000000002E-4</v>
      </c>
      <c r="R382" s="201">
        <f t="shared" si="72"/>
        <v>6.1520000000000004E-3</v>
      </c>
      <c r="S382" s="201">
        <v>0</v>
      </c>
      <c r="T382" s="202">
        <f t="shared" si="73"/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03" t="s">
        <v>261</v>
      </c>
      <c r="AT382" s="203" t="s">
        <v>188</v>
      </c>
      <c r="AU382" s="203" t="s">
        <v>87</v>
      </c>
      <c r="AY382" s="16" t="s">
        <v>185</v>
      </c>
      <c r="BE382" s="204">
        <f t="shared" si="74"/>
        <v>0</v>
      </c>
      <c r="BF382" s="204">
        <f t="shared" si="75"/>
        <v>0</v>
      </c>
      <c r="BG382" s="204">
        <f t="shared" si="76"/>
        <v>0</v>
      </c>
      <c r="BH382" s="204">
        <f t="shared" si="77"/>
        <v>0</v>
      </c>
      <c r="BI382" s="204">
        <f t="shared" si="78"/>
        <v>0</v>
      </c>
      <c r="BJ382" s="16" t="s">
        <v>85</v>
      </c>
      <c r="BK382" s="204">
        <f t="shared" si="79"/>
        <v>0</v>
      </c>
      <c r="BL382" s="16" t="s">
        <v>261</v>
      </c>
      <c r="BM382" s="203" t="s">
        <v>1740</v>
      </c>
    </row>
    <row r="383" spans="1:65" s="13" customFormat="1">
      <c r="B383" s="205"/>
      <c r="C383" s="206"/>
      <c r="D383" s="207" t="s">
        <v>194</v>
      </c>
      <c r="E383" s="208" t="s">
        <v>1</v>
      </c>
      <c r="F383" s="209" t="s">
        <v>1741</v>
      </c>
      <c r="G383" s="206"/>
      <c r="H383" s="210">
        <v>15.38</v>
      </c>
      <c r="I383" s="211"/>
      <c r="J383" s="206"/>
      <c r="K383" s="206"/>
      <c r="L383" s="212"/>
      <c r="M383" s="213"/>
      <c r="N383" s="214"/>
      <c r="O383" s="214"/>
      <c r="P383" s="214"/>
      <c r="Q383" s="214"/>
      <c r="R383" s="214"/>
      <c r="S383" s="214"/>
      <c r="T383" s="215"/>
      <c r="AT383" s="216" t="s">
        <v>194</v>
      </c>
      <c r="AU383" s="216" t="s">
        <v>87</v>
      </c>
      <c r="AV383" s="13" t="s">
        <v>87</v>
      </c>
      <c r="AW383" s="13" t="s">
        <v>34</v>
      </c>
      <c r="AX383" s="13" t="s">
        <v>85</v>
      </c>
      <c r="AY383" s="216" t="s">
        <v>185</v>
      </c>
    </row>
    <row r="384" spans="1:65" s="2" customFormat="1" ht="21.75" customHeight="1">
      <c r="A384" s="33"/>
      <c r="B384" s="34"/>
      <c r="C384" s="191" t="s">
        <v>1742</v>
      </c>
      <c r="D384" s="191" t="s">
        <v>188</v>
      </c>
      <c r="E384" s="192" t="s">
        <v>1743</v>
      </c>
      <c r="F384" s="193" t="s">
        <v>1744</v>
      </c>
      <c r="G384" s="194" t="s">
        <v>198</v>
      </c>
      <c r="H384" s="195">
        <v>5.4</v>
      </c>
      <c r="I384" s="196"/>
      <c r="J384" s="197">
        <f>ROUND(I384*H384,2)</f>
        <v>0</v>
      </c>
      <c r="K384" s="198"/>
      <c r="L384" s="38"/>
      <c r="M384" s="199" t="s">
        <v>1</v>
      </c>
      <c r="N384" s="200" t="s">
        <v>42</v>
      </c>
      <c r="O384" s="70"/>
      <c r="P384" s="201">
        <f>O384*H384</f>
        <v>0</v>
      </c>
      <c r="Q384" s="201">
        <v>5.0000000000000002E-5</v>
      </c>
      <c r="R384" s="201">
        <f>Q384*H384</f>
        <v>2.7000000000000006E-4</v>
      </c>
      <c r="S384" s="201">
        <v>0</v>
      </c>
      <c r="T384" s="202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203" t="s">
        <v>261</v>
      </c>
      <c r="AT384" s="203" t="s">
        <v>188</v>
      </c>
      <c r="AU384" s="203" t="s">
        <v>87</v>
      </c>
      <c r="AY384" s="16" t="s">
        <v>185</v>
      </c>
      <c r="BE384" s="204">
        <f>IF(N384="základní",J384,0)</f>
        <v>0</v>
      </c>
      <c r="BF384" s="204">
        <f>IF(N384="snížená",J384,0)</f>
        <v>0</v>
      </c>
      <c r="BG384" s="204">
        <f>IF(N384="zákl. přenesená",J384,0)</f>
        <v>0</v>
      </c>
      <c r="BH384" s="204">
        <f>IF(N384="sníž. přenesená",J384,0)</f>
        <v>0</v>
      </c>
      <c r="BI384" s="204">
        <f>IF(N384="nulová",J384,0)</f>
        <v>0</v>
      </c>
      <c r="BJ384" s="16" t="s">
        <v>85</v>
      </c>
      <c r="BK384" s="204">
        <f>ROUND(I384*H384,2)</f>
        <v>0</v>
      </c>
      <c r="BL384" s="16" t="s">
        <v>261</v>
      </c>
      <c r="BM384" s="203" t="s">
        <v>1745</v>
      </c>
    </row>
    <row r="385" spans="1:65" s="2" customFormat="1" ht="21.75" customHeight="1">
      <c r="A385" s="33"/>
      <c r="B385" s="34"/>
      <c r="C385" s="191" t="s">
        <v>1746</v>
      </c>
      <c r="D385" s="191" t="s">
        <v>188</v>
      </c>
      <c r="E385" s="192" t="s">
        <v>1747</v>
      </c>
      <c r="F385" s="193" t="s">
        <v>1748</v>
      </c>
      <c r="G385" s="194" t="s">
        <v>434</v>
      </c>
      <c r="H385" s="243"/>
      <c r="I385" s="196"/>
      <c r="J385" s="197">
        <f>ROUND(I385*H385,2)</f>
        <v>0</v>
      </c>
      <c r="K385" s="198"/>
      <c r="L385" s="38"/>
      <c r="M385" s="199" t="s">
        <v>1</v>
      </c>
      <c r="N385" s="200" t="s">
        <v>42</v>
      </c>
      <c r="O385" s="70"/>
      <c r="P385" s="201">
        <f>O385*H385</f>
        <v>0</v>
      </c>
      <c r="Q385" s="201">
        <v>0</v>
      </c>
      <c r="R385" s="201">
        <f>Q385*H385</f>
        <v>0</v>
      </c>
      <c r="S385" s="201">
        <v>0</v>
      </c>
      <c r="T385" s="202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203" t="s">
        <v>261</v>
      </c>
      <c r="AT385" s="203" t="s">
        <v>188</v>
      </c>
      <c r="AU385" s="203" t="s">
        <v>87</v>
      </c>
      <c r="AY385" s="16" t="s">
        <v>185</v>
      </c>
      <c r="BE385" s="204">
        <f>IF(N385="základní",J385,0)</f>
        <v>0</v>
      </c>
      <c r="BF385" s="204">
        <f>IF(N385="snížená",J385,0)</f>
        <v>0</v>
      </c>
      <c r="BG385" s="204">
        <f>IF(N385="zákl. přenesená",J385,0)</f>
        <v>0</v>
      </c>
      <c r="BH385" s="204">
        <f>IF(N385="sníž. přenesená",J385,0)</f>
        <v>0</v>
      </c>
      <c r="BI385" s="204">
        <f>IF(N385="nulová",J385,0)</f>
        <v>0</v>
      </c>
      <c r="BJ385" s="16" t="s">
        <v>85</v>
      </c>
      <c r="BK385" s="204">
        <f>ROUND(I385*H385,2)</f>
        <v>0</v>
      </c>
      <c r="BL385" s="16" t="s">
        <v>261</v>
      </c>
      <c r="BM385" s="203" t="s">
        <v>1749</v>
      </c>
    </row>
    <row r="386" spans="1:65" s="2" customFormat="1" ht="21.75" customHeight="1">
      <c r="A386" s="33"/>
      <c r="B386" s="34"/>
      <c r="C386" s="191" t="s">
        <v>1750</v>
      </c>
      <c r="D386" s="191" t="s">
        <v>188</v>
      </c>
      <c r="E386" s="192" t="s">
        <v>1751</v>
      </c>
      <c r="F386" s="193" t="s">
        <v>1752</v>
      </c>
      <c r="G386" s="194" t="s">
        <v>434</v>
      </c>
      <c r="H386" s="243"/>
      <c r="I386" s="196"/>
      <c r="J386" s="197">
        <f>ROUND(I386*H386,2)</f>
        <v>0</v>
      </c>
      <c r="K386" s="198"/>
      <c r="L386" s="38"/>
      <c r="M386" s="199" t="s">
        <v>1</v>
      </c>
      <c r="N386" s="200" t="s">
        <v>42</v>
      </c>
      <c r="O386" s="70"/>
      <c r="P386" s="201">
        <f>O386*H386</f>
        <v>0</v>
      </c>
      <c r="Q386" s="201">
        <v>0</v>
      </c>
      <c r="R386" s="201">
        <f>Q386*H386</f>
        <v>0</v>
      </c>
      <c r="S386" s="201">
        <v>0</v>
      </c>
      <c r="T386" s="202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203" t="s">
        <v>261</v>
      </c>
      <c r="AT386" s="203" t="s">
        <v>188</v>
      </c>
      <c r="AU386" s="203" t="s">
        <v>87</v>
      </c>
      <c r="AY386" s="16" t="s">
        <v>185</v>
      </c>
      <c r="BE386" s="204">
        <f>IF(N386="základní",J386,0)</f>
        <v>0</v>
      </c>
      <c r="BF386" s="204">
        <f>IF(N386="snížená",J386,0)</f>
        <v>0</v>
      </c>
      <c r="BG386" s="204">
        <f>IF(N386="zákl. přenesená",J386,0)</f>
        <v>0</v>
      </c>
      <c r="BH386" s="204">
        <f>IF(N386="sníž. přenesená",J386,0)</f>
        <v>0</v>
      </c>
      <c r="BI386" s="204">
        <f>IF(N386="nulová",J386,0)</f>
        <v>0</v>
      </c>
      <c r="BJ386" s="16" t="s">
        <v>85</v>
      </c>
      <c r="BK386" s="204">
        <f>ROUND(I386*H386,2)</f>
        <v>0</v>
      </c>
      <c r="BL386" s="16" t="s">
        <v>261</v>
      </c>
      <c r="BM386" s="203" t="s">
        <v>1753</v>
      </c>
    </row>
    <row r="387" spans="1:65" s="12" customFormat="1" ht="22.9" customHeight="1">
      <c r="B387" s="175"/>
      <c r="C387" s="176"/>
      <c r="D387" s="177" t="s">
        <v>76</v>
      </c>
      <c r="E387" s="189" t="s">
        <v>1754</v>
      </c>
      <c r="F387" s="189" t="s">
        <v>1755</v>
      </c>
      <c r="G387" s="176"/>
      <c r="H387" s="176"/>
      <c r="I387" s="179"/>
      <c r="J387" s="190">
        <f>BK387</f>
        <v>0</v>
      </c>
      <c r="K387" s="176"/>
      <c r="L387" s="181"/>
      <c r="M387" s="182"/>
      <c r="N387" s="183"/>
      <c r="O387" s="183"/>
      <c r="P387" s="184">
        <f>SUM(P388:P419)</f>
        <v>0</v>
      </c>
      <c r="Q387" s="183"/>
      <c r="R387" s="184">
        <f>SUM(R388:R419)</f>
        <v>0.81694228000000002</v>
      </c>
      <c r="S387" s="183"/>
      <c r="T387" s="185">
        <f>SUM(T388:T419)</f>
        <v>0</v>
      </c>
      <c r="AR387" s="186" t="s">
        <v>87</v>
      </c>
      <c r="AT387" s="187" t="s">
        <v>76</v>
      </c>
      <c r="AU387" s="187" t="s">
        <v>85</v>
      </c>
      <c r="AY387" s="186" t="s">
        <v>185</v>
      </c>
      <c r="BK387" s="188">
        <f>SUM(BK388:BK419)</f>
        <v>0</v>
      </c>
    </row>
    <row r="388" spans="1:65" s="2" customFormat="1" ht="44.25" customHeight="1">
      <c r="A388" s="33"/>
      <c r="B388" s="34"/>
      <c r="C388" s="191" t="s">
        <v>1756</v>
      </c>
      <c r="D388" s="191" t="s">
        <v>188</v>
      </c>
      <c r="E388" s="192" t="s">
        <v>1757</v>
      </c>
      <c r="F388" s="193" t="s">
        <v>1758</v>
      </c>
      <c r="G388" s="194" t="s">
        <v>704</v>
      </c>
      <c r="H388" s="195">
        <v>1</v>
      </c>
      <c r="I388" s="196"/>
      <c r="J388" s="197">
        <f>ROUND(I388*H388,2)</f>
        <v>0</v>
      </c>
      <c r="K388" s="198"/>
      <c r="L388" s="38"/>
      <c r="M388" s="199" t="s">
        <v>1</v>
      </c>
      <c r="N388" s="200" t="s">
        <v>42</v>
      </c>
      <c r="O388" s="70"/>
      <c r="P388" s="201">
        <f>O388*H388</f>
        <v>0</v>
      </c>
      <c r="Q388" s="201">
        <v>2.9999999999999997E-4</v>
      </c>
      <c r="R388" s="201">
        <f>Q388*H388</f>
        <v>2.9999999999999997E-4</v>
      </c>
      <c r="S388" s="201">
        <v>0</v>
      </c>
      <c r="T388" s="202">
        <f>S388*H388</f>
        <v>0</v>
      </c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R388" s="203" t="s">
        <v>261</v>
      </c>
      <c r="AT388" s="203" t="s">
        <v>188</v>
      </c>
      <c r="AU388" s="203" t="s">
        <v>87</v>
      </c>
      <c r="AY388" s="16" t="s">
        <v>185</v>
      </c>
      <c r="BE388" s="204">
        <f>IF(N388="základní",J388,0)</f>
        <v>0</v>
      </c>
      <c r="BF388" s="204">
        <f>IF(N388="snížená",J388,0)</f>
        <v>0</v>
      </c>
      <c r="BG388" s="204">
        <f>IF(N388="zákl. přenesená",J388,0)</f>
        <v>0</v>
      </c>
      <c r="BH388" s="204">
        <f>IF(N388="sníž. přenesená",J388,0)</f>
        <v>0</v>
      </c>
      <c r="BI388" s="204">
        <f>IF(N388="nulová",J388,0)</f>
        <v>0</v>
      </c>
      <c r="BJ388" s="16" t="s">
        <v>85</v>
      </c>
      <c r="BK388" s="204">
        <f>ROUND(I388*H388,2)</f>
        <v>0</v>
      </c>
      <c r="BL388" s="16" t="s">
        <v>261</v>
      </c>
      <c r="BM388" s="203" t="s">
        <v>1759</v>
      </c>
    </row>
    <row r="389" spans="1:65" s="2" customFormat="1" ht="16.5" customHeight="1">
      <c r="A389" s="33"/>
      <c r="B389" s="34"/>
      <c r="C389" s="191" t="s">
        <v>1760</v>
      </c>
      <c r="D389" s="191" t="s">
        <v>188</v>
      </c>
      <c r="E389" s="192" t="s">
        <v>1761</v>
      </c>
      <c r="F389" s="193" t="s">
        <v>1762</v>
      </c>
      <c r="G389" s="194" t="s">
        <v>198</v>
      </c>
      <c r="H389" s="195">
        <v>40.875999999999998</v>
      </c>
      <c r="I389" s="196"/>
      <c r="J389" s="197">
        <f>ROUND(I389*H389,2)</f>
        <v>0</v>
      </c>
      <c r="K389" s="198"/>
      <c r="L389" s="38"/>
      <c r="M389" s="199" t="s">
        <v>1</v>
      </c>
      <c r="N389" s="200" t="s">
        <v>42</v>
      </c>
      <c r="O389" s="70"/>
      <c r="P389" s="201">
        <f>O389*H389</f>
        <v>0</v>
      </c>
      <c r="Q389" s="201">
        <v>2.9999999999999997E-4</v>
      </c>
      <c r="R389" s="201">
        <f>Q389*H389</f>
        <v>1.2262799999999999E-2</v>
      </c>
      <c r="S389" s="201">
        <v>0</v>
      </c>
      <c r="T389" s="202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203" t="s">
        <v>261</v>
      </c>
      <c r="AT389" s="203" t="s">
        <v>188</v>
      </c>
      <c r="AU389" s="203" t="s">
        <v>87</v>
      </c>
      <c r="AY389" s="16" t="s">
        <v>185</v>
      </c>
      <c r="BE389" s="204">
        <f>IF(N389="základní",J389,0)</f>
        <v>0</v>
      </c>
      <c r="BF389" s="204">
        <f>IF(N389="snížená",J389,0)</f>
        <v>0</v>
      </c>
      <c r="BG389" s="204">
        <f>IF(N389="zákl. přenesená",J389,0)</f>
        <v>0</v>
      </c>
      <c r="BH389" s="204">
        <f>IF(N389="sníž. přenesená",J389,0)</f>
        <v>0</v>
      </c>
      <c r="BI389" s="204">
        <f>IF(N389="nulová",J389,0)</f>
        <v>0</v>
      </c>
      <c r="BJ389" s="16" t="s">
        <v>85</v>
      </c>
      <c r="BK389" s="204">
        <f>ROUND(I389*H389,2)</f>
        <v>0</v>
      </c>
      <c r="BL389" s="16" t="s">
        <v>261</v>
      </c>
      <c r="BM389" s="203" t="s">
        <v>1763</v>
      </c>
    </row>
    <row r="390" spans="1:65" s="13" customFormat="1">
      <c r="B390" s="205"/>
      <c r="C390" s="206"/>
      <c r="D390" s="207" t="s">
        <v>194</v>
      </c>
      <c r="E390" s="208" t="s">
        <v>1</v>
      </c>
      <c r="F390" s="209" t="s">
        <v>1764</v>
      </c>
      <c r="G390" s="206"/>
      <c r="H390" s="210">
        <v>21.34</v>
      </c>
      <c r="I390" s="211"/>
      <c r="J390" s="206"/>
      <c r="K390" s="206"/>
      <c r="L390" s="212"/>
      <c r="M390" s="213"/>
      <c r="N390" s="214"/>
      <c r="O390" s="214"/>
      <c r="P390" s="214"/>
      <c r="Q390" s="214"/>
      <c r="R390" s="214"/>
      <c r="S390" s="214"/>
      <c r="T390" s="215"/>
      <c r="AT390" s="216" t="s">
        <v>194</v>
      </c>
      <c r="AU390" s="216" t="s">
        <v>87</v>
      </c>
      <c r="AV390" s="13" t="s">
        <v>87</v>
      </c>
      <c r="AW390" s="13" t="s">
        <v>34</v>
      </c>
      <c r="AX390" s="13" t="s">
        <v>77</v>
      </c>
      <c r="AY390" s="216" t="s">
        <v>185</v>
      </c>
    </row>
    <row r="391" spans="1:65" s="13" customFormat="1">
      <c r="B391" s="205"/>
      <c r="C391" s="206"/>
      <c r="D391" s="207" t="s">
        <v>194</v>
      </c>
      <c r="E391" s="208" t="s">
        <v>1</v>
      </c>
      <c r="F391" s="209" t="s">
        <v>1765</v>
      </c>
      <c r="G391" s="206"/>
      <c r="H391" s="210">
        <v>19.536000000000001</v>
      </c>
      <c r="I391" s="211"/>
      <c r="J391" s="206"/>
      <c r="K391" s="206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194</v>
      </c>
      <c r="AU391" s="216" t="s">
        <v>87</v>
      </c>
      <c r="AV391" s="13" t="s">
        <v>87</v>
      </c>
      <c r="AW391" s="13" t="s">
        <v>34</v>
      </c>
      <c r="AX391" s="13" t="s">
        <v>77</v>
      </c>
      <c r="AY391" s="216" t="s">
        <v>185</v>
      </c>
    </row>
    <row r="392" spans="1:65" s="14" customFormat="1">
      <c r="B392" s="221"/>
      <c r="C392" s="222"/>
      <c r="D392" s="207" t="s">
        <v>194</v>
      </c>
      <c r="E392" s="223" t="s">
        <v>1</v>
      </c>
      <c r="F392" s="224" t="s">
        <v>317</v>
      </c>
      <c r="G392" s="222"/>
      <c r="H392" s="225">
        <v>40.876000000000005</v>
      </c>
      <c r="I392" s="226"/>
      <c r="J392" s="222"/>
      <c r="K392" s="222"/>
      <c r="L392" s="227"/>
      <c r="M392" s="228"/>
      <c r="N392" s="229"/>
      <c r="O392" s="229"/>
      <c r="P392" s="229"/>
      <c r="Q392" s="229"/>
      <c r="R392" s="229"/>
      <c r="S392" s="229"/>
      <c r="T392" s="230"/>
      <c r="AT392" s="231" t="s">
        <v>194</v>
      </c>
      <c r="AU392" s="231" t="s">
        <v>87</v>
      </c>
      <c r="AV392" s="14" t="s">
        <v>192</v>
      </c>
      <c r="AW392" s="14" t="s">
        <v>34</v>
      </c>
      <c r="AX392" s="14" t="s">
        <v>85</v>
      </c>
      <c r="AY392" s="231" t="s">
        <v>185</v>
      </c>
    </row>
    <row r="393" spans="1:65" s="2" customFormat="1" ht="21.75" customHeight="1">
      <c r="A393" s="33"/>
      <c r="B393" s="34"/>
      <c r="C393" s="191" t="s">
        <v>1766</v>
      </c>
      <c r="D393" s="191" t="s">
        <v>188</v>
      </c>
      <c r="E393" s="192" t="s">
        <v>1767</v>
      </c>
      <c r="F393" s="193" t="s">
        <v>1768</v>
      </c>
      <c r="G393" s="194" t="s">
        <v>191</v>
      </c>
      <c r="H393" s="195">
        <v>4.4000000000000004</v>
      </c>
      <c r="I393" s="196"/>
      <c r="J393" s="197">
        <f>ROUND(I393*H393,2)</f>
        <v>0</v>
      </c>
      <c r="K393" s="198"/>
      <c r="L393" s="38"/>
      <c r="M393" s="199" t="s">
        <v>1</v>
      </c>
      <c r="N393" s="200" t="s">
        <v>42</v>
      </c>
      <c r="O393" s="70"/>
      <c r="P393" s="201">
        <f>O393*H393</f>
        <v>0</v>
      </c>
      <c r="Q393" s="201">
        <v>2.0000000000000001E-4</v>
      </c>
      <c r="R393" s="201">
        <f>Q393*H393</f>
        <v>8.8000000000000014E-4</v>
      </c>
      <c r="S393" s="201">
        <v>0</v>
      </c>
      <c r="T393" s="202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203" t="s">
        <v>261</v>
      </c>
      <c r="AT393" s="203" t="s">
        <v>188</v>
      </c>
      <c r="AU393" s="203" t="s">
        <v>87</v>
      </c>
      <c r="AY393" s="16" t="s">
        <v>185</v>
      </c>
      <c r="BE393" s="204">
        <f>IF(N393="základní",J393,0)</f>
        <v>0</v>
      </c>
      <c r="BF393" s="204">
        <f>IF(N393="snížená",J393,0)</f>
        <v>0</v>
      </c>
      <c r="BG393" s="204">
        <f>IF(N393="zákl. přenesená",J393,0)</f>
        <v>0</v>
      </c>
      <c r="BH393" s="204">
        <f>IF(N393="sníž. přenesená",J393,0)</f>
        <v>0</v>
      </c>
      <c r="BI393" s="204">
        <f>IF(N393="nulová",J393,0)</f>
        <v>0</v>
      </c>
      <c r="BJ393" s="16" t="s">
        <v>85</v>
      </c>
      <c r="BK393" s="204">
        <f>ROUND(I393*H393,2)</f>
        <v>0</v>
      </c>
      <c r="BL393" s="16" t="s">
        <v>261</v>
      </c>
      <c r="BM393" s="203" t="s">
        <v>1769</v>
      </c>
    </row>
    <row r="394" spans="1:65" s="13" customFormat="1">
      <c r="B394" s="205"/>
      <c r="C394" s="206"/>
      <c r="D394" s="207" t="s">
        <v>194</v>
      </c>
      <c r="E394" s="208" t="s">
        <v>1</v>
      </c>
      <c r="F394" s="209" t="s">
        <v>1770</v>
      </c>
      <c r="G394" s="206"/>
      <c r="H394" s="210">
        <v>4.4000000000000004</v>
      </c>
      <c r="I394" s="211"/>
      <c r="J394" s="206"/>
      <c r="K394" s="206"/>
      <c r="L394" s="212"/>
      <c r="M394" s="213"/>
      <c r="N394" s="214"/>
      <c r="O394" s="214"/>
      <c r="P394" s="214"/>
      <c r="Q394" s="214"/>
      <c r="R394" s="214"/>
      <c r="S394" s="214"/>
      <c r="T394" s="215"/>
      <c r="AT394" s="216" t="s">
        <v>194</v>
      </c>
      <c r="AU394" s="216" t="s">
        <v>87</v>
      </c>
      <c r="AV394" s="13" t="s">
        <v>87</v>
      </c>
      <c r="AW394" s="13" t="s">
        <v>34</v>
      </c>
      <c r="AX394" s="13" t="s">
        <v>85</v>
      </c>
      <c r="AY394" s="216" t="s">
        <v>185</v>
      </c>
    </row>
    <row r="395" spans="1:65" s="2" customFormat="1" ht="21.75" customHeight="1">
      <c r="A395" s="33"/>
      <c r="B395" s="34"/>
      <c r="C395" s="232" t="s">
        <v>1771</v>
      </c>
      <c r="D395" s="232" t="s">
        <v>319</v>
      </c>
      <c r="E395" s="233" t="s">
        <v>1772</v>
      </c>
      <c r="F395" s="234" t="s">
        <v>1773</v>
      </c>
      <c r="G395" s="235" t="s">
        <v>191</v>
      </c>
      <c r="H395" s="236">
        <v>4.84</v>
      </c>
      <c r="I395" s="237"/>
      <c r="J395" s="238">
        <f>ROUND(I395*H395,2)</f>
        <v>0</v>
      </c>
      <c r="K395" s="239"/>
      <c r="L395" s="240"/>
      <c r="M395" s="241" t="s">
        <v>1</v>
      </c>
      <c r="N395" s="242" t="s">
        <v>42</v>
      </c>
      <c r="O395" s="70"/>
      <c r="P395" s="201">
        <f>O395*H395</f>
        <v>0</v>
      </c>
      <c r="Q395" s="201">
        <v>1.2E-4</v>
      </c>
      <c r="R395" s="201">
        <f>Q395*H395</f>
        <v>5.8080000000000002E-4</v>
      </c>
      <c r="S395" s="201">
        <v>0</v>
      </c>
      <c r="T395" s="202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203" t="s">
        <v>322</v>
      </c>
      <c r="AT395" s="203" t="s">
        <v>319</v>
      </c>
      <c r="AU395" s="203" t="s">
        <v>87</v>
      </c>
      <c r="AY395" s="16" t="s">
        <v>185</v>
      </c>
      <c r="BE395" s="204">
        <f>IF(N395="základní",J395,0)</f>
        <v>0</v>
      </c>
      <c r="BF395" s="204">
        <f>IF(N395="snížená",J395,0)</f>
        <v>0</v>
      </c>
      <c r="BG395" s="204">
        <f>IF(N395="zákl. přenesená",J395,0)</f>
        <v>0</v>
      </c>
      <c r="BH395" s="204">
        <f>IF(N395="sníž. přenesená",J395,0)</f>
        <v>0</v>
      </c>
      <c r="BI395" s="204">
        <f>IF(N395="nulová",J395,0)</f>
        <v>0</v>
      </c>
      <c r="BJ395" s="16" t="s">
        <v>85</v>
      </c>
      <c r="BK395" s="204">
        <f>ROUND(I395*H395,2)</f>
        <v>0</v>
      </c>
      <c r="BL395" s="16" t="s">
        <v>261</v>
      </c>
      <c r="BM395" s="203" t="s">
        <v>1774</v>
      </c>
    </row>
    <row r="396" spans="1:65" s="13" customFormat="1">
      <c r="B396" s="205"/>
      <c r="C396" s="206"/>
      <c r="D396" s="207" t="s">
        <v>194</v>
      </c>
      <c r="E396" s="206"/>
      <c r="F396" s="209" t="s">
        <v>1775</v>
      </c>
      <c r="G396" s="206"/>
      <c r="H396" s="210">
        <v>4.84</v>
      </c>
      <c r="I396" s="211"/>
      <c r="J396" s="206"/>
      <c r="K396" s="206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194</v>
      </c>
      <c r="AU396" s="216" t="s">
        <v>87</v>
      </c>
      <c r="AV396" s="13" t="s">
        <v>87</v>
      </c>
      <c r="AW396" s="13" t="s">
        <v>4</v>
      </c>
      <c r="AX396" s="13" t="s">
        <v>85</v>
      </c>
      <c r="AY396" s="216" t="s">
        <v>185</v>
      </c>
    </row>
    <row r="397" spans="1:65" s="2" customFormat="1" ht="21.75" customHeight="1">
      <c r="A397" s="33"/>
      <c r="B397" s="34"/>
      <c r="C397" s="191" t="s">
        <v>1776</v>
      </c>
      <c r="D397" s="191" t="s">
        <v>188</v>
      </c>
      <c r="E397" s="192" t="s">
        <v>1777</v>
      </c>
      <c r="F397" s="193" t="s">
        <v>1778</v>
      </c>
      <c r="G397" s="194" t="s">
        <v>198</v>
      </c>
      <c r="H397" s="195">
        <v>37.799999999999997</v>
      </c>
      <c r="I397" s="196"/>
      <c r="J397" s="197">
        <f>ROUND(I397*H397,2)</f>
        <v>0</v>
      </c>
      <c r="K397" s="198"/>
      <c r="L397" s="38"/>
      <c r="M397" s="199" t="s">
        <v>1</v>
      </c>
      <c r="N397" s="200" t="s">
        <v>42</v>
      </c>
      <c r="O397" s="70"/>
      <c r="P397" s="201">
        <f>O397*H397</f>
        <v>0</v>
      </c>
      <c r="Q397" s="201">
        <v>6.0000000000000001E-3</v>
      </c>
      <c r="R397" s="201">
        <f>Q397*H397</f>
        <v>0.22679999999999997</v>
      </c>
      <c r="S397" s="201">
        <v>0</v>
      </c>
      <c r="T397" s="20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203" t="s">
        <v>261</v>
      </c>
      <c r="AT397" s="203" t="s">
        <v>188</v>
      </c>
      <c r="AU397" s="203" t="s">
        <v>87</v>
      </c>
      <c r="AY397" s="16" t="s">
        <v>185</v>
      </c>
      <c r="BE397" s="204">
        <f>IF(N397="základní",J397,0)</f>
        <v>0</v>
      </c>
      <c r="BF397" s="204">
        <f>IF(N397="snížená",J397,0)</f>
        <v>0</v>
      </c>
      <c r="BG397" s="204">
        <f>IF(N397="zákl. přenesená",J397,0)</f>
        <v>0</v>
      </c>
      <c r="BH397" s="204">
        <f>IF(N397="sníž. přenesená",J397,0)</f>
        <v>0</v>
      </c>
      <c r="BI397" s="204">
        <f>IF(N397="nulová",J397,0)</f>
        <v>0</v>
      </c>
      <c r="BJ397" s="16" t="s">
        <v>85</v>
      </c>
      <c r="BK397" s="204">
        <f>ROUND(I397*H397,2)</f>
        <v>0</v>
      </c>
      <c r="BL397" s="16" t="s">
        <v>261</v>
      </c>
      <c r="BM397" s="203" t="s">
        <v>1779</v>
      </c>
    </row>
    <row r="398" spans="1:65" s="13" customFormat="1">
      <c r="B398" s="205"/>
      <c r="C398" s="206"/>
      <c r="D398" s="207" t="s">
        <v>194</v>
      </c>
      <c r="E398" s="208" t="s">
        <v>1</v>
      </c>
      <c r="F398" s="209" t="s">
        <v>1780</v>
      </c>
      <c r="G398" s="206"/>
      <c r="H398" s="210">
        <v>37.799999999999997</v>
      </c>
      <c r="I398" s="211"/>
      <c r="J398" s="206"/>
      <c r="K398" s="206"/>
      <c r="L398" s="212"/>
      <c r="M398" s="213"/>
      <c r="N398" s="214"/>
      <c r="O398" s="214"/>
      <c r="P398" s="214"/>
      <c r="Q398" s="214"/>
      <c r="R398" s="214"/>
      <c r="S398" s="214"/>
      <c r="T398" s="215"/>
      <c r="AT398" s="216" t="s">
        <v>194</v>
      </c>
      <c r="AU398" s="216" t="s">
        <v>87</v>
      </c>
      <c r="AV398" s="13" t="s">
        <v>87</v>
      </c>
      <c r="AW398" s="13" t="s">
        <v>34</v>
      </c>
      <c r="AX398" s="13" t="s">
        <v>85</v>
      </c>
      <c r="AY398" s="216" t="s">
        <v>185</v>
      </c>
    </row>
    <row r="399" spans="1:65" s="2" customFormat="1" ht="16.5" customHeight="1">
      <c r="A399" s="33"/>
      <c r="B399" s="34"/>
      <c r="C399" s="232" t="s">
        <v>1781</v>
      </c>
      <c r="D399" s="232" t="s">
        <v>319</v>
      </c>
      <c r="E399" s="233" t="s">
        <v>1782</v>
      </c>
      <c r="F399" s="234" t="s">
        <v>1783</v>
      </c>
      <c r="G399" s="235" t="s">
        <v>198</v>
      </c>
      <c r="H399" s="236">
        <v>41.58</v>
      </c>
      <c r="I399" s="237"/>
      <c r="J399" s="238">
        <f>ROUND(I399*H399,2)</f>
        <v>0</v>
      </c>
      <c r="K399" s="239"/>
      <c r="L399" s="240"/>
      <c r="M399" s="241" t="s">
        <v>1</v>
      </c>
      <c r="N399" s="242" t="s">
        <v>42</v>
      </c>
      <c r="O399" s="70"/>
      <c r="P399" s="201">
        <f>O399*H399</f>
        <v>0</v>
      </c>
      <c r="Q399" s="201">
        <v>1.18E-2</v>
      </c>
      <c r="R399" s="201">
        <f>Q399*H399</f>
        <v>0.49064399999999997</v>
      </c>
      <c r="S399" s="201">
        <v>0</v>
      </c>
      <c r="T399" s="202">
        <f>S399*H399</f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203" t="s">
        <v>322</v>
      </c>
      <c r="AT399" s="203" t="s">
        <v>319</v>
      </c>
      <c r="AU399" s="203" t="s">
        <v>87</v>
      </c>
      <c r="AY399" s="16" t="s">
        <v>185</v>
      </c>
      <c r="BE399" s="204">
        <f>IF(N399="základní",J399,0)</f>
        <v>0</v>
      </c>
      <c r="BF399" s="204">
        <f>IF(N399="snížená",J399,0)</f>
        <v>0</v>
      </c>
      <c r="BG399" s="204">
        <f>IF(N399="zákl. přenesená",J399,0)</f>
        <v>0</v>
      </c>
      <c r="BH399" s="204">
        <f>IF(N399="sníž. přenesená",J399,0)</f>
        <v>0</v>
      </c>
      <c r="BI399" s="204">
        <f>IF(N399="nulová",J399,0)</f>
        <v>0</v>
      </c>
      <c r="BJ399" s="16" t="s">
        <v>85</v>
      </c>
      <c r="BK399" s="204">
        <f>ROUND(I399*H399,2)</f>
        <v>0</v>
      </c>
      <c r="BL399" s="16" t="s">
        <v>261</v>
      </c>
      <c r="BM399" s="203" t="s">
        <v>1784</v>
      </c>
    </row>
    <row r="400" spans="1:65" s="13" customFormat="1">
      <c r="B400" s="205"/>
      <c r="C400" s="206"/>
      <c r="D400" s="207" t="s">
        <v>194</v>
      </c>
      <c r="E400" s="206"/>
      <c r="F400" s="209" t="s">
        <v>1785</v>
      </c>
      <c r="G400" s="206"/>
      <c r="H400" s="210">
        <v>41.58</v>
      </c>
      <c r="I400" s="211"/>
      <c r="J400" s="206"/>
      <c r="K400" s="206"/>
      <c r="L400" s="212"/>
      <c r="M400" s="213"/>
      <c r="N400" s="214"/>
      <c r="O400" s="214"/>
      <c r="P400" s="214"/>
      <c r="Q400" s="214"/>
      <c r="R400" s="214"/>
      <c r="S400" s="214"/>
      <c r="T400" s="215"/>
      <c r="AT400" s="216" t="s">
        <v>194</v>
      </c>
      <c r="AU400" s="216" t="s">
        <v>87</v>
      </c>
      <c r="AV400" s="13" t="s">
        <v>87</v>
      </c>
      <c r="AW400" s="13" t="s">
        <v>4</v>
      </c>
      <c r="AX400" s="13" t="s">
        <v>85</v>
      </c>
      <c r="AY400" s="216" t="s">
        <v>185</v>
      </c>
    </row>
    <row r="401" spans="1:65" s="2" customFormat="1" ht="21.75" customHeight="1">
      <c r="A401" s="33"/>
      <c r="B401" s="34"/>
      <c r="C401" s="191" t="s">
        <v>1786</v>
      </c>
      <c r="D401" s="191" t="s">
        <v>188</v>
      </c>
      <c r="E401" s="192" t="s">
        <v>1787</v>
      </c>
      <c r="F401" s="193" t="s">
        <v>1788</v>
      </c>
      <c r="G401" s="194" t="s">
        <v>198</v>
      </c>
      <c r="H401" s="195">
        <v>3.0760000000000001</v>
      </c>
      <c r="I401" s="196"/>
      <c r="J401" s="197">
        <f>ROUND(I401*H401,2)</f>
        <v>0</v>
      </c>
      <c r="K401" s="198"/>
      <c r="L401" s="38"/>
      <c r="M401" s="199" t="s">
        <v>1</v>
      </c>
      <c r="N401" s="200" t="s">
        <v>42</v>
      </c>
      <c r="O401" s="70"/>
      <c r="P401" s="201">
        <f>O401*H401</f>
        <v>0</v>
      </c>
      <c r="Q401" s="201">
        <v>6.0000000000000001E-3</v>
      </c>
      <c r="R401" s="201">
        <f>Q401*H401</f>
        <v>1.8456E-2</v>
      </c>
      <c r="S401" s="201">
        <v>0</v>
      </c>
      <c r="T401" s="20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203" t="s">
        <v>261</v>
      </c>
      <c r="AT401" s="203" t="s">
        <v>188</v>
      </c>
      <c r="AU401" s="203" t="s">
        <v>87</v>
      </c>
      <c r="AY401" s="16" t="s">
        <v>185</v>
      </c>
      <c r="BE401" s="204">
        <f>IF(N401="základní",J401,0)</f>
        <v>0</v>
      </c>
      <c r="BF401" s="204">
        <f>IF(N401="snížená",J401,0)</f>
        <v>0</v>
      </c>
      <c r="BG401" s="204">
        <f>IF(N401="zákl. přenesená",J401,0)</f>
        <v>0</v>
      </c>
      <c r="BH401" s="204">
        <f>IF(N401="sníž. přenesená",J401,0)</f>
        <v>0</v>
      </c>
      <c r="BI401" s="204">
        <f>IF(N401="nulová",J401,0)</f>
        <v>0</v>
      </c>
      <c r="BJ401" s="16" t="s">
        <v>85</v>
      </c>
      <c r="BK401" s="204">
        <f>ROUND(I401*H401,2)</f>
        <v>0</v>
      </c>
      <c r="BL401" s="16" t="s">
        <v>261</v>
      </c>
      <c r="BM401" s="203" t="s">
        <v>1789</v>
      </c>
    </row>
    <row r="402" spans="1:65" s="13" customFormat="1">
      <c r="B402" s="205"/>
      <c r="C402" s="206"/>
      <c r="D402" s="207" t="s">
        <v>194</v>
      </c>
      <c r="E402" s="208" t="s">
        <v>1</v>
      </c>
      <c r="F402" s="209" t="s">
        <v>1790</v>
      </c>
      <c r="G402" s="206"/>
      <c r="H402" s="210">
        <v>3.0760000000000001</v>
      </c>
      <c r="I402" s="211"/>
      <c r="J402" s="206"/>
      <c r="K402" s="206"/>
      <c r="L402" s="212"/>
      <c r="M402" s="213"/>
      <c r="N402" s="214"/>
      <c r="O402" s="214"/>
      <c r="P402" s="214"/>
      <c r="Q402" s="214"/>
      <c r="R402" s="214"/>
      <c r="S402" s="214"/>
      <c r="T402" s="215"/>
      <c r="AT402" s="216" t="s">
        <v>194</v>
      </c>
      <c r="AU402" s="216" t="s">
        <v>87</v>
      </c>
      <c r="AV402" s="13" t="s">
        <v>87</v>
      </c>
      <c r="AW402" s="13" t="s">
        <v>34</v>
      </c>
      <c r="AX402" s="13" t="s">
        <v>85</v>
      </c>
      <c r="AY402" s="216" t="s">
        <v>185</v>
      </c>
    </row>
    <row r="403" spans="1:65" s="2" customFormat="1" ht="21.75" customHeight="1">
      <c r="A403" s="33"/>
      <c r="B403" s="34"/>
      <c r="C403" s="232" t="s">
        <v>1791</v>
      </c>
      <c r="D403" s="232" t="s">
        <v>319</v>
      </c>
      <c r="E403" s="233" t="s">
        <v>1792</v>
      </c>
      <c r="F403" s="234" t="s">
        <v>1793</v>
      </c>
      <c r="G403" s="235" t="s">
        <v>198</v>
      </c>
      <c r="H403" s="236">
        <v>3.3839999999999999</v>
      </c>
      <c r="I403" s="237"/>
      <c r="J403" s="238">
        <f>ROUND(I403*H403,2)</f>
        <v>0</v>
      </c>
      <c r="K403" s="239"/>
      <c r="L403" s="240"/>
      <c r="M403" s="241" t="s">
        <v>1</v>
      </c>
      <c r="N403" s="242" t="s">
        <v>42</v>
      </c>
      <c r="O403" s="70"/>
      <c r="P403" s="201">
        <f>O403*H403</f>
        <v>0</v>
      </c>
      <c r="Q403" s="201">
        <v>2.0999999999999999E-3</v>
      </c>
      <c r="R403" s="201">
        <f>Q403*H403</f>
        <v>7.1063999999999997E-3</v>
      </c>
      <c r="S403" s="201">
        <v>0</v>
      </c>
      <c r="T403" s="202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203" t="s">
        <v>322</v>
      </c>
      <c r="AT403" s="203" t="s">
        <v>319</v>
      </c>
      <c r="AU403" s="203" t="s">
        <v>87</v>
      </c>
      <c r="AY403" s="16" t="s">
        <v>185</v>
      </c>
      <c r="BE403" s="204">
        <f>IF(N403="základní",J403,0)</f>
        <v>0</v>
      </c>
      <c r="BF403" s="204">
        <f>IF(N403="snížená",J403,0)</f>
        <v>0</v>
      </c>
      <c r="BG403" s="204">
        <f>IF(N403="zákl. přenesená",J403,0)</f>
        <v>0</v>
      </c>
      <c r="BH403" s="204">
        <f>IF(N403="sníž. přenesená",J403,0)</f>
        <v>0</v>
      </c>
      <c r="BI403" s="204">
        <f>IF(N403="nulová",J403,0)</f>
        <v>0</v>
      </c>
      <c r="BJ403" s="16" t="s">
        <v>85</v>
      </c>
      <c r="BK403" s="204">
        <f>ROUND(I403*H403,2)</f>
        <v>0</v>
      </c>
      <c r="BL403" s="16" t="s">
        <v>261</v>
      </c>
      <c r="BM403" s="203" t="s">
        <v>1794</v>
      </c>
    </row>
    <row r="404" spans="1:65" s="13" customFormat="1">
      <c r="B404" s="205"/>
      <c r="C404" s="206"/>
      <c r="D404" s="207" t="s">
        <v>194</v>
      </c>
      <c r="E404" s="206"/>
      <c r="F404" s="209" t="s">
        <v>1795</v>
      </c>
      <c r="G404" s="206"/>
      <c r="H404" s="210">
        <v>3.3839999999999999</v>
      </c>
      <c r="I404" s="211"/>
      <c r="J404" s="206"/>
      <c r="K404" s="206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194</v>
      </c>
      <c r="AU404" s="216" t="s">
        <v>87</v>
      </c>
      <c r="AV404" s="13" t="s">
        <v>87</v>
      </c>
      <c r="AW404" s="13" t="s">
        <v>4</v>
      </c>
      <c r="AX404" s="13" t="s">
        <v>85</v>
      </c>
      <c r="AY404" s="216" t="s">
        <v>185</v>
      </c>
    </row>
    <row r="405" spans="1:65" s="2" customFormat="1" ht="21.75" customHeight="1">
      <c r="A405" s="33"/>
      <c r="B405" s="34"/>
      <c r="C405" s="191" t="s">
        <v>1796</v>
      </c>
      <c r="D405" s="191" t="s">
        <v>188</v>
      </c>
      <c r="E405" s="192" t="s">
        <v>1797</v>
      </c>
      <c r="F405" s="193" t="s">
        <v>1798</v>
      </c>
      <c r="G405" s="194" t="s">
        <v>198</v>
      </c>
      <c r="H405" s="195">
        <v>40.875999999999998</v>
      </c>
      <c r="I405" s="196"/>
      <c r="J405" s="197">
        <f>ROUND(I405*H405,2)</f>
        <v>0</v>
      </c>
      <c r="K405" s="198"/>
      <c r="L405" s="38"/>
      <c r="M405" s="199" t="s">
        <v>1</v>
      </c>
      <c r="N405" s="200" t="s">
        <v>42</v>
      </c>
      <c r="O405" s="70"/>
      <c r="P405" s="201">
        <f>O405*H405</f>
        <v>0</v>
      </c>
      <c r="Q405" s="201">
        <v>9.3000000000000005E-4</v>
      </c>
      <c r="R405" s="201">
        <f>Q405*H405</f>
        <v>3.8014680000000002E-2</v>
      </c>
      <c r="S405" s="201">
        <v>0</v>
      </c>
      <c r="T405" s="202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203" t="s">
        <v>261</v>
      </c>
      <c r="AT405" s="203" t="s">
        <v>188</v>
      </c>
      <c r="AU405" s="203" t="s">
        <v>87</v>
      </c>
      <c r="AY405" s="16" t="s">
        <v>185</v>
      </c>
      <c r="BE405" s="204">
        <f>IF(N405="základní",J405,0)</f>
        <v>0</v>
      </c>
      <c r="BF405" s="204">
        <f>IF(N405="snížená",J405,0)</f>
        <v>0</v>
      </c>
      <c r="BG405" s="204">
        <f>IF(N405="zákl. přenesená",J405,0)</f>
        <v>0</v>
      </c>
      <c r="BH405" s="204">
        <f>IF(N405="sníž. přenesená",J405,0)</f>
        <v>0</v>
      </c>
      <c r="BI405" s="204">
        <f>IF(N405="nulová",J405,0)</f>
        <v>0</v>
      </c>
      <c r="BJ405" s="16" t="s">
        <v>85</v>
      </c>
      <c r="BK405" s="204">
        <f>ROUND(I405*H405,2)</f>
        <v>0</v>
      </c>
      <c r="BL405" s="16" t="s">
        <v>261</v>
      </c>
      <c r="BM405" s="203" t="s">
        <v>1799</v>
      </c>
    </row>
    <row r="406" spans="1:65" s="2" customFormat="1" ht="21.75" customHeight="1">
      <c r="A406" s="33"/>
      <c r="B406" s="34"/>
      <c r="C406" s="191" t="s">
        <v>1800</v>
      </c>
      <c r="D406" s="191" t="s">
        <v>188</v>
      </c>
      <c r="E406" s="192" t="s">
        <v>1801</v>
      </c>
      <c r="F406" s="193" t="s">
        <v>1802</v>
      </c>
      <c r="G406" s="194" t="s">
        <v>198</v>
      </c>
      <c r="H406" s="195">
        <v>8.2759999999999998</v>
      </c>
      <c r="I406" s="196"/>
      <c r="J406" s="197">
        <f>ROUND(I406*H406,2)</f>
        <v>0</v>
      </c>
      <c r="K406" s="198"/>
      <c r="L406" s="38"/>
      <c r="M406" s="199" t="s">
        <v>1</v>
      </c>
      <c r="N406" s="200" t="s">
        <v>42</v>
      </c>
      <c r="O406" s="70"/>
      <c r="P406" s="201">
        <f>O406*H406</f>
        <v>0</v>
      </c>
      <c r="Q406" s="201">
        <v>1.5E-3</v>
      </c>
      <c r="R406" s="201">
        <f>Q406*H406</f>
        <v>1.2414E-2</v>
      </c>
      <c r="S406" s="201">
        <v>0</v>
      </c>
      <c r="T406" s="202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203" t="s">
        <v>261</v>
      </c>
      <c r="AT406" s="203" t="s">
        <v>188</v>
      </c>
      <c r="AU406" s="203" t="s">
        <v>87</v>
      </c>
      <c r="AY406" s="16" t="s">
        <v>185</v>
      </c>
      <c r="BE406" s="204">
        <f>IF(N406="základní",J406,0)</f>
        <v>0</v>
      </c>
      <c r="BF406" s="204">
        <f>IF(N406="snížená",J406,0)</f>
        <v>0</v>
      </c>
      <c r="BG406" s="204">
        <f>IF(N406="zákl. přenesená",J406,0)</f>
        <v>0</v>
      </c>
      <c r="BH406" s="204">
        <f>IF(N406="sníž. přenesená",J406,0)</f>
        <v>0</v>
      </c>
      <c r="BI406" s="204">
        <f>IF(N406="nulová",J406,0)</f>
        <v>0</v>
      </c>
      <c r="BJ406" s="16" t="s">
        <v>85</v>
      </c>
      <c r="BK406" s="204">
        <f>ROUND(I406*H406,2)</f>
        <v>0</v>
      </c>
      <c r="BL406" s="16" t="s">
        <v>261</v>
      </c>
      <c r="BM406" s="203" t="s">
        <v>1803</v>
      </c>
    </row>
    <row r="407" spans="1:65" s="13" customFormat="1">
      <c r="B407" s="205"/>
      <c r="C407" s="206"/>
      <c r="D407" s="207" t="s">
        <v>194</v>
      </c>
      <c r="E407" s="208" t="s">
        <v>1</v>
      </c>
      <c r="F407" s="209" t="s">
        <v>1804</v>
      </c>
      <c r="G407" s="206"/>
      <c r="H407" s="210">
        <v>3.0760000000000001</v>
      </c>
      <c r="I407" s="211"/>
      <c r="J407" s="206"/>
      <c r="K407" s="206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194</v>
      </c>
      <c r="AU407" s="216" t="s">
        <v>87</v>
      </c>
      <c r="AV407" s="13" t="s">
        <v>87</v>
      </c>
      <c r="AW407" s="13" t="s">
        <v>34</v>
      </c>
      <c r="AX407" s="13" t="s">
        <v>77</v>
      </c>
      <c r="AY407" s="216" t="s">
        <v>185</v>
      </c>
    </row>
    <row r="408" spans="1:65" s="13" customFormat="1">
      <c r="B408" s="205"/>
      <c r="C408" s="206"/>
      <c r="D408" s="207" t="s">
        <v>194</v>
      </c>
      <c r="E408" s="208" t="s">
        <v>1</v>
      </c>
      <c r="F408" s="209" t="s">
        <v>1805</v>
      </c>
      <c r="G408" s="206"/>
      <c r="H408" s="210">
        <v>5.2</v>
      </c>
      <c r="I408" s="211"/>
      <c r="J408" s="206"/>
      <c r="K408" s="206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194</v>
      </c>
      <c r="AU408" s="216" t="s">
        <v>87</v>
      </c>
      <c r="AV408" s="13" t="s">
        <v>87</v>
      </c>
      <c r="AW408" s="13" t="s">
        <v>34</v>
      </c>
      <c r="AX408" s="13" t="s">
        <v>77</v>
      </c>
      <c r="AY408" s="216" t="s">
        <v>185</v>
      </c>
    </row>
    <row r="409" spans="1:65" s="14" customFormat="1">
      <c r="B409" s="221"/>
      <c r="C409" s="222"/>
      <c r="D409" s="207" t="s">
        <v>194</v>
      </c>
      <c r="E409" s="223" t="s">
        <v>1</v>
      </c>
      <c r="F409" s="224" t="s">
        <v>317</v>
      </c>
      <c r="G409" s="222"/>
      <c r="H409" s="225">
        <v>8.2759999999999998</v>
      </c>
      <c r="I409" s="226"/>
      <c r="J409" s="222"/>
      <c r="K409" s="222"/>
      <c r="L409" s="227"/>
      <c r="M409" s="228"/>
      <c r="N409" s="229"/>
      <c r="O409" s="229"/>
      <c r="P409" s="229"/>
      <c r="Q409" s="229"/>
      <c r="R409" s="229"/>
      <c r="S409" s="229"/>
      <c r="T409" s="230"/>
      <c r="AT409" s="231" t="s">
        <v>194</v>
      </c>
      <c r="AU409" s="231" t="s">
        <v>87</v>
      </c>
      <c r="AV409" s="14" t="s">
        <v>192</v>
      </c>
      <c r="AW409" s="14" t="s">
        <v>34</v>
      </c>
      <c r="AX409" s="14" t="s">
        <v>85</v>
      </c>
      <c r="AY409" s="231" t="s">
        <v>185</v>
      </c>
    </row>
    <row r="410" spans="1:65" s="2" customFormat="1" ht="21.75" customHeight="1">
      <c r="A410" s="33"/>
      <c r="B410" s="34"/>
      <c r="C410" s="191" t="s">
        <v>1806</v>
      </c>
      <c r="D410" s="191" t="s">
        <v>188</v>
      </c>
      <c r="E410" s="192" t="s">
        <v>1807</v>
      </c>
      <c r="F410" s="193" t="s">
        <v>1808</v>
      </c>
      <c r="G410" s="194" t="s">
        <v>191</v>
      </c>
      <c r="H410" s="195">
        <v>8.6</v>
      </c>
      <c r="I410" s="196"/>
      <c r="J410" s="197">
        <f>ROUND(I410*H410,2)</f>
        <v>0</v>
      </c>
      <c r="K410" s="198"/>
      <c r="L410" s="38"/>
      <c r="M410" s="199" t="s">
        <v>1</v>
      </c>
      <c r="N410" s="200" t="s">
        <v>42</v>
      </c>
      <c r="O410" s="70"/>
      <c r="P410" s="201">
        <f>O410*H410</f>
        <v>0</v>
      </c>
      <c r="Q410" s="201">
        <v>2.7999999999999998E-4</v>
      </c>
      <c r="R410" s="201">
        <f>Q410*H410</f>
        <v>2.4079999999999996E-3</v>
      </c>
      <c r="S410" s="201">
        <v>0</v>
      </c>
      <c r="T410" s="202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203" t="s">
        <v>261</v>
      </c>
      <c r="AT410" s="203" t="s">
        <v>188</v>
      </c>
      <c r="AU410" s="203" t="s">
        <v>87</v>
      </c>
      <c r="AY410" s="16" t="s">
        <v>185</v>
      </c>
      <c r="BE410" s="204">
        <f>IF(N410="základní",J410,0)</f>
        <v>0</v>
      </c>
      <c r="BF410" s="204">
        <f>IF(N410="snížená",J410,0)</f>
        <v>0</v>
      </c>
      <c r="BG410" s="204">
        <f>IF(N410="zákl. přenesená",J410,0)</f>
        <v>0</v>
      </c>
      <c r="BH410" s="204">
        <f>IF(N410="sníž. přenesená",J410,0)</f>
        <v>0</v>
      </c>
      <c r="BI410" s="204">
        <f>IF(N410="nulová",J410,0)</f>
        <v>0</v>
      </c>
      <c r="BJ410" s="16" t="s">
        <v>85</v>
      </c>
      <c r="BK410" s="204">
        <f>ROUND(I410*H410,2)</f>
        <v>0</v>
      </c>
      <c r="BL410" s="16" t="s">
        <v>261</v>
      </c>
      <c r="BM410" s="203" t="s">
        <v>1809</v>
      </c>
    </row>
    <row r="411" spans="1:65" s="13" customFormat="1">
      <c r="B411" s="205"/>
      <c r="C411" s="206"/>
      <c r="D411" s="207" t="s">
        <v>194</v>
      </c>
      <c r="E411" s="208" t="s">
        <v>1</v>
      </c>
      <c r="F411" s="209" t="s">
        <v>1810</v>
      </c>
      <c r="G411" s="206"/>
      <c r="H411" s="210">
        <v>8.6</v>
      </c>
      <c r="I411" s="211"/>
      <c r="J411" s="206"/>
      <c r="K411" s="206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194</v>
      </c>
      <c r="AU411" s="216" t="s">
        <v>87</v>
      </c>
      <c r="AV411" s="13" t="s">
        <v>87</v>
      </c>
      <c r="AW411" s="13" t="s">
        <v>34</v>
      </c>
      <c r="AX411" s="13" t="s">
        <v>85</v>
      </c>
      <c r="AY411" s="216" t="s">
        <v>185</v>
      </c>
    </row>
    <row r="412" spans="1:65" s="2" customFormat="1" ht="16.5" customHeight="1">
      <c r="A412" s="33"/>
      <c r="B412" s="34"/>
      <c r="C412" s="191" t="s">
        <v>1811</v>
      </c>
      <c r="D412" s="191" t="s">
        <v>188</v>
      </c>
      <c r="E412" s="192" t="s">
        <v>1812</v>
      </c>
      <c r="F412" s="193" t="s">
        <v>1813</v>
      </c>
      <c r="G412" s="194" t="s">
        <v>301</v>
      </c>
      <c r="H412" s="195">
        <v>14</v>
      </c>
      <c r="I412" s="196"/>
      <c r="J412" s="197">
        <f t="shared" ref="J412:J419" si="80">ROUND(I412*H412,2)</f>
        <v>0</v>
      </c>
      <c r="K412" s="198"/>
      <c r="L412" s="38"/>
      <c r="M412" s="199" t="s">
        <v>1</v>
      </c>
      <c r="N412" s="200" t="s">
        <v>42</v>
      </c>
      <c r="O412" s="70"/>
      <c r="P412" s="201">
        <f t="shared" ref="P412:P419" si="81">O412*H412</f>
        <v>0</v>
      </c>
      <c r="Q412" s="201">
        <v>2.1000000000000001E-4</v>
      </c>
      <c r="R412" s="201">
        <f t="shared" ref="R412:R419" si="82">Q412*H412</f>
        <v>2.9399999999999999E-3</v>
      </c>
      <c r="S412" s="201">
        <v>0</v>
      </c>
      <c r="T412" s="202">
        <f t="shared" ref="T412:T419" si="83"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203" t="s">
        <v>261</v>
      </c>
      <c r="AT412" s="203" t="s">
        <v>188</v>
      </c>
      <c r="AU412" s="203" t="s">
        <v>87</v>
      </c>
      <c r="AY412" s="16" t="s">
        <v>185</v>
      </c>
      <c r="BE412" s="204">
        <f t="shared" ref="BE412:BE419" si="84">IF(N412="základní",J412,0)</f>
        <v>0</v>
      </c>
      <c r="BF412" s="204">
        <f t="shared" ref="BF412:BF419" si="85">IF(N412="snížená",J412,0)</f>
        <v>0</v>
      </c>
      <c r="BG412" s="204">
        <f t="shared" ref="BG412:BG419" si="86">IF(N412="zákl. přenesená",J412,0)</f>
        <v>0</v>
      </c>
      <c r="BH412" s="204">
        <f t="shared" ref="BH412:BH419" si="87">IF(N412="sníž. přenesená",J412,0)</f>
        <v>0</v>
      </c>
      <c r="BI412" s="204">
        <f t="shared" ref="BI412:BI419" si="88">IF(N412="nulová",J412,0)</f>
        <v>0</v>
      </c>
      <c r="BJ412" s="16" t="s">
        <v>85</v>
      </c>
      <c r="BK412" s="204">
        <f t="shared" ref="BK412:BK419" si="89">ROUND(I412*H412,2)</f>
        <v>0</v>
      </c>
      <c r="BL412" s="16" t="s">
        <v>261</v>
      </c>
      <c r="BM412" s="203" t="s">
        <v>1814</v>
      </c>
    </row>
    <row r="413" spans="1:65" s="2" customFormat="1" ht="16.5" customHeight="1">
      <c r="A413" s="33"/>
      <c r="B413" s="34"/>
      <c r="C413" s="191" t="s">
        <v>1815</v>
      </c>
      <c r="D413" s="191" t="s">
        <v>188</v>
      </c>
      <c r="E413" s="192" t="s">
        <v>1816</v>
      </c>
      <c r="F413" s="193" t="s">
        <v>1817</v>
      </c>
      <c r="G413" s="194" t="s">
        <v>301</v>
      </c>
      <c r="H413" s="195">
        <v>2</v>
      </c>
      <c r="I413" s="196"/>
      <c r="J413" s="197">
        <f t="shared" si="80"/>
        <v>0</v>
      </c>
      <c r="K413" s="198"/>
      <c r="L413" s="38"/>
      <c r="M413" s="199" t="s">
        <v>1</v>
      </c>
      <c r="N413" s="200" t="s">
        <v>42</v>
      </c>
      <c r="O413" s="70"/>
      <c r="P413" s="201">
        <f t="shared" si="81"/>
        <v>0</v>
      </c>
      <c r="Q413" s="201">
        <v>2.0000000000000001E-4</v>
      </c>
      <c r="R413" s="201">
        <f t="shared" si="82"/>
        <v>4.0000000000000002E-4</v>
      </c>
      <c r="S413" s="201">
        <v>0</v>
      </c>
      <c r="T413" s="202">
        <f t="shared" si="83"/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203" t="s">
        <v>261</v>
      </c>
      <c r="AT413" s="203" t="s">
        <v>188</v>
      </c>
      <c r="AU413" s="203" t="s">
        <v>87</v>
      </c>
      <c r="AY413" s="16" t="s">
        <v>185</v>
      </c>
      <c r="BE413" s="204">
        <f t="shared" si="84"/>
        <v>0</v>
      </c>
      <c r="BF413" s="204">
        <f t="shared" si="85"/>
        <v>0</v>
      </c>
      <c r="BG413" s="204">
        <f t="shared" si="86"/>
        <v>0</v>
      </c>
      <c r="BH413" s="204">
        <f t="shared" si="87"/>
        <v>0</v>
      </c>
      <c r="BI413" s="204">
        <f t="shared" si="88"/>
        <v>0</v>
      </c>
      <c r="BJ413" s="16" t="s">
        <v>85</v>
      </c>
      <c r="BK413" s="204">
        <f t="shared" si="89"/>
        <v>0</v>
      </c>
      <c r="BL413" s="16" t="s">
        <v>261</v>
      </c>
      <c r="BM413" s="203" t="s">
        <v>1818</v>
      </c>
    </row>
    <row r="414" spans="1:65" s="2" customFormat="1" ht="16.5" customHeight="1">
      <c r="A414" s="33"/>
      <c r="B414" s="34"/>
      <c r="C414" s="191" t="s">
        <v>1819</v>
      </c>
      <c r="D414" s="191" t="s">
        <v>188</v>
      </c>
      <c r="E414" s="192" t="s">
        <v>1820</v>
      </c>
      <c r="F414" s="193" t="s">
        <v>1821</v>
      </c>
      <c r="G414" s="194" t="s">
        <v>191</v>
      </c>
      <c r="H414" s="195">
        <v>15.38</v>
      </c>
      <c r="I414" s="196"/>
      <c r="J414" s="197">
        <f t="shared" si="80"/>
        <v>0</v>
      </c>
      <c r="K414" s="198"/>
      <c r="L414" s="38"/>
      <c r="M414" s="199" t="s">
        <v>1</v>
      </c>
      <c r="N414" s="200" t="s">
        <v>42</v>
      </c>
      <c r="O414" s="70"/>
      <c r="P414" s="201">
        <f t="shared" si="81"/>
        <v>0</v>
      </c>
      <c r="Q414" s="201">
        <v>1.1E-4</v>
      </c>
      <c r="R414" s="201">
        <f t="shared" si="82"/>
        <v>1.6918000000000002E-3</v>
      </c>
      <c r="S414" s="201">
        <v>0</v>
      </c>
      <c r="T414" s="202">
        <f t="shared" si="83"/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203" t="s">
        <v>261</v>
      </c>
      <c r="AT414" s="203" t="s">
        <v>188</v>
      </c>
      <c r="AU414" s="203" t="s">
        <v>87</v>
      </c>
      <c r="AY414" s="16" t="s">
        <v>185</v>
      </c>
      <c r="BE414" s="204">
        <f t="shared" si="84"/>
        <v>0</v>
      </c>
      <c r="BF414" s="204">
        <f t="shared" si="85"/>
        <v>0</v>
      </c>
      <c r="BG414" s="204">
        <f t="shared" si="86"/>
        <v>0</v>
      </c>
      <c r="BH414" s="204">
        <f t="shared" si="87"/>
        <v>0</v>
      </c>
      <c r="BI414" s="204">
        <f t="shared" si="88"/>
        <v>0</v>
      </c>
      <c r="BJ414" s="16" t="s">
        <v>85</v>
      </c>
      <c r="BK414" s="204">
        <f t="shared" si="89"/>
        <v>0</v>
      </c>
      <c r="BL414" s="16" t="s">
        <v>261</v>
      </c>
      <c r="BM414" s="203" t="s">
        <v>1822</v>
      </c>
    </row>
    <row r="415" spans="1:65" s="2" customFormat="1" ht="16.5" customHeight="1">
      <c r="A415" s="33"/>
      <c r="B415" s="34"/>
      <c r="C415" s="191" t="s">
        <v>1823</v>
      </c>
      <c r="D415" s="191" t="s">
        <v>188</v>
      </c>
      <c r="E415" s="192" t="s">
        <v>1824</v>
      </c>
      <c r="F415" s="193" t="s">
        <v>1825</v>
      </c>
      <c r="G415" s="194" t="s">
        <v>301</v>
      </c>
      <c r="H415" s="195">
        <v>4</v>
      </c>
      <c r="I415" s="196"/>
      <c r="J415" s="197">
        <f t="shared" si="80"/>
        <v>0</v>
      </c>
      <c r="K415" s="198"/>
      <c r="L415" s="38"/>
      <c r="M415" s="199" t="s">
        <v>1</v>
      </c>
      <c r="N415" s="200" t="s">
        <v>42</v>
      </c>
      <c r="O415" s="70"/>
      <c r="P415" s="201">
        <f t="shared" si="81"/>
        <v>0</v>
      </c>
      <c r="Q415" s="201">
        <v>0</v>
      </c>
      <c r="R415" s="201">
        <f t="shared" si="82"/>
        <v>0</v>
      </c>
      <c r="S415" s="201">
        <v>0</v>
      </c>
      <c r="T415" s="202">
        <f t="shared" si="83"/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203" t="s">
        <v>261</v>
      </c>
      <c r="AT415" s="203" t="s">
        <v>188</v>
      </c>
      <c r="AU415" s="203" t="s">
        <v>87</v>
      </c>
      <c r="AY415" s="16" t="s">
        <v>185</v>
      </c>
      <c r="BE415" s="204">
        <f t="shared" si="84"/>
        <v>0</v>
      </c>
      <c r="BF415" s="204">
        <f t="shared" si="85"/>
        <v>0</v>
      </c>
      <c r="BG415" s="204">
        <f t="shared" si="86"/>
        <v>0</v>
      </c>
      <c r="BH415" s="204">
        <f t="shared" si="87"/>
        <v>0</v>
      </c>
      <c r="BI415" s="204">
        <f t="shared" si="88"/>
        <v>0</v>
      </c>
      <c r="BJ415" s="16" t="s">
        <v>85</v>
      </c>
      <c r="BK415" s="204">
        <f t="shared" si="89"/>
        <v>0</v>
      </c>
      <c r="BL415" s="16" t="s">
        <v>261</v>
      </c>
      <c r="BM415" s="203" t="s">
        <v>1826</v>
      </c>
    </row>
    <row r="416" spans="1:65" s="2" customFormat="1" ht="16.5" customHeight="1">
      <c r="A416" s="33"/>
      <c r="B416" s="34"/>
      <c r="C416" s="191" t="s">
        <v>1827</v>
      </c>
      <c r="D416" s="191" t="s">
        <v>188</v>
      </c>
      <c r="E416" s="192" t="s">
        <v>1828</v>
      </c>
      <c r="F416" s="193" t="s">
        <v>1829</v>
      </c>
      <c r="G416" s="194" t="s">
        <v>301</v>
      </c>
      <c r="H416" s="195">
        <v>3</v>
      </c>
      <c r="I416" s="196"/>
      <c r="J416" s="197">
        <f t="shared" si="80"/>
        <v>0</v>
      </c>
      <c r="K416" s="198"/>
      <c r="L416" s="38"/>
      <c r="M416" s="199" t="s">
        <v>1</v>
      </c>
      <c r="N416" s="200" t="s">
        <v>42</v>
      </c>
      <c r="O416" s="70"/>
      <c r="P416" s="201">
        <f t="shared" si="81"/>
        <v>0</v>
      </c>
      <c r="Q416" s="201">
        <v>0</v>
      </c>
      <c r="R416" s="201">
        <f t="shared" si="82"/>
        <v>0</v>
      </c>
      <c r="S416" s="201">
        <v>0</v>
      </c>
      <c r="T416" s="202">
        <f t="shared" si="83"/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203" t="s">
        <v>261</v>
      </c>
      <c r="AT416" s="203" t="s">
        <v>188</v>
      </c>
      <c r="AU416" s="203" t="s">
        <v>87</v>
      </c>
      <c r="AY416" s="16" t="s">
        <v>185</v>
      </c>
      <c r="BE416" s="204">
        <f t="shared" si="84"/>
        <v>0</v>
      </c>
      <c r="BF416" s="204">
        <f t="shared" si="85"/>
        <v>0</v>
      </c>
      <c r="BG416" s="204">
        <f t="shared" si="86"/>
        <v>0</v>
      </c>
      <c r="BH416" s="204">
        <f t="shared" si="87"/>
        <v>0</v>
      </c>
      <c r="BI416" s="204">
        <f t="shared" si="88"/>
        <v>0</v>
      </c>
      <c r="BJ416" s="16" t="s">
        <v>85</v>
      </c>
      <c r="BK416" s="204">
        <f t="shared" si="89"/>
        <v>0</v>
      </c>
      <c r="BL416" s="16" t="s">
        <v>261</v>
      </c>
      <c r="BM416" s="203" t="s">
        <v>1830</v>
      </c>
    </row>
    <row r="417" spans="1:65" s="2" customFormat="1" ht="21.75" customHeight="1">
      <c r="A417" s="33"/>
      <c r="B417" s="34"/>
      <c r="C417" s="191" t="s">
        <v>1831</v>
      </c>
      <c r="D417" s="191" t="s">
        <v>188</v>
      </c>
      <c r="E417" s="192" t="s">
        <v>1832</v>
      </c>
      <c r="F417" s="193" t="s">
        <v>1833</v>
      </c>
      <c r="G417" s="194" t="s">
        <v>198</v>
      </c>
      <c r="H417" s="195">
        <v>40.875999999999998</v>
      </c>
      <c r="I417" s="196"/>
      <c r="J417" s="197">
        <f t="shared" si="80"/>
        <v>0</v>
      </c>
      <c r="K417" s="198"/>
      <c r="L417" s="38"/>
      <c r="M417" s="199" t="s">
        <v>1</v>
      </c>
      <c r="N417" s="200" t="s">
        <v>42</v>
      </c>
      <c r="O417" s="70"/>
      <c r="P417" s="201">
        <f t="shared" si="81"/>
        <v>0</v>
      </c>
      <c r="Q417" s="201">
        <v>5.0000000000000002E-5</v>
      </c>
      <c r="R417" s="201">
        <f t="shared" si="82"/>
        <v>2.0438000000000001E-3</v>
      </c>
      <c r="S417" s="201">
        <v>0</v>
      </c>
      <c r="T417" s="202">
        <f t="shared" si="83"/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203" t="s">
        <v>261</v>
      </c>
      <c r="AT417" s="203" t="s">
        <v>188</v>
      </c>
      <c r="AU417" s="203" t="s">
        <v>87</v>
      </c>
      <c r="AY417" s="16" t="s">
        <v>185</v>
      </c>
      <c r="BE417" s="204">
        <f t="shared" si="84"/>
        <v>0</v>
      </c>
      <c r="BF417" s="204">
        <f t="shared" si="85"/>
        <v>0</v>
      </c>
      <c r="BG417" s="204">
        <f t="shared" si="86"/>
        <v>0</v>
      </c>
      <c r="BH417" s="204">
        <f t="shared" si="87"/>
        <v>0</v>
      </c>
      <c r="BI417" s="204">
        <f t="shared" si="88"/>
        <v>0</v>
      </c>
      <c r="BJ417" s="16" t="s">
        <v>85</v>
      </c>
      <c r="BK417" s="204">
        <f t="shared" si="89"/>
        <v>0</v>
      </c>
      <c r="BL417" s="16" t="s">
        <v>261</v>
      </c>
      <c r="BM417" s="203" t="s">
        <v>1834</v>
      </c>
    </row>
    <row r="418" spans="1:65" s="2" customFormat="1" ht="21.75" customHeight="1">
      <c r="A418" s="33"/>
      <c r="B418" s="34"/>
      <c r="C418" s="191" t="s">
        <v>1835</v>
      </c>
      <c r="D418" s="191" t="s">
        <v>188</v>
      </c>
      <c r="E418" s="192" t="s">
        <v>1836</v>
      </c>
      <c r="F418" s="193" t="s">
        <v>1837</v>
      </c>
      <c r="G418" s="194" t="s">
        <v>434</v>
      </c>
      <c r="H418" s="243"/>
      <c r="I418" s="196"/>
      <c r="J418" s="197">
        <f t="shared" si="80"/>
        <v>0</v>
      </c>
      <c r="K418" s="198"/>
      <c r="L418" s="38"/>
      <c r="M418" s="199" t="s">
        <v>1</v>
      </c>
      <c r="N418" s="200" t="s">
        <v>42</v>
      </c>
      <c r="O418" s="70"/>
      <c r="P418" s="201">
        <f t="shared" si="81"/>
        <v>0</v>
      </c>
      <c r="Q418" s="201">
        <v>0</v>
      </c>
      <c r="R418" s="201">
        <f t="shared" si="82"/>
        <v>0</v>
      </c>
      <c r="S418" s="201">
        <v>0</v>
      </c>
      <c r="T418" s="202">
        <f t="shared" si="83"/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203" t="s">
        <v>261</v>
      </c>
      <c r="AT418" s="203" t="s">
        <v>188</v>
      </c>
      <c r="AU418" s="203" t="s">
        <v>87</v>
      </c>
      <c r="AY418" s="16" t="s">
        <v>185</v>
      </c>
      <c r="BE418" s="204">
        <f t="shared" si="84"/>
        <v>0</v>
      </c>
      <c r="BF418" s="204">
        <f t="shared" si="85"/>
        <v>0</v>
      </c>
      <c r="BG418" s="204">
        <f t="shared" si="86"/>
        <v>0</v>
      </c>
      <c r="BH418" s="204">
        <f t="shared" si="87"/>
        <v>0</v>
      </c>
      <c r="BI418" s="204">
        <f t="shared" si="88"/>
        <v>0</v>
      </c>
      <c r="BJ418" s="16" t="s">
        <v>85</v>
      </c>
      <c r="BK418" s="204">
        <f t="shared" si="89"/>
        <v>0</v>
      </c>
      <c r="BL418" s="16" t="s">
        <v>261</v>
      </c>
      <c r="BM418" s="203" t="s">
        <v>1838</v>
      </c>
    </row>
    <row r="419" spans="1:65" s="2" customFormat="1" ht="21.75" customHeight="1">
      <c r="A419" s="33"/>
      <c r="B419" s="34"/>
      <c r="C419" s="191" t="s">
        <v>1839</v>
      </c>
      <c r="D419" s="191" t="s">
        <v>188</v>
      </c>
      <c r="E419" s="192" t="s">
        <v>1840</v>
      </c>
      <c r="F419" s="193" t="s">
        <v>1841</v>
      </c>
      <c r="G419" s="194" t="s">
        <v>434</v>
      </c>
      <c r="H419" s="243"/>
      <c r="I419" s="196"/>
      <c r="J419" s="197">
        <f t="shared" si="80"/>
        <v>0</v>
      </c>
      <c r="K419" s="198"/>
      <c r="L419" s="38"/>
      <c r="M419" s="199" t="s">
        <v>1</v>
      </c>
      <c r="N419" s="200" t="s">
        <v>42</v>
      </c>
      <c r="O419" s="70"/>
      <c r="P419" s="201">
        <f t="shared" si="81"/>
        <v>0</v>
      </c>
      <c r="Q419" s="201">
        <v>0</v>
      </c>
      <c r="R419" s="201">
        <f t="shared" si="82"/>
        <v>0</v>
      </c>
      <c r="S419" s="201">
        <v>0</v>
      </c>
      <c r="T419" s="202">
        <f t="shared" si="83"/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203" t="s">
        <v>261</v>
      </c>
      <c r="AT419" s="203" t="s">
        <v>188</v>
      </c>
      <c r="AU419" s="203" t="s">
        <v>87</v>
      </c>
      <c r="AY419" s="16" t="s">
        <v>185</v>
      </c>
      <c r="BE419" s="204">
        <f t="shared" si="84"/>
        <v>0</v>
      </c>
      <c r="BF419" s="204">
        <f t="shared" si="85"/>
        <v>0</v>
      </c>
      <c r="BG419" s="204">
        <f t="shared" si="86"/>
        <v>0</v>
      </c>
      <c r="BH419" s="204">
        <f t="shared" si="87"/>
        <v>0</v>
      </c>
      <c r="BI419" s="204">
        <f t="shared" si="88"/>
        <v>0</v>
      </c>
      <c r="BJ419" s="16" t="s">
        <v>85</v>
      </c>
      <c r="BK419" s="204">
        <f t="shared" si="89"/>
        <v>0</v>
      </c>
      <c r="BL419" s="16" t="s">
        <v>261</v>
      </c>
      <c r="BM419" s="203" t="s">
        <v>1842</v>
      </c>
    </row>
    <row r="420" spans="1:65" s="12" customFormat="1" ht="22.9" customHeight="1">
      <c r="B420" s="175"/>
      <c r="C420" s="176"/>
      <c r="D420" s="177" t="s">
        <v>76</v>
      </c>
      <c r="E420" s="189" t="s">
        <v>594</v>
      </c>
      <c r="F420" s="189" t="s">
        <v>1174</v>
      </c>
      <c r="G420" s="176"/>
      <c r="H420" s="176"/>
      <c r="I420" s="179"/>
      <c r="J420" s="190">
        <f>BK420</f>
        <v>0</v>
      </c>
      <c r="K420" s="176"/>
      <c r="L420" s="181"/>
      <c r="M420" s="182"/>
      <c r="N420" s="183"/>
      <c r="O420" s="183"/>
      <c r="P420" s="184">
        <f>SUM(P421:P423)</f>
        <v>0</v>
      </c>
      <c r="Q420" s="183"/>
      <c r="R420" s="184">
        <f>SUM(R421:R423)</f>
        <v>3.3E-3</v>
      </c>
      <c r="S420" s="183"/>
      <c r="T420" s="185">
        <f>SUM(T421:T423)</f>
        <v>0</v>
      </c>
      <c r="AR420" s="186" t="s">
        <v>87</v>
      </c>
      <c r="AT420" s="187" t="s">
        <v>76</v>
      </c>
      <c r="AU420" s="187" t="s">
        <v>85</v>
      </c>
      <c r="AY420" s="186" t="s">
        <v>185</v>
      </c>
      <c r="BK420" s="188">
        <f>SUM(BK421:BK423)</f>
        <v>0</v>
      </c>
    </row>
    <row r="421" spans="1:65" s="2" customFormat="1" ht="16.5" customHeight="1">
      <c r="A421" s="33"/>
      <c r="B421" s="34"/>
      <c r="C421" s="191" t="s">
        <v>1843</v>
      </c>
      <c r="D421" s="191" t="s">
        <v>188</v>
      </c>
      <c r="E421" s="192" t="s">
        <v>1176</v>
      </c>
      <c r="F421" s="193" t="s">
        <v>1177</v>
      </c>
      <c r="G421" s="194" t="s">
        <v>198</v>
      </c>
      <c r="H421" s="195">
        <v>5</v>
      </c>
      <c r="I421" s="196"/>
      <c r="J421" s="197">
        <f>ROUND(I421*H421,2)</f>
        <v>0</v>
      </c>
      <c r="K421" s="198"/>
      <c r="L421" s="38"/>
      <c r="M421" s="199" t="s">
        <v>1</v>
      </c>
      <c r="N421" s="200" t="s">
        <v>42</v>
      </c>
      <c r="O421" s="70"/>
      <c r="P421" s="201">
        <f>O421*H421</f>
        <v>0</v>
      </c>
      <c r="Q421" s="201">
        <v>0</v>
      </c>
      <c r="R421" s="201">
        <f>Q421*H421</f>
        <v>0</v>
      </c>
      <c r="S421" s="201">
        <v>0</v>
      </c>
      <c r="T421" s="202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203" t="s">
        <v>261</v>
      </c>
      <c r="AT421" s="203" t="s">
        <v>188</v>
      </c>
      <c r="AU421" s="203" t="s">
        <v>87</v>
      </c>
      <c r="AY421" s="16" t="s">
        <v>185</v>
      </c>
      <c r="BE421" s="204">
        <f>IF(N421="základní",J421,0)</f>
        <v>0</v>
      </c>
      <c r="BF421" s="204">
        <f>IF(N421="snížená",J421,0)</f>
        <v>0</v>
      </c>
      <c r="BG421" s="204">
        <f>IF(N421="zákl. přenesená",J421,0)</f>
        <v>0</v>
      </c>
      <c r="BH421" s="204">
        <f>IF(N421="sníž. přenesená",J421,0)</f>
        <v>0</v>
      </c>
      <c r="BI421" s="204">
        <f>IF(N421="nulová",J421,0)</f>
        <v>0</v>
      </c>
      <c r="BJ421" s="16" t="s">
        <v>85</v>
      </c>
      <c r="BK421" s="204">
        <f>ROUND(I421*H421,2)</f>
        <v>0</v>
      </c>
      <c r="BL421" s="16" t="s">
        <v>261</v>
      </c>
      <c r="BM421" s="203" t="s">
        <v>1178</v>
      </c>
    </row>
    <row r="422" spans="1:65" s="13" customFormat="1">
      <c r="B422" s="205"/>
      <c r="C422" s="206"/>
      <c r="D422" s="207" t="s">
        <v>194</v>
      </c>
      <c r="E422" s="208" t="s">
        <v>1</v>
      </c>
      <c r="F422" s="209" t="s">
        <v>1844</v>
      </c>
      <c r="G422" s="206"/>
      <c r="H422" s="210">
        <v>5</v>
      </c>
      <c r="I422" s="211"/>
      <c r="J422" s="206"/>
      <c r="K422" s="206"/>
      <c r="L422" s="212"/>
      <c r="M422" s="213"/>
      <c r="N422" s="214"/>
      <c r="O422" s="214"/>
      <c r="P422" s="214"/>
      <c r="Q422" s="214"/>
      <c r="R422" s="214"/>
      <c r="S422" s="214"/>
      <c r="T422" s="215"/>
      <c r="AT422" s="216" t="s">
        <v>194</v>
      </c>
      <c r="AU422" s="216" t="s">
        <v>87</v>
      </c>
      <c r="AV422" s="13" t="s">
        <v>87</v>
      </c>
      <c r="AW422" s="13" t="s">
        <v>34</v>
      </c>
      <c r="AX422" s="13" t="s">
        <v>85</v>
      </c>
      <c r="AY422" s="216" t="s">
        <v>185</v>
      </c>
    </row>
    <row r="423" spans="1:65" s="2" customFormat="1" ht="21.75" customHeight="1">
      <c r="A423" s="33"/>
      <c r="B423" s="34"/>
      <c r="C423" s="191" t="s">
        <v>1845</v>
      </c>
      <c r="D423" s="191" t="s">
        <v>188</v>
      </c>
      <c r="E423" s="192" t="s">
        <v>603</v>
      </c>
      <c r="F423" s="193" t="s">
        <v>1181</v>
      </c>
      <c r="G423" s="194" t="s">
        <v>198</v>
      </c>
      <c r="H423" s="195">
        <v>5</v>
      </c>
      <c r="I423" s="196"/>
      <c r="J423" s="197">
        <f>ROUND(I423*H423,2)</f>
        <v>0</v>
      </c>
      <c r="K423" s="198"/>
      <c r="L423" s="38"/>
      <c r="M423" s="199" t="s">
        <v>1</v>
      </c>
      <c r="N423" s="200" t="s">
        <v>42</v>
      </c>
      <c r="O423" s="70"/>
      <c r="P423" s="201">
        <f>O423*H423</f>
        <v>0</v>
      </c>
      <c r="Q423" s="201">
        <v>6.6E-4</v>
      </c>
      <c r="R423" s="201">
        <f>Q423*H423</f>
        <v>3.3E-3</v>
      </c>
      <c r="S423" s="201">
        <v>0</v>
      </c>
      <c r="T423" s="202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203" t="s">
        <v>261</v>
      </c>
      <c r="AT423" s="203" t="s">
        <v>188</v>
      </c>
      <c r="AU423" s="203" t="s">
        <v>87</v>
      </c>
      <c r="AY423" s="16" t="s">
        <v>185</v>
      </c>
      <c r="BE423" s="204">
        <f>IF(N423="základní",J423,0)</f>
        <v>0</v>
      </c>
      <c r="BF423" s="204">
        <f>IF(N423="snížená",J423,0)</f>
        <v>0</v>
      </c>
      <c r="BG423" s="204">
        <f>IF(N423="zákl. přenesená",J423,0)</f>
        <v>0</v>
      </c>
      <c r="BH423" s="204">
        <f>IF(N423="sníž. přenesená",J423,0)</f>
        <v>0</v>
      </c>
      <c r="BI423" s="204">
        <f>IF(N423="nulová",J423,0)</f>
        <v>0</v>
      </c>
      <c r="BJ423" s="16" t="s">
        <v>85</v>
      </c>
      <c r="BK423" s="204">
        <f>ROUND(I423*H423,2)</f>
        <v>0</v>
      </c>
      <c r="BL423" s="16" t="s">
        <v>261</v>
      </c>
      <c r="BM423" s="203" t="s">
        <v>1182</v>
      </c>
    </row>
    <row r="424" spans="1:65" s="12" customFormat="1" ht="22.9" customHeight="1">
      <c r="B424" s="175"/>
      <c r="C424" s="176"/>
      <c r="D424" s="177" t="s">
        <v>76</v>
      </c>
      <c r="E424" s="189" t="s">
        <v>606</v>
      </c>
      <c r="F424" s="189" t="s">
        <v>1183</v>
      </c>
      <c r="G424" s="176"/>
      <c r="H424" s="176"/>
      <c r="I424" s="179"/>
      <c r="J424" s="190">
        <f>BK424</f>
        <v>0</v>
      </c>
      <c r="K424" s="176"/>
      <c r="L424" s="181"/>
      <c r="M424" s="182"/>
      <c r="N424" s="183"/>
      <c r="O424" s="183"/>
      <c r="P424" s="184">
        <f>SUM(P425:P437)</f>
        <v>0</v>
      </c>
      <c r="Q424" s="183"/>
      <c r="R424" s="184">
        <f>SUM(R425:R437)</f>
        <v>0.17138120000000001</v>
      </c>
      <c r="S424" s="183"/>
      <c r="T424" s="185">
        <f>SUM(T425:T437)</f>
        <v>3.8408999999999999E-2</v>
      </c>
      <c r="AR424" s="186" t="s">
        <v>87</v>
      </c>
      <c r="AT424" s="187" t="s">
        <v>76</v>
      </c>
      <c r="AU424" s="187" t="s">
        <v>85</v>
      </c>
      <c r="AY424" s="186" t="s">
        <v>185</v>
      </c>
      <c r="BK424" s="188">
        <f>SUM(BK425:BK437)</f>
        <v>0</v>
      </c>
    </row>
    <row r="425" spans="1:65" s="2" customFormat="1" ht="21.75" customHeight="1">
      <c r="A425" s="33"/>
      <c r="B425" s="34"/>
      <c r="C425" s="191" t="s">
        <v>1846</v>
      </c>
      <c r="D425" s="191" t="s">
        <v>188</v>
      </c>
      <c r="E425" s="192" t="s">
        <v>617</v>
      </c>
      <c r="F425" s="193" t="s">
        <v>1185</v>
      </c>
      <c r="G425" s="194" t="s">
        <v>214</v>
      </c>
      <c r="H425" s="195">
        <v>1</v>
      </c>
      <c r="I425" s="196"/>
      <c r="J425" s="197">
        <f>ROUND(I425*H425,2)</f>
        <v>0</v>
      </c>
      <c r="K425" s="198"/>
      <c r="L425" s="38"/>
      <c r="M425" s="199" t="s">
        <v>1</v>
      </c>
      <c r="N425" s="200" t="s">
        <v>42</v>
      </c>
      <c r="O425" s="70"/>
      <c r="P425" s="201">
        <f>O425*H425</f>
        <v>0</v>
      </c>
      <c r="Q425" s="201">
        <v>0</v>
      </c>
      <c r="R425" s="201">
        <f>Q425*H425</f>
        <v>0</v>
      </c>
      <c r="S425" s="201">
        <v>0</v>
      </c>
      <c r="T425" s="202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203" t="s">
        <v>261</v>
      </c>
      <c r="AT425" s="203" t="s">
        <v>188</v>
      </c>
      <c r="AU425" s="203" t="s">
        <v>87</v>
      </c>
      <c r="AY425" s="16" t="s">
        <v>185</v>
      </c>
      <c r="BE425" s="204">
        <f>IF(N425="základní",J425,0)</f>
        <v>0</v>
      </c>
      <c r="BF425" s="204">
        <f>IF(N425="snížená",J425,0)</f>
        <v>0</v>
      </c>
      <c r="BG425" s="204">
        <f>IF(N425="zákl. přenesená",J425,0)</f>
        <v>0</v>
      </c>
      <c r="BH425" s="204">
        <f>IF(N425="sníž. přenesená",J425,0)</f>
        <v>0</v>
      </c>
      <c r="BI425" s="204">
        <f>IF(N425="nulová",J425,0)</f>
        <v>0</v>
      </c>
      <c r="BJ425" s="16" t="s">
        <v>85</v>
      </c>
      <c r="BK425" s="204">
        <f>ROUND(I425*H425,2)</f>
        <v>0</v>
      </c>
      <c r="BL425" s="16" t="s">
        <v>261</v>
      </c>
      <c r="BM425" s="203" t="s">
        <v>1186</v>
      </c>
    </row>
    <row r="426" spans="1:65" s="2" customFormat="1" ht="16.5" customHeight="1">
      <c r="A426" s="33"/>
      <c r="B426" s="34"/>
      <c r="C426" s="191" t="s">
        <v>1847</v>
      </c>
      <c r="D426" s="191" t="s">
        <v>188</v>
      </c>
      <c r="E426" s="192" t="s">
        <v>1188</v>
      </c>
      <c r="F426" s="193" t="s">
        <v>1189</v>
      </c>
      <c r="G426" s="194" t="s">
        <v>198</v>
      </c>
      <c r="H426" s="195">
        <v>123.9</v>
      </c>
      <c r="I426" s="196"/>
      <c r="J426" s="197">
        <f>ROUND(I426*H426,2)</f>
        <v>0</v>
      </c>
      <c r="K426" s="198"/>
      <c r="L426" s="38"/>
      <c r="M426" s="199" t="s">
        <v>1</v>
      </c>
      <c r="N426" s="200" t="s">
        <v>42</v>
      </c>
      <c r="O426" s="70"/>
      <c r="P426" s="201">
        <f>O426*H426</f>
        <v>0</v>
      </c>
      <c r="Q426" s="201">
        <v>1E-3</v>
      </c>
      <c r="R426" s="201">
        <f>Q426*H426</f>
        <v>0.12390000000000001</v>
      </c>
      <c r="S426" s="201">
        <v>3.1E-4</v>
      </c>
      <c r="T426" s="202">
        <f>S426*H426</f>
        <v>3.8408999999999999E-2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203" t="s">
        <v>261</v>
      </c>
      <c r="AT426" s="203" t="s">
        <v>188</v>
      </c>
      <c r="AU426" s="203" t="s">
        <v>87</v>
      </c>
      <c r="AY426" s="16" t="s">
        <v>185</v>
      </c>
      <c r="BE426" s="204">
        <f>IF(N426="základní",J426,0)</f>
        <v>0</v>
      </c>
      <c r="BF426" s="204">
        <f>IF(N426="snížená",J426,0)</f>
        <v>0</v>
      </c>
      <c r="BG426" s="204">
        <f>IF(N426="zákl. přenesená",J426,0)</f>
        <v>0</v>
      </c>
      <c r="BH426" s="204">
        <f>IF(N426="sníž. přenesená",J426,0)</f>
        <v>0</v>
      </c>
      <c r="BI426" s="204">
        <f>IF(N426="nulová",J426,0)</f>
        <v>0</v>
      </c>
      <c r="BJ426" s="16" t="s">
        <v>85</v>
      </c>
      <c r="BK426" s="204">
        <f>ROUND(I426*H426,2)</f>
        <v>0</v>
      </c>
      <c r="BL426" s="16" t="s">
        <v>261</v>
      </c>
      <c r="BM426" s="203" t="s">
        <v>1190</v>
      </c>
    </row>
    <row r="427" spans="1:65" s="13" customFormat="1">
      <c r="B427" s="205"/>
      <c r="C427" s="206"/>
      <c r="D427" s="207" t="s">
        <v>194</v>
      </c>
      <c r="E427" s="208" t="s">
        <v>1</v>
      </c>
      <c r="F427" s="209" t="s">
        <v>1848</v>
      </c>
      <c r="G427" s="206"/>
      <c r="H427" s="210">
        <v>31.02</v>
      </c>
      <c r="I427" s="211"/>
      <c r="J427" s="206"/>
      <c r="K427" s="206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194</v>
      </c>
      <c r="AU427" s="216" t="s">
        <v>87</v>
      </c>
      <c r="AV427" s="13" t="s">
        <v>87</v>
      </c>
      <c r="AW427" s="13" t="s">
        <v>34</v>
      </c>
      <c r="AX427" s="13" t="s">
        <v>77</v>
      </c>
      <c r="AY427" s="216" t="s">
        <v>185</v>
      </c>
    </row>
    <row r="428" spans="1:65" s="13" customFormat="1">
      <c r="B428" s="205"/>
      <c r="C428" s="206"/>
      <c r="D428" s="207" t="s">
        <v>194</v>
      </c>
      <c r="E428" s="208" t="s">
        <v>1</v>
      </c>
      <c r="F428" s="209" t="s">
        <v>1849</v>
      </c>
      <c r="G428" s="206"/>
      <c r="H428" s="210">
        <v>46.68</v>
      </c>
      <c r="I428" s="211"/>
      <c r="J428" s="206"/>
      <c r="K428" s="206"/>
      <c r="L428" s="212"/>
      <c r="M428" s="213"/>
      <c r="N428" s="214"/>
      <c r="O428" s="214"/>
      <c r="P428" s="214"/>
      <c r="Q428" s="214"/>
      <c r="R428" s="214"/>
      <c r="S428" s="214"/>
      <c r="T428" s="215"/>
      <c r="AT428" s="216" t="s">
        <v>194</v>
      </c>
      <c r="AU428" s="216" t="s">
        <v>87</v>
      </c>
      <c r="AV428" s="13" t="s">
        <v>87</v>
      </c>
      <c r="AW428" s="13" t="s">
        <v>34</v>
      </c>
      <c r="AX428" s="13" t="s">
        <v>77</v>
      </c>
      <c r="AY428" s="216" t="s">
        <v>185</v>
      </c>
    </row>
    <row r="429" spans="1:65" s="13" customFormat="1">
      <c r="B429" s="205"/>
      <c r="C429" s="206"/>
      <c r="D429" s="207" t="s">
        <v>194</v>
      </c>
      <c r="E429" s="208" t="s">
        <v>1</v>
      </c>
      <c r="F429" s="209" t="s">
        <v>1850</v>
      </c>
      <c r="G429" s="206"/>
      <c r="H429" s="210">
        <v>46.2</v>
      </c>
      <c r="I429" s="211"/>
      <c r="J429" s="206"/>
      <c r="K429" s="206"/>
      <c r="L429" s="212"/>
      <c r="M429" s="213"/>
      <c r="N429" s="214"/>
      <c r="O429" s="214"/>
      <c r="P429" s="214"/>
      <c r="Q429" s="214"/>
      <c r="R429" s="214"/>
      <c r="S429" s="214"/>
      <c r="T429" s="215"/>
      <c r="AT429" s="216" t="s">
        <v>194</v>
      </c>
      <c r="AU429" s="216" t="s">
        <v>87</v>
      </c>
      <c r="AV429" s="13" t="s">
        <v>87</v>
      </c>
      <c r="AW429" s="13" t="s">
        <v>34</v>
      </c>
      <c r="AX429" s="13" t="s">
        <v>77</v>
      </c>
      <c r="AY429" s="216" t="s">
        <v>185</v>
      </c>
    </row>
    <row r="430" spans="1:65" s="14" customFormat="1">
      <c r="B430" s="221"/>
      <c r="C430" s="222"/>
      <c r="D430" s="207" t="s">
        <v>194</v>
      </c>
      <c r="E430" s="223" t="s">
        <v>1</v>
      </c>
      <c r="F430" s="224" t="s">
        <v>317</v>
      </c>
      <c r="G430" s="222"/>
      <c r="H430" s="225">
        <v>123.9</v>
      </c>
      <c r="I430" s="226"/>
      <c r="J430" s="222"/>
      <c r="K430" s="222"/>
      <c r="L430" s="227"/>
      <c r="M430" s="228"/>
      <c r="N430" s="229"/>
      <c r="O430" s="229"/>
      <c r="P430" s="229"/>
      <c r="Q430" s="229"/>
      <c r="R430" s="229"/>
      <c r="S430" s="229"/>
      <c r="T430" s="230"/>
      <c r="AT430" s="231" t="s">
        <v>194</v>
      </c>
      <c r="AU430" s="231" t="s">
        <v>87</v>
      </c>
      <c r="AV430" s="14" t="s">
        <v>192</v>
      </c>
      <c r="AW430" s="14" t="s">
        <v>34</v>
      </c>
      <c r="AX430" s="14" t="s">
        <v>85</v>
      </c>
      <c r="AY430" s="231" t="s">
        <v>185</v>
      </c>
    </row>
    <row r="431" spans="1:65" s="2" customFormat="1" ht="21.75" customHeight="1">
      <c r="A431" s="33"/>
      <c r="B431" s="34"/>
      <c r="C431" s="191" t="s">
        <v>1851</v>
      </c>
      <c r="D431" s="191" t="s">
        <v>188</v>
      </c>
      <c r="E431" s="192" t="s">
        <v>1193</v>
      </c>
      <c r="F431" s="193" t="s">
        <v>1194</v>
      </c>
      <c r="G431" s="194" t="s">
        <v>198</v>
      </c>
      <c r="H431" s="195">
        <v>123.9</v>
      </c>
      <c r="I431" s="196"/>
      <c r="J431" s="197">
        <f>ROUND(I431*H431,2)</f>
        <v>0</v>
      </c>
      <c r="K431" s="198"/>
      <c r="L431" s="38"/>
      <c r="M431" s="199" t="s">
        <v>1</v>
      </c>
      <c r="N431" s="200" t="s">
        <v>42</v>
      </c>
      <c r="O431" s="70"/>
      <c r="P431" s="201">
        <f>O431*H431</f>
        <v>0</v>
      </c>
      <c r="Q431" s="201">
        <v>0</v>
      </c>
      <c r="R431" s="201">
        <f>Q431*H431</f>
        <v>0</v>
      </c>
      <c r="S431" s="201">
        <v>0</v>
      </c>
      <c r="T431" s="202">
        <f>S431*H431</f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203" t="s">
        <v>261</v>
      </c>
      <c r="AT431" s="203" t="s">
        <v>188</v>
      </c>
      <c r="AU431" s="203" t="s">
        <v>87</v>
      </c>
      <c r="AY431" s="16" t="s">
        <v>185</v>
      </c>
      <c r="BE431" s="204">
        <f>IF(N431="základní",J431,0)</f>
        <v>0</v>
      </c>
      <c r="BF431" s="204">
        <f>IF(N431="snížená",J431,0)</f>
        <v>0</v>
      </c>
      <c r="BG431" s="204">
        <f>IF(N431="zákl. přenesená",J431,0)</f>
        <v>0</v>
      </c>
      <c r="BH431" s="204">
        <f>IF(N431="sníž. přenesená",J431,0)</f>
        <v>0</v>
      </c>
      <c r="BI431" s="204">
        <f>IF(N431="nulová",J431,0)</f>
        <v>0</v>
      </c>
      <c r="BJ431" s="16" t="s">
        <v>85</v>
      </c>
      <c r="BK431" s="204">
        <f>ROUND(I431*H431,2)</f>
        <v>0</v>
      </c>
      <c r="BL431" s="16" t="s">
        <v>261</v>
      </c>
      <c r="BM431" s="203" t="s">
        <v>1195</v>
      </c>
    </row>
    <row r="432" spans="1:65" s="2" customFormat="1" ht="21.75" customHeight="1">
      <c r="A432" s="33"/>
      <c r="B432" s="34"/>
      <c r="C432" s="191" t="s">
        <v>1852</v>
      </c>
      <c r="D432" s="191" t="s">
        <v>188</v>
      </c>
      <c r="E432" s="192" t="s">
        <v>1197</v>
      </c>
      <c r="F432" s="193" t="s">
        <v>1198</v>
      </c>
      <c r="G432" s="194" t="s">
        <v>198</v>
      </c>
      <c r="H432" s="195">
        <v>103.22</v>
      </c>
      <c r="I432" s="196"/>
      <c r="J432" s="197">
        <f>ROUND(I432*H432,2)</f>
        <v>0</v>
      </c>
      <c r="K432" s="198"/>
      <c r="L432" s="38"/>
      <c r="M432" s="199" t="s">
        <v>1</v>
      </c>
      <c r="N432" s="200" t="s">
        <v>42</v>
      </c>
      <c r="O432" s="70"/>
      <c r="P432" s="201">
        <f>O432*H432</f>
        <v>0</v>
      </c>
      <c r="Q432" s="201">
        <v>2.0000000000000001E-4</v>
      </c>
      <c r="R432" s="201">
        <f>Q432*H432</f>
        <v>2.0643999999999999E-2</v>
      </c>
      <c r="S432" s="201">
        <v>0</v>
      </c>
      <c r="T432" s="202">
        <f>S432*H432</f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203" t="s">
        <v>261</v>
      </c>
      <c r="AT432" s="203" t="s">
        <v>188</v>
      </c>
      <c r="AU432" s="203" t="s">
        <v>87</v>
      </c>
      <c r="AY432" s="16" t="s">
        <v>185</v>
      </c>
      <c r="BE432" s="204">
        <f>IF(N432="základní",J432,0)</f>
        <v>0</v>
      </c>
      <c r="BF432" s="204">
        <f>IF(N432="snížená",J432,0)</f>
        <v>0</v>
      </c>
      <c r="BG432" s="204">
        <f>IF(N432="zákl. přenesená",J432,0)</f>
        <v>0</v>
      </c>
      <c r="BH432" s="204">
        <f>IF(N432="sníž. přenesená",J432,0)</f>
        <v>0</v>
      </c>
      <c r="BI432" s="204">
        <f>IF(N432="nulová",J432,0)</f>
        <v>0</v>
      </c>
      <c r="BJ432" s="16" t="s">
        <v>85</v>
      </c>
      <c r="BK432" s="204">
        <f>ROUND(I432*H432,2)</f>
        <v>0</v>
      </c>
      <c r="BL432" s="16" t="s">
        <v>261</v>
      </c>
      <c r="BM432" s="203" t="s">
        <v>1199</v>
      </c>
    </row>
    <row r="433" spans="1:65" s="13" customFormat="1">
      <c r="B433" s="205"/>
      <c r="C433" s="206"/>
      <c r="D433" s="207" t="s">
        <v>194</v>
      </c>
      <c r="E433" s="208" t="s">
        <v>1</v>
      </c>
      <c r="F433" s="209" t="s">
        <v>1853</v>
      </c>
      <c r="G433" s="206"/>
      <c r="H433" s="210">
        <v>10.34</v>
      </c>
      <c r="I433" s="211"/>
      <c r="J433" s="206"/>
      <c r="K433" s="206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194</v>
      </c>
      <c r="AU433" s="216" t="s">
        <v>87</v>
      </c>
      <c r="AV433" s="13" t="s">
        <v>87</v>
      </c>
      <c r="AW433" s="13" t="s">
        <v>34</v>
      </c>
      <c r="AX433" s="13" t="s">
        <v>77</v>
      </c>
      <c r="AY433" s="216" t="s">
        <v>185</v>
      </c>
    </row>
    <row r="434" spans="1:65" s="13" customFormat="1">
      <c r="B434" s="205"/>
      <c r="C434" s="206"/>
      <c r="D434" s="207" t="s">
        <v>194</v>
      </c>
      <c r="E434" s="208" t="s">
        <v>1</v>
      </c>
      <c r="F434" s="209" t="s">
        <v>1849</v>
      </c>
      <c r="G434" s="206"/>
      <c r="H434" s="210">
        <v>46.68</v>
      </c>
      <c r="I434" s="211"/>
      <c r="J434" s="206"/>
      <c r="K434" s="206"/>
      <c r="L434" s="212"/>
      <c r="M434" s="213"/>
      <c r="N434" s="214"/>
      <c r="O434" s="214"/>
      <c r="P434" s="214"/>
      <c r="Q434" s="214"/>
      <c r="R434" s="214"/>
      <c r="S434" s="214"/>
      <c r="T434" s="215"/>
      <c r="AT434" s="216" t="s">
        <v>194</v>
      </c>
      <c r="AU434" s="216" t="s">
        <v>87</v>
      </c>
      <c r="AV434" s="13" t="s">
        <v>87</v>
      </c>
      <c r="AW434" s="13" t="s">
        <v>34</v>
      </c>
      <c r="AX434" s="13" t="s">
        <v>77</v>
      </c>
      <c r="AY434" s="216" t="s">
        <v>185</v>
      </c>
    </row>
    <row r="435" spans="1:65" s="13" customFormat="1">
      <c r="B435" s="205"/>
      <c r="C435" s="206"/>
      <c r="D435" s="207" t="s">
        <v>194</v>
      </c>
      <c r="E435" s="208" t="s">
        <v>1</v>
      </c>
      <c r="F435" s="209" t="s">
        <v>1850</v>
      </c>
      <c r="G435" s="206"/>
      <c r="H435" s="210">
        <v>46.2</v>
      </c>
      <c r="I435" s="211"/>
      <c r="J435" s="206"/>
      <c r="K435" s="206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194</v>
      </c>
      <c r="AU435" s="216" t="s">
        <v>87</v>
      </c>
      <c r="AV435" s="13" t="s">
        <v>87</v>
      </c>
      <c r="AW435" s="13" t="s">
        <v>34</v>
      </c>
      <c r="AX435" s="13" t="s">
        <v>77</v>
      </c>
      <c r="AY435" s="216" t="s">
        <v>185</v>
      </c>
    </row>
    <row r="436" spans="1:65" s="14" customFormat="1">
      <c r="B436" s="221"/>
      <c r="C436" s="222"/>
      <c r="D436" s="207" t="s">
        <v>194</v>
      </c>
      <c r="E436" s="223" t="s">
        <v>1</v>
      </c>
      <c r="F436" s="224" t="s">
        <v>317</v>
      </c>
      <c r="G436" s="222"/>
      <c r="H436" s="225">
        <v>103.22</v>
      </c>
      <c r="I436" s="226"/>
      <c r="J436" s="222"/>
      <c r="K436" s="222"/>
      <c r="L436" s="227"/>
      <c r="M436" s="228"/>
      <c r="N436" s="229"/>
      <c r="O436" s="229"/>
      <c r="P436" s="229"/>
      <c r="Q436" s="229"/>
      <c r="R436" s="229"/>
      <c r="S436" s="229"/>
      <c r="T436" s="230"/>
      <c r="AT436" s="231" t="s">
        <v>194</v>
      </c>
      <c r="AU436" s="231" t="s">
        <v>87</v>
      </c>
      <c r="AV436" s="14" t="s">
        <v>192</v>
      </c>
      <c r="AW436" s="14" t="s">
        <v>34</v>
      </c>
      <c r="AX436" s="14" t="s">
        <v>85</v>
      </c>
      <c r="AY436" s="231" t="s">
        <v>185</v>
      </c>
    </row>
    <row r="437" spans="1:65" s="2" customFormat="1" ht="33" customHeight="1">
      <c r="A437" s="33"/>
      <c r="B437" s="34"/>
      <c r="C437" s="191" t="s">
        <v>1854</v>
      </c>
      <c r="D437" s="191" t="s">
        <v>188</v>
      </c>
      <c r="E437" s="192" t="s">
        <v>1201</v>
      </c>
      <c r="F437" s="193" t="s">
        <v>1202</v>
      </c>
      <c r="G437" s="194" t="s">
        <v>198</v>
      </c>
      <c r="H437" s="195">
        <v>103.22</v>
      </c>
      <c r="I437" s="196"/>
      <c r="J437" s="197">
        <f>ROUND(I437*H437,2)</f>
        <v>0</v>
      </c>
      <c r="K437" s="198"/>
      <c r="L437" s="38"/>
      <c r="M437" s="199" t="s">
        <v>1</v>
      </c>
      <c r="N437" s="200" t="s">
        <v>42</v>
      </c>
      <c r="O437" s="70"/>
      <c r="P437" s="201">
        <f>O437*H437</f>
        <v>0</v>
      </c>
      <c r="Q437" s="201">
        <v>2.5999999999999998E-4</v>
      </c>
      <c r="R437" s="201">
        <f>Q437*H437</f>
        <v>2.6837199999999999E-2</v>
      </c>
      <c r="S437" s="201">
        <v>0</v>
      </c>
      <c r="T437" s="202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203" t="s">
        <v>261</v>
      </c>
      <c r="AT437" s="203" t="s">
        <v>188</v>
      </c>
      <c r="AU437" s="203" t="s">
        <v>87</v>
      </c>
      <c r="AY437" s="16" t="s">
        <v>185</v>
      </c>
      <c r="BE437" s="204">
        <f>IF(N437="základní",J437,0)</f>
        <v>0</v>
      </c>
      <c r="BF437" s="204">
        <f>IF(N437="snížená",J437,0)</f>
        <v>0</v>
      </c>
      <c r="BG437" s="204">
        <f>IF(N437="zákl. přenesená",J437,0)</f>
        <v>0</v>
      </c>
      <c r="BH437" s="204">
        <f>IF(N437="sníž. přenesená",J437,0)</f>
        <v>0</v>
      </c>
      <c r="BI437" s="204">
        <f>IF(N437="nulová",J437,0)</f>
        <v>0</v>
      </c>
      <c r="BJ437" s="16" t="s">
        <v>85</v>
      </c>
      <c r="BK437" s="204">
        <f>ROUND(I437*H437,2)</f>
        <v>0</v>
      </c>
      <c r="BL437" s="16" t="s">
        <v>261</v>
      </c>
      <c r="BM437" s="203" t="s">
        <v>1203</v>
      </c>
    </row>
    <row r="438" spans="1:65" s="12" customFormat="1" ht="25.9" customHeight="1">
      <c r="B438" s="175"/>
      <c r="C438" s="176"/>
      <c r="D438" s="177" t="s">
        <v>76</v>
      </c>
      <c r="E438" s="178" t="s">
        <v>1855</v>
      </c>
      <c r="F438" s="178" t="s">
        <v>1856</v>
      </c>
      <c r="G438" s="176"/>
      <c r="H438" s="176"/>
      <c r="I438" s="179"/>
      <c r="J438" s="180">
        <f>BK438</f>
        <v>0</v>
      </c>
      <c r="K438" s="176"/>
      <c r="L438" s="181"/>
      <c r="M438" s="182"/>
      <c r="N438" s="183"/>
      <c r="O438" s="183"/>
      <c r="P438" s="184">
        <f>P439</f>
        <v>0</v>
      </c>
      <c r="Q438" s="183"/>
      <c r="R438" s="184">
        <f>R439</f>
        <v>0</v>
      </c>
      <c r="S438" s="183"/>
      <c r="T438" s="185">
        <f>T439</f>
        <v>0</v>
      </c>
      <c r="AR438" s="186" t="s">
        <v>211</v>
      </c>
      <c r="AT438" s="187" t="s">
        <v>76</v>
      </c>
      <c r="AU438" s="187" t="s">
        <v>77</v>
      </c>
      <c r="AY438" s="186" t="s">
        <v>185</v>
      </c>
      <c r="BK438" s="188">
        <f>BK439</f>
        <v>0</v>
      </c>
    </row>
    <row r="439" spans="1:65" s="2" customFormat="1" ht="33" customHeight="1">
      <c r="A439" s="33"/>
      <c r="B439" s="34"/>
      <c r="C439" s="191" t="s">
        <v>1857</v>
      </c>
      <c r="D439" s="191" t="s">
        <v>188</v>
      </c>
      <c r="E439" s="192" t="s">
        <v>1858</v>
      </c>
      <c r="F439" s="193" t="s">
        <v>1859</v>
      </c>
      <c r="G439" s="194" t="s">
        <v>704</v>
      </c>
      <c r="H439" s="195">
        <v>1</v>
      </c>
      <c r="I439" s="196"/>
      <c r="J439" s="197">
        <f>ROUND(I439*H439,2)</f>
        <v>0</v>
      </c>
      <c r="K439" s="198"/>
      <c r="L439" s="38"/>
      <c r="M439" s="244" t="s">
        <v>1</v>
      </c>
      <c r="N439" s="245" t="s">
        <v>42</v>
      </c>
      <c r="O439" s="246"/>
      <c r="P439" s="247">
        <f>O439*H439</f>
        <v>0</v>
      </c>
      <c r="Q439" s="247">
        <v>0</v>
      </c>
      <c r="R439" s="247">
        <f>Q439*H439</f>
        <v>0</v>
      </c>
      <c r="S439" s="247">
        <v>0</v>
      </c>
      <c r="T439" s="248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203" t="s">
        <v>1860</v>
      </c>
      <c r="AT439" s="203" t="s">
        <v>188</v>
      </c>
      <c r="AU439" s="203" t="s">
        <v>85</v>
      </c>
      <c r="AY439" s="16" t="s">
        <v>185</v>
      </c>
      <c r="BE439" s="204">
        <f>IF(N439="základní",J439,0)</f>
        <v>0</v>
      </c>
      <c r="BF439" s="204">
        <f>IF(N439="snížená",J439,0)</f>
        <v>0</v>
      </c>
      <c r="BG439" s="204">
        <f>IF(N439="zákl. přenesená",J439,0)</f>
        <v>0</v>
      </c>
      <c r="BH439" s="204">
        <f>IF(N439="sníž. přenesená",J439,0)</f>
        <v>0</v>
      </c>
      <c r="BI439" s="204">
        <f>IF(N439="nulová",J439,0)</f>
        <v>0</v>
      </c>
      <c r="BJ439" s="16" t="s">
        <v>85</v>
      </c>
      <c r="BK439" s="204">
        <f>ROUND(I439*H439,2)</f>
        <v>0</v>
      </c>
      <c r="BL439" s="16" t="s">
        <v>1860</v>
      </c>
      <c r="BM439" s="203" t="s">
        <v>1861</v>
      </c>
    </row>
    <row r="440" spans="1:65" s="2" customFormat="1" ht="6.95" customHeight="1">
      <c r="A440" s="33"/>
      <c r="B440" s="53"/>
      <c r="C440" s="54"/>
      <c r="D440" s="54"/>
      <c r="E440" s="54"/>
      <c r="F440" s="54"/>
      <c r="G440" s="54"/>
      <c r="H440" s="54"/>
      <c r="I440" s="54"/>
      <c r="J440" s="54"/>
      <c r="K440" s="54"/>
      <c r="L440" s="38"/>
      <c r="M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</row>
  </sheetData>
  <sheetProtection algorithmName="SHA-512" hashValue="uLk2FJ2iAbb+GsK4hqYjIam2u+CyRWLbqSbiERKsaDTEWHPu4mld3S36ltKYkTsjcGj4/WDhY9iSuXvYxAinZw==" saltValue="xeuwE/zg5gGg3dak6C/nMw==" spinCount="100000" sheet="1" objects="1" scenarios="1" formatColumns="0" formatRows="0" autoFilter="0"/>
  <autoFilter ref="C140:K439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112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1" customFormat="1" ht="12" customHeight="1">
      <c r="B8" s="19"/>
      <c r="D8" s="118" t="s">
        <v>148</v>
      </c>
      <c r="L8" s="19"/>
    </row>
    <row r="9" spans="1:46" s="2" customFormat="1" ht="16.5" customHeight="1">
      <c r="A9" s="33"/>
      <c r="B9" s="38"/>
      <c r="C9" s="33"/>
      <c r="D9" s="33"/>
      <c r="E9" s="300" t="s">
        <v>1331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755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02" t="s">
        <v>1862</v>
      </c>
      <c r="F11" s="303"/>
      <c r="G11" s="303"/>
      <c r="H11" s="30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150</v>
      </c>
      <c r="G14" s="33"/>
      <c r="H14" s="33"/>
      <c r="I14" s="118" t="s">
        <v>22</v>
      </c>
      <c r="J14" s="119" t="str">
        <f>'Rekapitulace zakázky'!AN8</f>
        <v>24. 3. 2021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4" t="str">
        <f>'Rekapitulace zakázky'!E14</f>
        <v>Vyplň údaj</v>
      </c>
      <c r="F20" s="305"/>
      <c r="G20" s="305"/>
      <c r="H20" s="305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/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6" t="s">
        <v>1</v>
      </c>
      <c r="F29" s="306"/>
      <c r="G29" s="306"/>
      <c r="H29" s="30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ROUND(J130,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ROUND((SUM(BE130:BE196)),  2)</f>
        <v>0</v>
      </c>
      <c r="G35" s="33"/>
      <c r="H35" s="33"/>
      <c r="I35" s="129">
        <v>0.21</v>
      </c>
      <c r="J35" s="128">
        <f>ROUND(((SUM(BE130:BE196))*I35),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ROUND((SUM(BF130:BF196)),  2)</f>
        <v>0</v>
      </c>
      <c r="G36" s="33"/>
      <c r="H36" s="33"/>
      <c r="I36" s="129">
        <v>0.15</v>
      </c>
      <c r="J36" s="128">
        <f>ROUND(((SUM(BF130:BF196))*I36),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ROUND((SUM(BG130:BG196)),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ROUND((SUM(BH130:BH196)),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ROUND((SUM(BI130:BI196)),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148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8" t="s">
        <v>1331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755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94" t="str">
        <f>E11</f>
        <v>4.3 - Odbourání části příčky kanceláří 351A a 351B</v>
      </c>
      <c r="F89" s="297"/>
      <c r="G89" s="297"/>
      <c r="H89" s="29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ŽST Praha Holešovice</v>
      </c>
      <c r="G91" s="35"/>
      <c r="H91" s="35"/>
      <c r="I91" s="28" t="s">
        <v>22</v>
      </c>
      <c r="J91" s="65" t="str">
        <f>IF(J14="","",J14)</f>
        <v>24. 3. 2021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>
        <f>E26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152</v>
      </c>
      <c r="D96" s="149"/>
      <c r="E96" s="149"/>
      <c r="F96" s="149"/>
      <c r="G96" s="149"/>
      <c r="H96" s="149"/>
      <c r="I96" s="149"/>
      <c r="J96" s="150" t="s">
        <v>153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154</v>
      </c>
      <c r="D98" s="35"/>
      <c r="E98" s="35"/>
      <c r="F98" s="35"/>
      <c r="G98" s="35"/>
      <c r="H98" s="35"/>
      <c r="I98" s="35"/>
      <c r="J98" s="83">
        <f>J130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155</v>
      </c>
    </row>
    <row r="99" spans="1:47" s="9" customFormat="1" ht="24.95" customHeight="1">
      <c r="B99" s="152"/>
      <c r="C99" s="153"/>
      <c r="D99" s="154" t="s">
        <v>156</v>
      </c>
      <c r="E99" s="155"/>
      <c r="F99" s="155"/>
      <c r="G99" s="155"/>
      <c r="H99" s="155"/>
      <c r="I99" s="155"/>
      <c r="J99" s="156">
        <f>J131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157</v>
      </c>
      <c r="E100" s="160"/>
      <c r="F100" s="160"/>
      <c r="G100" s="160"/>
      <c r="H100" s="160"/>
      <c r="I100" s="160"/>
      <c r="J100" s="161">
        <f>J132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1249</v>
      </c>
      <c r="E101" s="160"/>
      <c r="F101" s="160"/>
      <c r="G101" s="160"/>
      <c r="H101" s="160"/>
      <c r="I101" s="160"/>
      <c r="J101" s="161">
        <f>J141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760</v>
      </c>
      <c r="E102" s="160"/>
      <c r="F102" s="160"/>
      <c r="G102" s="160"/>
      <c r="H102" s="160"/>
      <c r="I102" s="160"/>
      <c r="J102" s="161">
        <f>J153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160</v>
      </c>
      <c r="E103" s="160"/>
      <c r="F103" s="160"/>
      <c r="G103" s="160"/>
      <c r="H103" s="160"/>
      <c r="I103" s="160"/>
      <c r="J103" s="161">
        <f>J161</f>
        <v>0</v>
      </c>
      <c r="K103" s="103"/>
      <c r="L103" s="162"/>
    </row>
    <row r="104" spans="1:47" s="9" customFormat="1" ht="24.95" customHeight="1">
      <c r="B104" s="152"/>
      <c r="C104" s="153"/>
      <c r="D104" s="154" t="s">
        <v>161</v>
      </c>
      <c r="E104" s="155"/>
      <c r="F104" s="155"/>
      <c r="G104" s="155"/>
      <c r="H104" s="155"/>
      <c r="I104" s="155"/>
      <c r="J104" s="156">
        <f>J165</f>
        <v>0</v>
      </c>
      <c r="K104" s="153"/>
      <c r="L104" s="157"/>
    </row>
    <row r="105" spans="1:47" s="10" customFormat="1" ht="19.899999999999999" customHeight="1">
      <c r="B105" s="158"/>
      <c r="C105" s="103"/>
      <c r="D105" s="159" t="s">
        <v>764</v>
      </c>
      <c r="E105" s="160"/>
      <c r="F105" s="160"/>
      <c r="G105" s="160"/>
      <c r="H105" s="160"/>
      <c r="I105" s="160"/>
      <c r="J105" s="161">
        <f>J166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765</v>
      </c>
      <c r="E106" s="160"/>
      <c r="F106" s="160"/>
      <c r="G106" s="160"/>
      <c r="H106" s="160"/>
      <c r="I106" s="160"/>
      <c r="J106" s="161">
        <f>J182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766</v>
      </c>
      <c r="E107" s="160"/>
      <c r="F107" s="160"/>
      <c r="G107" s="160"/>
      <c r="H107" s="160"/>
      <c r="I107" s="160"/>
      <c r="J107" s="161">
        <f>J186</f>
        <v>0</v>
      </c>
      <c r="K107" s="103"/>
      <c r="L107" s="162"/>
    </row>
    <row r="108" spans="1:47" s="9" customFormat="1" ht="24.95" customHeight="1">
      <c r="B108" s="152"/>
      <c r="C108" s="153"/>
      <c r="D108" s="154" t="s">
        <v>1386</v>
      </c>
      <c r="E108" s="155"/>
      <c r="F108" s="155"/>
      <c r="G108" s="155"/>
      <c r="H108" s="155"/>
      <c r="I108" s="155"/>
      <c r="J108" s="156">
        <f>J195</f>
        <v>0</v>
      </c>
      <c r="K108" s="153"/>
      <c r="L108" s="157"/>
    </row>
    <row r="109" spans="1:47" s="2" customFormat="1" ht="21.7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6.95" customHeight="1">
      <c r="A110" s="3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31" s="2" customFormat="1" ht="6.95" customHeight="1">
      <c r="A114" s="33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24.95" customHeight="1">
      <c r="A115" s="33"/>
      <c r="B115" s="34"/>
      <c r="C115" s="22" t="s">
        <v>170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2" customHeight="1">
      <c r="A117" s="33"/>
      <c r="B117" s="34"/>
      <c r="C117" s="28" t="s">
        <v>16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16.5" customHeight="1">
      <c r="A118" s="33"/>
      <c r="B118" s="34"/>
      <c r="C118" s="35"/>
      <c r="D118" s="35"/>
      <c r="E118" s="298" t="str">
        <f>E7</f>
        <v>Praha Holešovice ON - oprava</v>
      </c>
      <c r="F118" s="299"/>
      <c r="G118" s="299"/>
      <c r="H118" s="299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31" s="1" customFormat="1" ht="12" customHeight="1">
      <c r="B119" s="20"/>
      <c r="C119" s="28" t="s">
        <v>148</v>
      </c>
      <c r="D119" s="21"/>
      <c r="E119" s="21"/>
      <c r="F119" s="21"/>
      <c r="G119" s="21"/>
      <c r="H119" s="21"/>
      <c r="I119" s="21"/>
      <c r="J119" s="21"/>
      <c r="K119" s="21"/>
      <c r="L119" s="19"/>
    </row>
    <row r="120" spans="1:31" s="2" customFormat="1" ht="16.5" customHeight="1">
      <c r="A120" s="33"/>
      <c r="B120" s="34"/>
      <c r="C120" s="35"/>
      <c r="D120" s="35"/>
      <c r="E120" s="298" t="s">
        <v>1331</v>
      </c>
      <c r="F120" s="297"/>
      <c r="G120" s="297"/>
      <c r="H120" s="297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2" customHeight="1">
      <c r="A121" s="33"/>
      <c r="B121" s="34"/>
      <c r="C121" s="28" t="s">
        <v>755</v>
      </c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6.5" customHeight="1">
      <c r="A122" s="33"/>
      <c r="B122" s="34"/>
      <c r="C122" s="35"/>
      <c r="D122" s="35"/>
      <c r="E122" s="294" t="str">
        <f>E11</f>
        <v>4.3 - Odbourání části příčky kanceláří 351A a 351B</v>
      </c>
      <c r="F122" s="297"/>
      <c r="G122" s="297"/>
      <c r="H122" s="297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12" customHeight="1">
      <c r="A124" s="33"/>
      <c r="B124" s="34"/>
      <c r="C124" s="28" t="s">
        <v>20</v>
      </c>
      <c r="D124" s="35"/>
      <c r="E124" s="35"/>
      <c r="F124" s="26" t="str">
        <f>F14</f>
        <v>ŽST Praha Holešovice</v>
      </c>
      <c r="G124" s="35"/>
      <c r="H124" s="35"/>
      <c r="I124" s="28" t="s">
        <v>22</v>
      </c>
      <c r="J124" s="65" t="str">
        <f>IF(J14="","",J14)</f>
        <v>24. 3. 2021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6.95" customHeight="1">
      <c r="A125" s="33"/>
      <c r="B125" s="34"/>
      <c r="C125" s="35"/>
      <c r="D125" s="35"/>
      <c r="E125" s="35"/>
      <c r="F125" s="35"/>
      <c r="G125" s="35"/>
      <c r="H125" s="35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24</v>
      </c>
      <c r="D126" s="35"/>
      <c r="E126" s="35"/>
      <c r="F126" s="26" t="str">
        <f>E17</f>
        <v>Správa železnic, státní organizace</v>
      </c>
      <c r="G126" s="35"/>
      <c r="H126" s="35"/>
      <c r="I126" s="28" t="s">
        <v>32</v>
      </c>
      <c r="J126" s="31" t="str">
        <f>E23</f>
        <v xml:space="preserve"> </v>
      </c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5.2" customHeight="1">
      <c r="A127" s="33"/>
      <c r="B127" s="34"/>
      <c r="C127" s="28" t="s">
        <v>30</v>
      </c>
      <c r="D127" s="35"/>
      <c r="E127" s="35"/>
      <c r="F127" s="26" t="str">
        <f>IF(E20="","",E20)</f>
        <v>Vyplň údaj</v>
      </c>
      <c r="G127" s="35"/>
      <c r="H127" s="35"/>
      <c r="I127" s="28" t="s">
        <v>35</v>
      </c>
      <c r="J127" s="31">
        <f>E26</f>
        <v>0</v>
      </c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0.3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11" customFormat="1" ht="29.25" customHeight="1">
      <c r="A129" s="163"/>
      <c r="B129" s="164"/>
      <c r="C129" s="165" t="s">
        <v>171</v>
      </c>
      <c r="D129" s="166" t="s">
        <v>62</v>
      </c>
      <c r="E129" s="166" t="s">
        <v>58</v>
      </c>
      <c r="F129" s="166" t="s">
        <v>59</v>
      </c>
      <c r="G129" s="166" t="s">
        <v>172</v>
      </c>
      <c r="H129" s="166" t="s">
        <v>173</v>
      </c>
      <c r="I129" s="166" t="s">
        <v>174</v>
      </c>
      <c r="J129" s="167" t="s">
        <v>153</v>
      </c>
      <c r="K129" s="168" t="s">
        <v>175</v>
      </c>
      <c r="L129" s="169"/>
      <c r="M129" s="74" t="s">
        <v>1</v>
      </c>
      <c r="N129" s="75" t="s">
        <v>41</v>
      </c>
      <c r="O129" s="75" t="s">
        <v>176</v>
      </c>
      <c r="P129" s="75" t="s">
        <v>177</v>
      </c>
      <c r="Q129" s="75" t="s">
        <v>178</v>
      </c>
      <c r="R129" s="75" t="s">
        <v>179</v>
      </c>
      <c r="S129" s="75" t="s">
        <v>180</v>
      </c>
      <c r="T129" s="76" t="s">
        <v>181</v>
      </c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/>
    </row>
    <row r="130" spans="1:65" s="2" customFormat="1" ht="22.9" customHeight="1">
      <c r="A130" s="33"/>
      <c r="B130" s="34"/>
      <c r="C130" s="81" t="s">
        <v>182</v>
      </c>
      <c r="D130" s="35"/>
      <c r="E130" s="35"/>
      <c r="F130" s="35"/>
      <c r="G130" s="35"/>
      <c r="H130" s="35"/>
      <c r="I130" s="35"/>
      <c r="J130" s="170">
        <f>BK130</f>
        <v>0</v>
      </c>
      <c r="K130" s="35"/>
      <c r="L130" s="38"/>
      <c r="M130" s="77"/>
      <c r="N130" s="171"/>
      <c r="O130" s="78"/>
      <c r="P130" s="172">
        <f>P131+P165+P195</f>
        <v>0</v>
      </c>
      <c r="Q130" s="78"/>
      <c r="R130" s="172">
        <f>R131+R165+R195</f>
        <v>0.52484051999999992</v>
      </c>
      <c r="S130" s="78"/>
      <c r="T130" s="173">
        <f>T131+T165+T195</f>
        <v>2.7019212000000001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76</v>
      </c>
      <c r="AU130" s="16" t="s">
        <v>155</v>
      </c>
      <c r="BK130" s="174">
        <f>BK131+BK165+BK195</f>
        <v>0</v>
      </c>
    </row>
    <row r="131" spans="1:65" s="12" customFormat="1" ht="25.9" customHeight="1">
      <c r="B131" s="175"/>
      <c r="C131" s="176"/>
      <c r="D131" s="177" t="s">
        <v>76</v>
      </c>
      <c r="E131" s="178" t="s">
        <v>183</v>
      </c>
      <c r="F131" s="178" t="s">
        <v>184</v>
      </c>
      <c r="G131" s="176"/>
      <c r="H131" s="176"/>
      <c r="I131" s="179"/>
      <c r="J131" s="180">
        <f>BK131</f>
        <v>0</v>
      </c>
      <c r="K131" s="176"/>
      <c r="L131" s="181"/>
      <c r="M131" s="182"/>
      <c r="N131" s="183"/>
      <c r="O131" s="183"/>
      <c r="P131" s="184">
        <f>P132+P141+P153+P161</f>
        <v>0</v>
      </c>
      <c r="Q131" s="183"/>
      <c r="R131" s="184">
        <f>R132+R141+R153+R161</f>
        <v>0.28889339999999997</v>
      </c>
      <c r="S131" s="183"/>
      <c r="T131" s="185">
        <f>T132+T141+T153+T161</f>
        <v>2.6565000000000003</v>
      </c>
      <c r="AR131" s="186" t="s">
        <v>85</v>
      </c>
      <c r="AT131" s="187" t="s">
        <v>76</v>
      </c>
      <c r="AU131" s="187" t="s">
        <v>77</v>
      </c>
      <c r="AY131" s="186" t="s">
        <v>185</v>
      </c>
      <c r="BK131" s="188">
        <f>BK132+BK141+BK153+BK161</f>
        <v>0</v>
      </c>
    </row>
    <row r="132" spans="1:65" s="12" customFormat="1" ht="22.9" customHeight="1">
      <c r="B132" s="175"/>
      <c r="C132" s="176"/>
      <c r="D132" s="177" t="s">
        <v>76</v>
      </c>
      <c r="E132" s="189" t="s">
        <v>186</v>
      </c>
      <c r="F132" s="189" t="s">
        <v>187</v>
      </c>
      <c r="G132" s="176"/>
      <c r="H132" s="176"/>
      <c r="I132" s="179"/>
      <c r="J132" s="190">
        <f>BK132</f>
        <v>0</v>
      </c>
      <c r="K132" s="176"/>
      <c r="L132" s="181"/>
      <c r="M132" s="182"/>
      <c r="N132" s="183"/>
      <c r="O132" s="183"/>
      <c r="P132" s="184">
        <f>SUM(P133:P140)</f>
        <v>0</v>
      </c>
      <c r="Q132" s="183"/>
      <c r="R132" s="184">
        <f>SUM(R133:R140)</f>
        <v>0.28598039999999997</v>
      </c>
      <c r="S132" s="183"/>
      <c r="T132" s="185">
        <f>SUM(T133:T140)</f>
        <v>0</v>
      </c>
      <c r="AR132" s="186" t="s">
        <v>85</v>
      </c>
      <c r="AT132" s="187" t="s">
        <v>76</v>
      </c>
      <c r="AU132" s="187" t="s">
        <v>85</v>
      </c>
      <c r="AY132" s="186" t="s">
        <v>185</v>
      </c>
      <c r="BK132" s="188">
        <f>SUM(BK133:BK140)</f>
        <v>0</v>
      </c>
    </row>
    <row r="133" spans="1:65" s="2" customFormat="1" ht="21.75" customHeight="1">
      <c r="A133" s="33"/>
      <c r="B133" s="34"/>
      <c r="C133" s="191" t="s">
        <v>85</v>
      </c>
      <c r="D133" s="191" t="s">
        <v>188</v>
      </c>
      <c r="E133" s="192" t="s">
        <v>1863</v>
      </c>
      <c r="F133" s="193" t="s">
        <v>1864</v>
      </c>
      <c r="G133" s="194" t="s">
        <v>301</v>
      </c>
      <c r="H133" s="195">
        <v>1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42</v>
      </c>
      <c r="O133" s="70"/>
      <c r="P133" s="201">
        <f>O133*H133</f>
        <v>0</v>
      </c>
      <c r="Q133" s="201">
        <v>4.0599999999999997E-2</v>
      </c>
      <c r="R133" s="201">
        <f>Q133*H133</f>
        <v>4.0599999999999997E-2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192</v>
      </c>
      <c r="AT133" s="203" t="s">
        <v>188</v>
      </c>
      <c r="AU133" s="203" t="s">
        <v>87</v>
      </c>
      <c r="AY133" s="16" t="s">
        <v>185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85</v>
      </c>
      <c r="BK133" s="204">
        <f>ROUND(I133*H133,2)</f>
        <v>0</v>
      </c>
      <c r="BL133" s="16" t="s">
        <v>192</v>
      </c>
      <c r="BM133" s="203" t="s">
        <v>1865</v>
      </c>
    </row>
    <row r="134" spans="1:65" s="2" customFormat="1" ht="21.75" customHeight="1">
      <c r="A134" s="33"/>
      <c r="B134" s="34"/>
      <c r="C134" s="191" t="s">
        <v>87</v>
      </c>
      <c r="D134" s="191" t="s">
        <v>188</v>
      </c>
      <c r="E134" s="192" t="s">
        <v>1866</v>
      </c>
      <c r="F134" s="193" t="s">
        <v>1867</v>
      </c>
      <c r="G134" s="194" t="s">
        <v>301</v>
      </c>
      <c r="H134" s="195">
        <v>2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42</v>
      </c>
      <c r="O134" s="70"/>
      <c r="P134" s="201">
        <f>O134*H134</f>
        <v>0</v>
      </c>
      <c r="Q134" s="201">
        <v>4.0599999999999997E-2</v>
      </c>
      <c r="R134" s="201">
        <f>Q134*H134</f>
        <v>8.1199999999999994E-2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192</v>
      </c>
      <c r="AT134" s="203" t="s">
        <v>188</v>
      </c>
      <c r="AU134" s="203" t="s">
        <v>87</v>
      </c>
      <c r="AY134" s="16" t="s">
        <v>185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85</v>
      </c>
      <c r="BK134" s="204">
        <f>ROUND(I134*H134,2)</f>
        <v>0</v>
      </c>
      <c r="BL134" s="16" t="s">
        <v>192</v>
      </c>
      <c r="BM134" s="203" t="s">
        <v>1868</v>
      </c>
    </row>
    <row r="135" spans="1:65" s="2" customFormat="1" ht="21.75" customHeight="1">
      <c r="A135" s="33"/>
      <c r="B135" s="34"/>
      <c r="C135" s="191" t="s">
        <v>201</v>
      </c>
      <c r="D135" s="191" t="s">
        <v>188</v>
      </c>
      <c r="E135" s="192" t="s">
        <v>795</v>
      </c>
      <c r="F135" s="193" t="s">
        <v>796</v>
      </c>
      <c r="G135" s="194" t="s">
        <v>198</v>
      </c>
      <c r="H135" s="195">
        <v>26.58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42</v>
      </c>
      <c r="O135" s="70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192</v>
      </c>
      <c r="AT135" s="203" t="s">
        <v>188</v>
      </c>
      <c r="AU135" s="203" t="s">
        <v>87</v>
      </c>
      <c r="AY135" s="16" t="s">
        <v>185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85</v>
      </c>
      <c r="BK135" s="204">
        <f>ROUND(I135*H135,2)</f>
        <v>0</v>
      </c>
      <c r="BL135" s="16" t="s">
        <v>192</v>
      </c>
      <c r="BM135" s="203" t="s">
        <v>797</v>
      </c>
    </row>
    <row r="136" spans="1:65" s="13" customFormat="1">
      <c r="B136" s="205"/>
      <c r="C136" s="206"/>
      <c r="D136" s="207" t="s">
        <v>194</v>
      </c>
      <c r="E136" s="208" t="s">
        <v>1</v>
      </c>
      <c r="F136" s="209" t="s">
        <v>1869</v>
      </c>
      <c r="G136" s="206"/>
      <c r="H136" s="210">
        <v>26.58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194</v>
      </c>
      <c r="AU136" s="216" t="s">
        <v>87</v>
      </c>
      <c r="AV136" s="13" t="s">
        <v>87</v>
      </c>
      <c r="AW136" s="13" t="s">
        <v>34</v>
      </c>
      <c r="AX136" s="13" t="s">
        <v>85</v>
      </c>
      <c r="AY136" s="216" t="s">
        <v>185</v>
      </c>
    </row>
    <row r="137" spans="1:65" s="2" customFormat="1" ht="21.75" customHeight="1">
      <c r="A137" s="33"/>
      <c r="B137" s="34"/>
      <c r="C137" s="191" t="s">
        <v>192</v>
      </c>
      <c r="D137" s="191" t="s">
        <v>188</v>
      </c>
      <c r="E137" s="192" t="s">
        <v>189</v>
      </c>
      <c r="F137" s="193" t="s">
        <v>190</v>
      </c>
      <c r="G137" s="194" t="s">
        <v>191</v>
      </c>
      <c r="H137" s="195">
        <v>19.2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42</v>
      </c>
      <c r="O137" s="70"/>
      <c r="P137" s="201">
        <f>O137*H137</f>
        <v>0</v>
      </c>
      <c r="Q137" s="201">
        <v>1.5E-3</v>
      </c>
      <c r="R137" s="201">
        <f>Q137*H137</f>
        <v>2.8799999999999999E-2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192</v>
      </c>
      <c r="AT137" s="203" t="s">
        <v>188</v>
      </c>
      <c r="AU137" s="203" t="s">
        <v>87</v>
      </c>
      <c r="AY137" s="16" t="s">
        <v>185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85</v>
      </c>
      <c r="BK137" s="204">
        <f>ROUND(I137*H137,2)</f>
        <v>0</v>
      </c>
      <c r="BL137" s="16" t="s">
        <v>192</v>
      </c>
      <c r="BM137" s="203" t="s">
        <v>817</v>
      </c>
    </row>
    <row r="138" spans="1:65" s="13" customFormat="1">
      <c r="B138" s="205"/>
      <c r="C138" s="206"/>
      <c r="D138" s="207" t="s">
        <v>194</v>
      </c>
      <c r="E138" s="208" t="s">
        <v>1</v>
      </c>
      <c r="F138" s="209" t="s">
        <v>1870</v>
      </c>
      <c r="G138" s="206"/>
      <c r="H138" s="210">
        <v>19.2</v>
      </c>
      <c r="I138" s="211"/>
      <c r="J138" s="206"/>
      <c r="K138" s="206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194</v>
      </c>
      <c r="AU138" s="216" t="s">
        <v>87</v>
      </c>
      <c r="AV138" s="13" t="s">
        <v>87</v>
      </c>
      <c r="AW138" s="13" t="s">
        <v>34</v>
      </c>
      <c r="AX138" s="13" t="s">
        <v>85</v>
      </c>
      <c r="AY138" s="216" t="s">
        <v>185</v>
      </c>
    </row>
    <row r="139" spans="1:65" s="2" customFormat="1" ht="21.75" customHeight="1">
      <c r="A139" s="33"/>
      <c r="B139" s="34"/>
      <c r="C139" s="191" t="s">
        <v>211</v>
      </c>
      <c r="D139" s="191" t="s">
        <v>188</v>
      </c>
      <c r="E139" s="192" t="s">
        <v>1871</v>
      </c>
      <c r="F139" s="193" t="s">
        <v>1872</v>
      </c>
      <c r="G139" s="194" t="s">
        <v>227</v>
      </c>
      <c r="H139" s="195">
        <v>0.06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42</v>
      </c>
      <c r="O139" s="70"/>
      <c r="P139" s="201">
        <f>O139*H139</f>
        <v>0</v>
      </c>
      <c r="Q139" s="201">
        <v>2.2563399999999998</v>
      </c>
      <c r="R139" s="201">
        <f>Q139*H139</f>
        <v>0.13538039999999998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192</v>
      </c>
      <c r="AT139" s="203" t="s">
        <v>188</v>
      </c>
      <c r="AU139" s="203" t="s">
        <v>87</v>
      </c>
      <c r="AY139" s="16" t="s">
        <v>185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85</v>
      </c>
      <c r="BK139" s="204">
        <f>ROUND(I139*H139,2)</f>
        <v>0</v>
      </c>
      <c r="BL139" s="16" t="s">
        <v>192</v>
      </c>
      <c r="BM139" s="203" t="s">
        <v>1873</v>
      </c>
    </row>
    <row r="140" spans="1:65" s="13" customFormat="1">
      <c r="B140" s="205"/>
      <c r="C140" s="206"/>
      <c r="D140" s="207" t="s">
        <v>194</v>
      </c>
      <c r="E140" s="208" t="s">
        <v>1</v>
      </c>
      <c r="F140" s="209" t="s">
        <v>1874</v>
      </c>
      <c r="G140" s="206"/>
      <c r="H140" s="210">
        <v>0.06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194</v>
      </c>
      <c r="AU140" s="216" t="s">
        <v>87</v>
      </c>
      <c r="AV140" s="13" t="s">
        <v>87</v>
      </c>
      <c r="AW140" s="13" t="s">
        <v>34</v>
      </c>
      <c r="AX140" s="13" t="s">
        <v>85</v>
      </c>
      <c r="AY140" s="216" t="s">
        <v>185</v>
      </c>
    </row>
    <row r="141" spans="1:65" s="12" customFormat="1" ht="22.9" customHeight="1">
      <c r="B141" s="175"/>
      <c r="C141" s="176"/>
      <c r="D141" s="177" t="s">
        <v>76</v>
      </c>
      <c r="E141" s="189" t="s">
        <v>209</v>
      </c>
      <c r="F141" s="189" t="s">
        <v>1251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SUM(P142:P152)</f>
        <v>0</v>
      </c>
      <c r="Q141" s="183"/>
      <c r="R141" s="184">
        <f>SUM(R142:R152)</f>
        <v>2.9130000000000007E-3</v>
      </c>
      <c r="S141" s="183"/>
      <c r="T141" s="185">
        <f>SUM(T142:T152)</f>
        <v>2.6565000000000003</v>
      </c>
      <c r="AR141" s="186" t="s">
        <v>85</v>
      </c>
      <c r="AT141" s="187" t="s">
        <v>76</v>
      </c>
      <c r="AU141" s="187" t="s">
        <v>85</v>
      </c>
      <c r="AY141" s="186" t="s">
        <v>185</v>
      </c>
      <c r="BK141" s="188">
        <f>SUM(BK142:BK152)</f>
        <v>0</v>
      </c>
    </row>
    <row r="142" spans="1:65" s="2" customFormat="1" ht="33" customHeight="1">
      <c r="A142" s="33"/>
      <c r="B142" s="34"/>
      <c r="C142" s="191" t="s">
        <v>186</v>
      </c>
      <c r="D142" s="191" t="s">
        <v>188</v>
      </c>
      <c r="E142" s="192" t="s">
        <v>823</v>
      </c>
      <c r="F142" s="193" t="s">
        <v>824</v>
      </c>
      <c r="G142" s="194" t="s">
        <v>198</v>
      </c>
      <c r="H142" s="195">
        <v>5.38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42</v>
      </c>
      <c r="O142" s="70"/>
      <c r="P142" s="201">
        <f>O142*H142</f>
        <v>0</v>
      </c>
      <c r="Q142" s="201">
        <v>2.1000000000000001E-4</v>
      </c>
      <c r="R142" s="201">
        <f>Q142*H142</f>
        <v>1.1298E-3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192</v>
      </c>
      <c r="AT142" s="203" t="s">
        <v>188</v>
      </c>
      <c r="AU142" s="203" t="s">
        <v>87</v>
      </c>
      <c r="AY142" s="16" t="s">
        <v>185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85</v>
      </c>
      <c r="BK142" s="204">
        <f>ROUND(I142*H142,2)</f>
        <v>0</v>
      </c>
      <c r="BL142" s="16" t="s">
        <v>192</v>
      </c>
      <c r="BM142" s="203" t="s">
        <v>825</v>
      </c>
    </row>
    <row r="143" spans="1:65" s="13" customFormat="1">
      <c r="B143" s="205"/>
      <c r="C143" s="206"/>
      <c r="D143" s="207" t="s">
        <v>194</v>
      </c>
      <c r="E143" s="208" t="s">
        <v>1</v>
      </c>
      <c r="F143" s="209" t="s">
        <v>1441</v>
      </c>
      <c r="G143" s="206"/>
      <c r="H143" s="210">
        <v>5.38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194</v>
      </c>
      <c r="AU143" s="216" t="s">
        <v>87</v>
      </c>
      <c r="AV143" s="13" t="s">
        <v>87</v>
      </c>
      <c r="AW143" s="13" t="s">
        <v>34</v>
      </c>
      <c r="AX143" s="13" t="s">
        <v>85</v>
      </c>
      <c r="AY143" s="216" t="s">
        <v>185</v>
      </c>
    </row>
    <row r="144" spans="1:65" s="2" customFormat="1" ht="21.75" customHeight="1">
      <c r="A144" s="33"/>
      <c r="B144" s="34"/>
      <c r="C144" s="191" t="s">
        <v>220</v>
      </c>
      <c r="D144" s="191" t="s">
        <v>188</v>
      </c>
      <c r="E144" s="192" t="s">
        <v>827</v>
      </c>
      <c r="F144" s="193" t="s">
        <v>828</v>
      </c>
      <c r="G144" s="194" t="s">
        <v>198</v>
      </c>
      <c r="H144" s="195">
        <v>41.58</v>
      </c>
      <c r="I144" s="196"/>
      <c r="J144" s="197">
        <f>ROUND(I144*H144,2)</f>
        <v>0</v>
      </c>
      <c r="K144" s="198"/>
      <c r="L144" s="38"/>
      <c r="M144" s="199" t="s">
        <v>1</v>
      </c>
      <c r="N144" s="200" t="s">
        <v>42</v>
      </c>
      <c r="O144" s="70"/>
      <c r="P144" s="201">
        <f>O144*H144</f>
        <v>0</v>
      </c>
      <c r="Q144" s="201">
        <v>4.0000000000000003E-5</v>
      </c>
      <c r="R144" s="201">
        <f>Q144*H144</f>
        <v>1.6632000000000001E-3</v>
      </c>
      <c r="S144" s="201">
        <v>0</v>
      </c>
      <c r="T144" s="20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192</v>
      </c>
      <c r="AT144" s="203" t="s">
        <v>188</v>
      </c>
      <c r="AU144" s="203" t="s">
        <v>87</v>
      </c>
      <c r="AY144" s="16" t="s">
        <v>185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6" t="s">
        <v>85</v>
      </c>
      <c r="BK144" s="204">
        <f>ROUND(I144*H144,2)</f>
        <v>0</v>
      </c>
      <c r="BL144" s="16" t="s">
        <v>192</v>
      </c>
      <c r="BM144" s="203" t="s">
        <v>829</v>
      </c>
    </row>
    <row r="145" spans="1:65" s="13" customFormat="1">
      <c r="B145" s="205"/>
      <c r="C145" s="206"/>
      <c r="D145" s="207" t="s">
        <v>194</v>
      </c>
      <c r="E145" s="208" t="s">
        <v>1</v>
      </c>
      <c r="F145" s="209" t="s">
        <v>1875</v>
      </c>
      <c r="G145" s="206"/>
      <c r="H145" s="210">
        <v>41.58</v>
      </c>
      <c r="I145" s="211"/>
      <c r="J145" s="206"/>
      <c r="K145" s="206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194</v>
      </c>
      <c r="AU145" s="216" t="s">
        <v>87</v>
      </c>
      <c r="AV145" s="13" t="s">
        <v>87</v>
      </c>
      <c r="AW145" s="13" t="s">
        <v>34</v>
      </c>
      <c r="AX145" s="13" t="s">
        <v>85</v>
      </c>
      <c r="AY145" s="216" t="s">
        <v>185</v>
      </c>
    </row>
    <row r="146" spans="1:65" s="2" customFormat="1" ht="33" customHeight="1">
      <c r="A146" s="33"/>
      <c r="B146" s="34"/>
      <c r="C146" s="191" t="s">
        <v>224</v>
      </c>
      <c r="D146" s="191" t="s">
        <v>188</v>
      </c>
      <c r="E146" s="192" t="s">
        <v>1254</v>
      </c>
      <c r="F146" s="193" t="s">
        <v>1255</v>
      </c>
      <c r="G146" s="194" t="s">
        <v>704</v>
      </c>
      <c r="H146" s="195">
        <v>2</v>
      </c>
      <c r="I146" s="196"/>
      <c r="J146" s="197">
        <f>ROUND(I146*H146,2)</f>
        <v>0</v>
      </c>
      <c r="K146" s="198"/>
      <c r="L146" s="38"/>
      <c r="M146" s="199" t="s">
        <v>1</v>
      </c>
      <c r="N146" s="200" t="s">
        <v>42</v>
      </c>
      <c r="O146" s="70"/>
      <c r="P146" s="201">
        <f>O146*H146</f>
        <v>0</v>
      </c>
      <c r="Q146" s="201">
        <v>4.0000000000000003E-5</v>
      </c>
      <c r="R146" s="201">
        <f>Q146*H146</f>
        <v>8.0000000000000007E-5</v>
      </c>
      <c r="S146" s="201">
        <v>0</v>
      </c>
      <c r="T146" s="20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192</v>
      </c>
      <c r="AT146" s="203" t="s">
        <v>188</v>
      </c>
      <c r="AU146" s="203" t="s">
        <v>87</v>
      </c>
      <c r="AY146" s="16" t="s">
        <v>185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6" t="s">
        <v>85</v>
      </c>
      <c r="BK146" s="204">
        <f>ROUND(I146*H146,2)</f>
        <v>0</v>
      </c>
      <c r="BL146" s="16" t="s">
        <v>192</v>
      </c>
      <c r="BM146" s="203" t="s">
        <v>1876</v>
      </c>
    </row>
    <row r="147" spans="1:65" s="2" customFormat="1" ht="21.75" customHeight="1">
      <c r="A147" s="33"/>
      <c r="B147" s="34"/>
      <c r="C147" s="191" t="s">
        <v>209</v>
      </c>
      <c r="D147" s="191" t="s">
        <v>188</v>
      </c>
      <c r="E147" s="192" t="s">
        <v>830</v>
      </c>
      <c r="F147" s="193" t="s">
        <v>831</v>
      </c>
      <c r="G147" s="194" t="s">
        <v>214</v>
      </c>
      <c r="H147" s="195">
        <v>1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42</v>
      </c>
      <c r="O147" s="70"/>
      <c r="P147" s="201">
        <f>O147*H147</f>
        <v>0</v>
      </c>
      <c r="Q147" s="201">
        <v>4.0000000000000003E-5</v>
      </c>
      <c r="R147" s="201">
        <f>Q147*H147</f>
        <v>4.0000000000000003E-5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192</v>
      </c>
      <c r="AT147" s="203" t="s">
        <v>188</v>
      </c>
      <c r="AU147" s="203" t="s">
        <v>87</v>
      </c>
      <c r="AY147" s="16" t="s">
        <v>185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85</v>
      </c>
      <c r="BK147" s="204">
        <f>ROUND(I147*H147,2)</f>
        <v>0</v>
      </c>
      <c r="BL147" s="16" t="s">
        <v>192</v>
      </c>
      <c r="BM147" s="203" t="s">
        <v>832</v>
      </c>
    </row>
    <row r="148" spans="1:65" s="2" customFormat="1" ht="39">
      <c r="A148" s="33"/>
      <c r="B148" s="34"/>
      <c r="C148" s="35"/>
      <c r="D148" s="207" t="s">
        <v>269</v>
      </c>
      <c r="E148" s="35"/>
      <c r="F148" s="217" t="s">
        <v>1445</v>
      </c>
      <c r="G148" s="35"/>
      <c r="H148" s="35"/>
      <c r="I148" s="218"/>
      <c r="J148" s="35"/>
      <c r="K148" s="35"/>
      <c r="L148" s="38"/>
      <c r="M148" s="219"/>
      <c r="N148" s="220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269</v>
      </c>
      <c r="AU148" s="16" t="s">
        <v>87</v>
      </c>
    </row>
    <row r="149" spans="1:65" s="2" customFormat="1" ht="21.75" customHeight="1">
      <c r="A149" s="33"/>
      <c r="B149" s="34"/>
      <c r="C149" s="191" t="s">
        <v>234</v>
      </c>
      <c r="D149" s="191" t="s">
        <v>188</v>
      </c>
      <c r="E149" s="192" t="s">
        <v>216</v>
      </c>
      <c r="F149" s="193" t="s">
        <v>217</v>
      </c>
      <c r="G149" s="194" t="s">
        <v>198</v>
      </c>
      <c r="H149" s="195">
        <v>9.9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42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0.26100000000000001</v>
      </c>
      <c r="T149" s="202">
        <f>S149*H149</f>
        <v>2.5839000000000003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192</v>
      </c>
      <c r="AT149" s="203" t="s">
        <v>188</v>
      </c>
      <c r="AU149" s="203" t="s">
        <v>87</v>
      </c>
      <c r="AY149" s="16" t="s">
        <v>185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85</v>
      </c>
      <c r="BK149" s="204">
        <f>ROUND(I149*H149,2)</f>
        <v>0</v>
      </c>
      <c r="BL149" s="16" t="s">
        <v>192</v>
      </c>
      <c r="BM149" s="203" t="s">
        <v>1446</v>
      </c>
    </row>
    <row r="150" spans="1:65" s="13" customFormat="1">
      <c r="B150" s="205"/>
      <c r="C150" s="206"/>
      <c r="D150" s="207" t="s">
        <v>194</v>
      </c>
      <c r="E150" s="208" t="s">
        <v>1</v>
      </c>
      <c r="F150" s="209" t="s">
        <v>1877</v>
      </c>
      <c r="G150" s="206"/>
      <c r="H150" s="210">
        <v>9.9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194</v>
      </c>
      <c r="AU150" s="216" t="s">
        <v>87</v>
      </c>
      <c r="AV150" s="13" t="s">
        <v>87</v>
      </c>
      <c r="AW150" s="13" t="s">
        <v>34</v>
      </c>
      <c r="AX150" s="13" t="s">
        <v>85</v>
      </c>
      <c r="AY150" s="216" t="s">
        <v>185</v>
      </c>
    </row>
    <row r="151" spans="1:65" s="2" customFormat="1" ht="21.75" customHeight="1">
      <c r="A151" s="33"/>
      <c r="B151" s="34"/>
      <c r="C151" s="191" t="s">
        <v>239</v>
      </c>
      <c r="D151" s="191" t="s">
        <v>188</v>
      </c>
      <c r="E151" s="192" t="s">
        <v>1449</v>
      </c>
      <c r="F151" s="193" t="s">
        <v>1450</v>
      </c>
      <c r="G151" s="194" t="s">
        <v>198</v>
      </c>
      <c r="H151" s="195">
        <v>1.32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42</v>
      </c>
      <c r="O151" s="70"/>
      <c r="P151" s="201">
        <f>O151*H151</f>
        <v>0</v>
      </c>
      <c r="Q151" s="201">
        <v>0</v>
      </c>
      <c r="R151" s="201">
        <f>Q151*H151</f>
        <v>0</v>
      </c>
      <c r="S151" s="201">
        <v>5.5E-2</v>
      </c>
      <c r="T151" s="202">
        <f>S151*H151</f>
        <v>7.2599999999999998E-2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192</v>
      </c>
      <c r="AT151" s="203" t="s">
        <v>188</v>
      </c>
      <c r="AU151" s="203" t="s">
        <v>87</v>
      </c>
      <c r="AY151" s="16" t="s">
        <v>185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85</v>
      </c>
      <c r="BK151" s="204">
        <f>ROUND(I151*H151,2)</f>
        <v>0</v>
      </c>
      <c r="BL151" s="16" t="s">
        <v>192</v>
      </c>
      <c r="BM151" s="203" t="s">
        <v>1451</v>
      </c>
    </row>
    <row r="152" spans="1:65" s="13" customFormat="1">
      <c r="B152" s="205"/>
      <c r="C152" s="206"/>
      <c r="D152" s="207" t="s">
        <v>194</v>
      </c>
      <c r="E152" s="208" t="s">
        <v>1</v>
      </c>
      <c r="F152" s="209" t="s">
        <v>1878</v>
      </c>
      <c r="G152" s="206"/>
      <c r="H152" s="210">
        <v>1.32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194</v>
      </c>
      <c r="AU152" s="216" t="s">
        <v>87</v>
      </c>
      <c r="AV152" s="13" t="s">
        <v>87</v>
      </c>
      <c r="AW152" s="13" t="s">
        <v>34</v>
      </c>
      <c r="AX152" s="13" t="s">
        <v>85</v>
      </c>
      <c r="AY152" s="216" t="s">
        <v>185</v>
      </c>
    </row>
    <row r="153" spans="1:65" s="12" customFormat="1" ht="22.9" customHeight="1">
      <c r="B153" s="175"/>
      <c r="C153" s="176"/>
      <c r="D153" s="177" t="s">
        <v>76</v>
      </c>
      <c r="E153" s="189" t="s">
        <v>232</v>
      </c>
      <c r="F153" s="189" t="s">
        <v>843</v>
      </c>
      <c r="G153" s="176"/>
      <c r="H153" s="176"/>
      <c r="I153" s="179"/>
      <c r="J153" s="190">
        <f>BK153</f>
        <v>0</v>
      </c>
      <c r="K153" s="176"/>
      <c r="L153" s="181"/>
      <c r="M153" s="182"/>
      <c r="N153" s="183"/>
      <c r="O153" s="183"/>
      <c r="P153" s="184">
        <f>SUM(P154:P160)</f>
        <v>0</v>
      </c>
      <c r="Q153" s="183"/>
      <c r="R153" s="184">
        <f>SUM(R154:R160)</f>
        <v>0</v>
      </c>
      <c r="S153" s="183"/>
      <c r="T153" s="185">
        <f>SUM(T154:T160)</f>
        <v>0</v>
      </c>
      <c r="AR153" s="186" t="s">
        <v>85</v>
      </c>
      <c r="AT153" s="187" t="s">
        <v>76</v>
      </c>
      <c r="AU153" s="187" t="s">
        <v>85</v>
      </c>
      <c r="AY153" s="186" t="s">
        <v>185</v>
      </c>
      <c r="BK153" s="188">
        <f>SUM(BK154:BK160)</f>
        <v>0</v>
      </c>
    </row>
    <row r="154" spans="1:65" s="2" customFormat="1" ht="21.75" customHeight="1">
      <c r="A154" s="33"/>
      <c r="B154" s="34"/>
      <c r="C154" s="191" t="s">
        <v>244</v>
      </c>
      <c r="D154" s="191" t="s">
        <v>188</v>
      </c>
      <c r="E154" s="192" t="s">
        <v>844</v>
      </c>
      <c r="F154" s="193" t="s">
        <v>845</v>
      </c>
      <c r="G154" s="194" t="s">
        <v>237</v>
      </c>
      <c r="H154" s="195">
        <v>2.702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42</v>
      </c>
      <c r="O154" s="70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192</v>
      </c>
      <c r="AT154" s="203" t="s">
        <v>188</v>
      </c>
      <c r="AU154" s="203" t="s">
        <v>87</v>
      </c>
      <c r="AY154" s="16" t="s">
        <v>185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85</v>
      </c>
      <c r="BK154" s="204">
        <f>ROUND(I154*H154,2)</f>
        <v>0</v>
      </c>
      <c r="BL154" s="16" t="s">
        <v>192</v>
      </c>
      <c r="BM154" s="203" t="s">
        <v>1471</v>
      </c>
    </row>
    <row r="155" spans="1:65" s="2" customFormat="1" ht="33" customHeight="1">
      <c r="A155" s="33"/>
      <c r="B155" s="34"/>
      <c r="C155" s="191" t="s">
        <v>248</v>
      </c>
      <c r="D155" s="191" t="s">
        <v>188</v>
      </c>
      <c r="E155" s="192" t="s">
        <v>240</v>
      </c>
      <c r="F155" s="193" t="s">
        <v>241</v>
      </c>
      <c r="G155" s="194" t="s">
        <v>237</v>
      </c>
      <c r="H155" s="195">
        <v>27.02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42</v>
      </c>
      <c r="O155" s="70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192</v>
      </c>
      <c r="AT155" s="203" t="s">
        <v>188</v>
      </c>
      <c r="AU155" s="203" t="s">
        <v>87</v>
      </c>
      <c r="AY155" s="16" t="s">
        <v>185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85</v>
      </c>
      <c r="BK155" s="204">
        <f>ROUND(I155*H155,2)</f>
        <v>0</v>
      </c>
      <c r="BL155" s="16" t="s">
        <v>192</v>
      </c>
      <c r="BM155" s="203" t="s">
        <v>847</v>
      </c>
    </row>
    <row r="156" spans="1:65" s="13" customFormat="1">
      <c r="B156" s="205"/>
      <c r="C156" s="206"/>
      <c r="D156" s="207" t="s">
        <v>194</v>
      </c>
      <c r="E156" s="206"/>
      <c r="F156" s="209" t="s">
        <v>1879</v>
      </c>
      <c r="G156" s="206"/>
      <c r="H156" s="210">
        <v>27.02</v>
      </c>
      <c r="I156" s="211"/>
      <c r="J156" s="206"/>
      <c r="K156" s="206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194</v>
      </c>
      <c r="AU156" s="216" t="s">
        <v>87</v>
      </c>
      <c r="AV156" s="13" t="s">
        <v>87</v>
      </c>
      <c r="AW156" s="13" t="s">
        <v>4</v>
      </c>
      <c r="AX156" s="13" t="s">
        <v>85</v>
      </c>
      <c r="AY156" s="216" t="s">
        <v>185</v>
      </c>
    </row>
    <row r="157" spans="1:65" s="2" customFormat="1" ht="21.75" customHeight="1">
      <c r="A157" s="33"/>
      <c r="B157" s="34"/>
      <c r="C157" s="191" t="s">
        <v>253</v>
      </c>
      <c r="D157" s="191" t="s">
        <v>188</v>
      </c>
      <c r="E157" s="192" t="s">
        <v>245</v>
      </c>
      <c r="F157" s="193" t="s">
        <v>849</v>
      </c>
      <c r="G157" s="194" t="s">
        <v>237</v>
      </c>
      <c r="H157" s="195">
        <v>2.702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42</v>
      </c>
      <c r="O157" s="70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192</v>
      </c>
      <c r="AT157" s="203" t="s">
        <v>188</v>
      </c>
      <c r="AU157" s="203" t="s">
        <v>87</v>
      </c>
      <c r="AY157" s="16" t="s">
        <v>185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85</v>
      </c>
      <c r="BK157" s="204">
        <f>ROUND(I157*H157,2)</f>
        <v>0</v>
      </c>
      <c r="BL157" s="16" t="s">
        <v>192</v>
      </c>
      <c r="BM157" s="203" t="s">
        <v>850</v>
      </c>
    </row>
    <row r="158" spans="1:65" s="2" customFormat="1" ht="21.75" customHeight="1">
      <c r="A158" s="33"/>
      <c r="B158" s="34"/>
      <c r="C158" s="191" t="s">
        <v>8</v>
      </c>
      <c r="D158" s="191" t="s">
        <v>188</v>
      </c>
      <c r="E158" s="192" t="s">
        <v>249</v>
      </c>
      <c r="F158" s="193" t="s">
        <v>250</v>
      </c>
      <c r="G158" s="194" t="s">
        <v>237</v>
      </c>
      <c r="H158" s="195">
        <v>51.338000000000001</v>
      </c>
      <c r="I158" s="196"/>
      <c r="J158" s="197">
        <f>ROUND(I158*H158,2)</f>
        <v>0</v>
      </c>
      <c r="K158" s="198"/>
      <c r="L158" s="38"/>
      <c r="M158" s="199" t="s">
        <v>1</v>
      </c>
      <c r="N158" s="200" t="s">
        <v>42</v>
      </c>
      <c r="O158" s="70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192</v>
      </c>
      <c r="AT158" s="203" t="s">
        <v>188</v>
      </c>
      <c r="AU158" s="203" t="s">
        <v>87</v>
      </c>
      <c r="AY158" s="16" t="s">
        <v>185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85</v>
      </c>
      <c r="BK158" s="204">
        <f>ROUND(I158*H158,2)</f>
        <v>0</v>
      </c>
      <c r="BL158" s="16" t="s">
        <v>192</v>
      </c>
      <c r="BM158" s="203" t="s">
        <v>851</v>
      </c>
    </row>
    <row r="159" spans="1:65" s="13" customFormat="1">
      <c r="B159" s="205"/>
      <c r="C159" s="206"/>
      <c r="D159" s="207" t="s">
        <v>194</v>
      </c>
      <c r="E159" s="206"/>
      <c r="F159" s="209" t="s">
        <v>1880</v>
      </c>
      <c r="G159" s="206"/>
      <c r="H159" s="210">
        <v>51.338000000000001</v>
      </c>
      <c r="I159" s="211"/>
      <c r="J159" s="206"/>
      <c r="K159" s="206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194</v>
      </c>
      <c r="AU159" s="216" t="s">
        <v>87</v>
      </c>
      <c r="AV159" s="13" t="s">
        <v>87</v>
      </c>
      <c r="AW159" s="13" t="s">
        <v>4</v>
      </c>
      <c r="AX159" s="13" t="s">
        <v>85</v>
      </c>
      <c r="AY159" s="216" t="s">
        <v>185</v>
      </c>
    </row>
    <row r="160" spans="1:65" s="2" customFormat="1" ht="33" customHeight="1">
      <c r="A160" s="33"/>
      <c r="B160" s="34"/>
      <c r="C160" s="191" t="s">
        <v>261</v>
      </c>
      <c r="D160" s="191" t="s">
        <v>188</v>
      </c>
      <c r="E160" s="192" t="s">
        <v>254</v>
      </c>
      <c r="F160" s="193" t="s">
        <v>255</v>
      </c>
      <c r="G160" s="194" t="s">
        <v>237</v>
      </c>
      <c r="H160" s="195">
        <v>2.702</v>
      </c>
      <c r="I160" s="196"/>
      <c r="J160" s="197">
        <f>ROUND(I160*H160,2)</f>
        <v>0</v>
      </c>
      <c r="K160" s="198"/>
      <c r="L160" s="38"/>
      <c r="M160" s="199" t="s">
        <v>1</v>
      </c>
      <c r="N160" s="200" t="s">
        <v>42</v>
      </c>
      <c r="O160" s="70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192</v>
      </c>
      <c r="AT160" s="203" t="s">
        <v>188</v>
      </c>
      <c r="AU160" s="203" t="s">
        <v>87</v>
      </c>
      <c r="AY160" s="16" t="s">
        <v>185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6" t="s">
        <v>85</v>
      </c>
      <c r="BK160" s="204">
        <f>ROUND(I160*H160,2)</f>
        <v>0</v>
      </c>
      <c r="BL160" s="16" t="s">
        <v>192</v>
      </c>
      <c r="BM160" s="203" t="s">
        <v>853</v>
      </c>
    </row>
    <row r="161" spans="1:65" s="12" customFormat="1" ht="22.9" customHeight="1">
      <c r="B161" s="175"/>
      <c r="C161" s="176"/>
      <c r="D161" s="177" t="s">
        <v>76</v>
      </c>
      <c r="E161" s="189" t="s">
        <v>271</v>
      </c>
      <c r="F161" s="189" t="s">
        <v>272</v>
      </c>
      <c r="G161" s="176"/>
      <c r="H161" s="176"/>
      <c r="I161" s="179"/>
      <c r="J161" s="190">
        <f>BK161</f>
        <v>0</v>
      </c>
      <c r="K161" s="176"/>
      <c r="L161" s="181"/>
      <c r="M161" s="182"/>
      <c r="N161" s="183"/>
      <c r="O161" s="183"/>
      <c r="P161" s="184">
        <f>SUM(P162:P164)</f>
        <v>0</v>
      </c>
      <c r="Q161" s="183"/>
      <c r="R161" s="184">
        <f>SUM(R162:R164)</f>
        <v>0</v>
      </c>
      <c r="S161" s="183"/>
      <c r="T161" s="185">
        <f>SUM(T162:T164)</f>
        <v>0</v>
      </c>
      <c r="AR161" s="186" t="s">
        <v>85</v>
      </c>
      <c r="AT161" s="187" t="s">
        <v>76</v>
      </c>
      <c r="AU161" s="187" t="s">
        <v>85</v>
      </c>
      <c r="AY161" s="186" t="s">
        <v>185</v>
      </c>
      <c r="BK161" s="188">
        <f>SUM(BK162:BK164)</f>
        <v>0</v>
      </c>
    </row>
    <row r="162" spans="1:65" s="2" customFormat="1" ht="16.5" customHeight="1">
      <c r="A162" s="33"/>
      <c r="B162" s="34"/>
      <c r="C162" s="191" t="s">
        <v>265</v>
      </c>
      <c r="D162" s="191" t="s">
        <v>188</v>
      </c>
      <c r="E162" s="192" t="s">
        <v>1338</v>
      </c>
      <c r="F162" s="193" t="s">
        <v>1339</v>
      </c>
      <c r="G162" s="194" t="s">
        <v>237</v>
      </c>
      <c r="H162" s="195">
        <v>0.29099999999999998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42</v>
      </c>
      <c r="O162" s="70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192</v>
      </c>
      <c r="AT162" s="203" t="s">
        <v>188</v>
      </c>
      <c r="AU162" s="203" t="s">
        <v>87</v>
      </c>
      <c r="AY162" s="16" t="s">
        <v>185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85</v>
      </c>
      <c r="BK162" s="204">
        <f>ROUND(I162*H162,2)</f>
        <v>0</v>
      </c>
      <c r="BL162" s="16" t="s">
        <v>192</v>
      </c>
      <c r="BM162" s="203" t="s">
        <v>1474</v>
      </c>
    </row>
    <row r="163" spans="1:65" s="2" customFormat="1" ht="21.75" customHeight="1">
      <c r="A163" s="33"/>
      <c r="B163" s="34"/>
      <c r="C163" s="191" t="s">
        <v>273</v>
      </c>
      <c r="D163" s="191" t="s">
        <v>188</v>
      </c>
      <c r="E163" s="192" t="s">
        <v>278</v>
      </c>
      <c r="F163" s="193" t="s">
        <v>279</v>
      </c>
      <c r="G163" s="194" t="s">
        <v>237</v>
      </c>
      <c r="H163" s="195">
        <v>1.4550000000000001</v>
      </c>
      <c r="I163" s="196"/>
      <c r="J163" s="197">
        <f>ROUND(I163*H163,2)</f>
        <v>0</v>
      </c>
      <c r="K163" s="198"/>
      <c r="L163" s="38"/>
      <c r="M163" s="199" t="s">
        <v>1</v>
      </c>
      <c r="N163" s="200" t="s">
        <v>42</v>
      </c>
      <c r="O163" s="70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192</v>
      </c>
      <c r="AT163" s="203" t="s">
        <v>188</v>
      </c>
      <c r="AU163" s="203" t="s">
        <v>87</v>
      </c>
      <c r="AY163" s="16" t="s">
        <v>185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6" t="s">
        <v>85</v>
      </c>
      <c r="BK163" s="204">
        <f>ROUND(I163*H163,2)</f>
        <v>0</v>
      </c>
      <c r="BL163" s="16" t="s">
        <v>192</v>
      </c>
      <c r="BM163" s="203" t="s">
        <v>855</v>
      </c>
    </row>
    <row r="164" spans="1:65" s="13" customFormat="1">
      <c r="B164" s="205"/>
      <c r="C164" s="206"/>
      <c r="D164" s="207" t="s">
        <v>194</v>
      </c>
      <c r="E164" s="206"/>
      <c r="F164" s="209" t="s">
        <v>1881</v>
      </c>
      <c r="G164" s="206"/>
      <c r="H164" s="210">
        <v>1.4550000000000001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194</v>
      </c>
      <c r="AU164" s="216" t="s">
        <v>87</v>
      </c>
      <c r="AV164" s="13" t="s">
        <v>87</v>
      </c>
      <c r="AW164" s="13" t="s">
        <v>4</v>
      </c>
      <c r="AX164" s="13" t="s">
        <v>85</v>
      </c>
      <c r="AY164" s="216" t="s">
        <v>185</v>
      </c>
    </row>
    <row r="165" spans="1:65" s="12" customFormat="1" ht="25.9" customHeight="1">
      <c r="B165" s="175"/>
      <c r="C165" s="176"/>
      <c r="D165" s="177" t="s">
        <v>76</v>
      </c>
      <c r="E165" s="178" t="s">
        <v>281</v>
      </c>
      <c r="F165" s="178" t="s">
        <v>282</v>
      </c>
      <c r="G165" s="176"/>
      <c r="H165" s="176"/>
      <c r="I165" s="179"/>
      <c r="J165" s="180">
        <f>BK165</f>
        <v>0</v>
      </c>
      <c r="K165" s="176"/>
      <c r="L165" s="181"/>
      <c r="M165" s="182"/>
      <c r="N165" s="183"/>
      <c r="O165" s="183"/>
      <c r="P165" s="184">
        <f>P166+P182+P186</f>
        <v>0</v>
      </c>
      <c r="Q165" s="183"/>
      <c r="R165" s="184">
        <f>R166+R182+R186</f>
        <v>0.23594712000000001</v>
      </c>
      <c r="S165" s="183"/>
      <c r="T165" s="185">
        <f>T166+T182+T186</f>
        <v>4.5421200000000002E-2</v>
      </c>
      <c r="AR165" s="186" t="s">
        <v>85</v>
      </c>
      <c r="AT165" s="187" t="s">
        <v>76</v>
      </c>
      <c r="AU165" s="187" t="s">
        <v>77</v>
      </c>
      <c r="AY165" s="186" t="s">
        <v>185</v>
      </c>
      <c r="BK165" s="188">
        <f>BK166+BK182+BK186</f>
        <v>0</v>
      </c>
    </row>
    <row r="166" spans="1:65" s="12" customFormat="1" ht="22.9" customHeight="1">
      <c r="B166" s="175"/>
      <c r="C166" s="176"/>
      <c r="D166" s="177" t="s">
        <v>76</v>
      </c>
      <c r="E166" s="189" t="s">
        <v>1116</v>
      </c>
      <c r="F166" s="189" t="s">
        <v>1117</v>
      </c>
      <c r="G166" s="176"/>
      <c r="H166" s="176"/>
      <c r="I166" s="179"/>
      <c r="J166" s="190">
        <f>BK166</f>
        <v>0</v>
      </c>
      <c r="K166" s="176"/>
      <c r="L166" s="181"/>
      <c r="M166" s="182"/>
      <c r="N166" s="183"/>
      <c r="O166" s="183"/>
      <c r="P166" s="184">
        <f>SUM(P167:P181)</f>
        <v>0</v>
      </c>
      <c r="Q166" s="183"/>
      <c r="R166" s="184">
        <f>SUM(R167:R181)</f>
        <v>1.7262719999999999E-2</v>
      </c>
      <c r="S166" s="183"/>
      <c r="T166" s="185">
        <f>SUM(T167:T181)</f>
        <v>0</v>
      </c>
      <c r="AR166" s="186" t="s">
        <v>87</v>
      </c>
      <c r="AT166" s="187" t="s">
        <v>76</v>
      </c>
      <c r="AU166" s="187" t="s">
        <v>85</v>
      </c>
      <c r="AY166" s="186" t="s">
        <v>185</v>
      </c>
      <c r="BK166" s="188">
        <f>SUM(BK167:BK181)</f>
        <v>0</v>
      </c>
    </row>
    <row r="167" spans="1:65" s="2" customFormat="1" ht="21.75" customHeight="1">
      <c r="A167" s="33"/>
      <c r="B167" s="34"/>
      <c r="C167" s="191" t="s">
        <v>277</v>
      </c>
      <c r="D167" s="191" t="s">
        <v>188</v>
      </c>
      <c r="E167" s="192" t="s">
        <v>1132</v>
      </c>
      <c r="F167" s="193" t="s">
        <v>1133</v>
      </c>
      <c r="G167" s="194" t="s">
        <v>198</v>
      </c>
      <c r="H167" s="195">
        <v>0.6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42</v>
      </c>
      <c r="O167" s="70"/>
      <c r="P167" s="201">
        <f>O167*H167</f>
        <v>0</v>
      </c>
      <c r="Q167" s="201">
        <v>4.0000000000000001E-3</v>
      </c>
      <c r="R167" s="201">
        <f>Q167*H167</f>
        <v>2.3999999999999998E-3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192</v>
      </c>
      <c r="AT167" s="203" t="s">
        <v>188</v>
      </c>
      <c r="AU167" s="203" t="s">
        <v>87</v>
      </c>
      <c r="AY167" s="16" t="s">
        <v>185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192</v>
      </c>
      <c r="BM167" s="203" t="s">
        <v>1882</v>
      </c>
    </row>
    <row r="168" spans="1:65" s="13" customFormat="1">
      <c r="B168" s="205"/>
      <c r="C168" s="206"/>
      <c r="D168" s="207" t="s">
        <v>194</v>
      </c>
      <c r="E168" s="208" t="s">
        <v>1</v>
      </c>
      <c r="F168" s="209" t="s">
        <v>1883</v>
      </c>
      <c r="G168" s="206"/>
      <c r="H168" s="210">
        <v>0.6</v>
      </c>
      <c r="I168" s="211"/>
      <c r="J168" s="206"/>
      <c r="K168" s="206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194</v>
      </c>
      <c r="AU168" s="216" t="s">
        <v>87</v>
      </c>
      <c r="AV168" s="13" t="s">
        <v>87</v>
      </c>
      <c r="AW168" s="13" t="s">
        <v>34</v>
      </c>
      <c r="AX168" s="13" t="s">
        <v>85</v>
      </c>
      <c r="AY168" s="216" t="s">
        <v>185</v>
      </c>
    </row>
    <row r="169" spans="1:65" s="2" customFormat="1" ht="16.5" customHeight="1">
      <c r="A169" s="33"/>
      <c r="B169" s="34"/>
      <c r="C169" s="191" t="s">
        <v>285</v>
      </c>
      <c r="D169" s="191" t="s">
        <v>188</v>
      </c>
      <c r="E169" s="192" t="s">
        <v>1136</v>
      </c>
      <c r="F169" s="193" t="s">
        <v>1137</v>
      </c>
      <c r="G169" s="194" t="s">
        <v>198</v>
      </c>
      <c r="H169" s="195">
        <v>0.6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42</v>
      </c>
      <c r="O169" s="70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261</v>
      </c>
      <c r="AT169" s="203" t="s">
        <v>188</v>
      </c>
      <c r="AU169" s="203" t="s">
        <v>87</v>
      </c>
      <c r="AY169" s="16" t="s">
        <v>185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85</v>
      </c>
      <c r="BK169" s="204">
        <f>ROUND(I169*H169,2)</f>
        <v>0</v>
      </c>
      <c r="BL169" s="16" t="s">
        <v>261</v>
      </c>
      <c r="BM169" s="203" t="s">
        <v>1884</v>
      </c>
    </row>
    <row r="170" spans="1:65" s="2" customFormat="1" ht="16.5" customHeight="1">
      <c r="A170" s="33"/>
      <c r="B170" s="34"/>
      <c r="C170" s="191" t="s">
        <v>7</v>
      </c>
      <c r="D170" s="191" t="s">
        <v>188</v>
      </c>
      <c r="E170" s="192" t="s">
        <v>1140</v>
      </c>
      <c r="F170" s="193" t="s">
        <v>1141</v>
      </c>
      <c r="G170" s="194" t="s">
        <v>198</v>
      </c>
      <c r="H170" s="195">
        <v>0.6</v>
      </c>
      <c r="I170" s="196"/>
      <c r="J170" s="197">
        <f>ROUND(I170*H170,2)</f>
        <v>0</v>
      </c>
      <c r="K170" s="198"/>
      <c r="L170" s="38"/>
      <c r="M170" s="199" t="s">
        <v>1</v>
      </c>
      <c r="N170" s="200" t="s">
        <v>42</v>
      </c>
      <c r="O170" s="70"/>
      <c r="P170" s="201">
        <f>O170*H170</f>
        <v>0</v>
      </c>
      <c r="Q170" s="201">
        <v>3.0000000000000001E-5</v>
      </c>
      <c r="R170" s="201">
        <f>Q170*H170</f>
        <v>1.8E-5</v>
      </c>
      <c r="S170" s="201">
        <v>0</v>
      </c>
      <c r="T170" s="20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261</v>
      </c>
      <c r="AT170" s="203" t="s">
        <v>188</v>
      </c>
      <c r="AU170" s="203" t="s">
        <v>87</v>
      </c>
      <c r="AY170" s="16" t="s">
        <v>185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6" t="s">
        <v>85</v>
      </c>
      <c r="BK170" s="204">
        <f>ROUND(I170*H170,2)</f>
        <v>0</v>
      </c>
      <c r="BL170" s="16" t="s">
        <v>261</v>
      </c>
      <c r="BM170" s="203" t="s">
        <v>1885</v>
      </c>
    </row>
    <row r="171" spans="1:65" s="2" customFormat="1" ht="21.75" customHeight="1">
      <c r="A171" s="33"/>
      <c r="B171" s="34"/>
      <c r="C171" s="191" t="s">
        <v>293</v>
      </c>
      <c r="D171" s="191" t="s">
        <v>188</v>
      </c>
      <c r="E171" s="192" t="s">
        <v>1144</v>
      </c>
      <c r="F171" s="193" t="s">
        <v>1145</v>
      </c>
      <c r="G171" s="194" t="s">
        <v>198</v>
      </c>
      <c r="H171" s="195">
        <v>0.6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42</v>
      </c>
      <c r="O171" s="70"/>
      <c r="P171" s="201">
        <f>O171*H171</f>
        <v>0</v>
      </c>
      <c r="Q171" s="201">
        <v>1.4999999999999999E-2</v>
      </c>
      <c r="R171" s="201">
        <f>Q171*H171</f>
        <v>8.9999999999999993E-3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261</v>
      </c>
      <c r="AT171" s="203" t="s">
        <v>188</v>
      </c>
      <c r="AU171" s="203" t="s">
        <v>87</v>
      </c>
      <c r="AY171" s="16" t="s">
        <v>185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85</v>
      </c>
      <c r="BK171" s="204">
        <f>ROUND(I171*H171,2)</f>
        <v>0</v>
      </c>
      <c r="BL171" s="16" t="s">
        <v>261</v>
      </c>
      <c r="BM171" s="203" t="s">
        <v>1886</v>
      </c>
    </row>
    <row r="172" spans="1:65" s="2" customFormat="1" ht="21.75" customHeight="1">
      <c r="A172" s="33"/>
      <c r="B172" s="34"/>
      <c r="C172" s="191" t="s">
        <v>298</v>
      </c>
      <c r="D172" s="191" t="s">
        <v>188</v>
      </c>
      <c r="E172" s="192" t="s">
        <v>1148</v>
      </c>
      <c r="F172" s="193" t="s">
        <v>1149</v>
      </c>
      <c r="G172" s="194" t="s">
        <v>198</v>
      </c>
      <c r="H172" s="195">
        <v>0.6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42</v>
      </c>
      <c r="O172" s="70"/>
      <c r="P172" s="201">
        <f>O172*H172</f>
        <v>0</v>
      </c>
      <c r="Q172" s="201">
        <v>6.9999999999999999E-4</v>
      </c>
      <c r="R172" s="201">
        <f>Q172*H172</f>
        <v>4.1999999999999996E-4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261</v>
      </c>
      <c r="AT172" s="203" t="s">
        <v>188</v>
      </c>
      <c r="AU172" s="203" t="s">
        <v>87</v>
      </c>
      <c r="AY172" s="16" t="s">
        <v>185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85</v>
      </c>
      <c r="BK172" s="204">
        <f>ROUND(I172*H172,2)</f>
        <v>0</v>
      </c>
      <c r="BL172" s="16" t="s">
        <v>261</v>
      </c>
      <c r="BM172" s="203" t="s">
        <v>1887</v>
      </c>
    </row>
    <row r="173" spans="1:65" s="2" customFormat="1" ht="44.25" customHeight="1">
      <c r="A173" s="33"/>
      <c r="B173" s="34"/>
      <c r="C173" s="232" t="s">
        <v>304</v>
      </c>
      <c r="D173" s="232" t="s">
        <v>319</v>
      </c>
      <c r="E173" s="233" t="s">
        <v>1152</v>
      </c>
      <c r="F173" s="234" t="s">
        <v>1153</v>
      </c>
      <c r="G173" s="235" t="s">
        <v>198</v>
      </c>
      <c r="H173" s="236">
        <v>0.66</v>
      </c>
      <c r="I173" s="237"/>
      <c r="J173" s="238">
        <f>ROUND(I173*H173,2)</f>
        <v>0</v>
      </c>
      <c r="K173" s="239"/>
      <c r="L173" s="240"/>
      <c r="M173" s="241" t="s">
        <v>1</v>
      </c>
      <c r="N173" s="242" t="s">
        <v>42</v>
      </c>
      <c r="O173" s="70"/>
      <c r="P173" s="201">
        <f>O173*H173</f>
        <v>0</v>
      </c>
      <c r="Q173" s="201">
        <v>3.6800000000000001E-3</v>
      </c>
      <c r="R173" s="201">
        <f>Q173*H173</f>
        <v>2.4288000000000001E-3</v>
      </c>
      <c r="S173" s="201">
        <v>0</v>
      </c>
      <c r="T173" s="20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3" t="s">
        <v>322</v>
      </c>
      <c r="AT173" s="203" t="s">
        <v>319</v>
      </c>
      <c r="AU173" s="203" t="s">
        <v>87</v>
      </c>
      <c r="AY173" s="16" t="s">
        <v>185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6" t="s">
        <v>85</v>
      </c>
      <c r="BK173" s="204">
        <f>ROUND(I173*H173,2)</f>
        <v>0</v>
      </c>
      <c r="BL173" s="16" t="s">
        <v>261</v>
      </c>
      <c r="BM173" s="203" t="s">
        <v>1888</v>
      </c>
    </row>
    <row r="174" spans="1:65" s="2" customFormat="1" ht="19.5">
      <c r="A174" s="33"/>
      <c r="B174" s="34"/>
      <c r="C174" s="35"/>
      <c r="D174" s="207" t="s">
        <v>269</v>
      </c>
      <c r="E174" s="35"/>
      <c r="F174" s="217" t="s">
        <v>1889</v>
      </c>
      <c r="G174" s="35"/>
      <c r="H174" s="35"/>
      <c r="I174" s="218"/>
      <c r="J174" s="35"/>
      <c r="K174" s="35"/>
      <c r="L174" s="38"/>
      <c r="M174" s="219"/>
      <c r="N174" s="220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269</v>
      </c>
      <c r="AU174" s="16" t="s">
        <v>87</v>
      </c>
    </row>
    <row r="175" spans="1:65" s="13" customFormat="1">
      <c r="B175" s="205"/>
      <c r="C175" s="206"/>
      <c r="D175" s="207" t="s">
        <v>194</v>
      </c>
      <c r="E175" s="206"/>
      <c r="F175" s="209" t="s">
        <v>1890</v>
      </c>
      <c r="G175" s="206"/>
      <c r="H175" s="210">
        <v>0.66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194</v>
      </c>
      <c r="AU175" s="216" t="s">
        <v>87</v>
      </c>
      <c r="AV175" s="13" t="s">
        <v>87</v>
      </c>
      <c r="AW175" s="13" t="s">
        <v>4</v>
      </c>
      <c r="AX175" s="13" t="s">
        <v>85</v>
      </c>
      <c r="AY175" s="216" t="s">
        <v>185</v>
      </c>
    </row>
    <row r="176" spans="1:65" s="2" customFormat="1" ht="16.5" customHeight="1">
      <c r="A176" s="33"/>
      <c r="B176" s="34"/>
      <c r="C176" s="191" t="s">
        <v>310</v>
      </c>
      <c r="D176" s="191" t="s">
        <v>188</v>
      </c>
      <c r="E176" s="192" t="s">
        <v>1158</v>
      </c>
      <c r="F176" s="193" t="s">
        <v>1159</v>
      </c>
      <c r="G176" s="194" t="s">
        <v>191</v>
      </c>
      <c r="H176" s="195">
        <v>6.84</v>
      </c>
      <c r="I176" s="196"/>
      <c r="J176" s="197">
        <f>ROUND(I176*H176,2)</f>
        <v>0</v>
      </c>
      <c r="K176" s="198"/>
      <c r="L176" s="38"/>
      <c r="M176" s="199" t="s">
        <v>1</v>
      </c>
      <c r="N176" s="200" t="s">
        <v>42</v>
      </c>
      <c r="O176" s="70"/>
      <c r="P176" s="201">
        <f>O176*H176</f>
        <v>0</v>
      </c>
      <c r="Q176" s="201">
        <v>2.0000000000000002E-5</v>
      </c>
      <c r="R176" s="201">
        <f>Q176*H176</f>
        <v>1.3680000000000002E-4</v>
      </c>
      <c r="S176" s="201">
        <v>0</v>
      </c>
      <c r="T176" s="20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261</v>
      </c>
      <c r="AT176" s="203" t="s">
        <v>188</v>
      </c>
      <c r="AU176" s="203" t="s">
        <v>87</v>
      </c>
      <c r="AY176" s="16" t="s">
        <v>185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6" t="s">
        <v>85</v>
      </c>
      <c r="BK176" s="204">
        <f>ROUND(I176*H176,2)</f>
        <v>0</v>
      </c>
      <c r="BL176" s="16" t="s">
        <v>261</v>
      </c>
      <c r="BM176" s="203" t="s">
        <v>1891</v>
      </c>
    </row>
    <row r="177" spans="1:65" s="13" customFormat="1">
      <c r="B177" s="205"/>
      <c r="C177" s="206"/>
      <c r="D177" s="207" t="s">
        <v>194</v>
      </c>
      <c r="E177" s="208" t="s">
        <v>1</v>
      </c>
      <c r="F177" s="209" t="s">
        <v>1892</v>
      </c>
      <c r="G177" s="206"/>
      <c r="H177" s="210">
        <v>6.84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194</v>
      </c>
      <c r="AU177" s="216" t="s">
        <v>87</v>
      </c>
      <c r="AV177" s="13" t="s">
        <v>87</v>
      </c>
      <c r="AW177" s="13" t="s">
        <v>34</v>
      </c>
      <c r="AX177" s="13" t="s">
        <v>85</v>
      </c>
      <c r="AY177" s="216" t="s">
        <v>185</v>
      </c>
    </row>
    <row r="178" spans="1:65" s="2" customFormat="1" ht="16.5" customHeight="1">
      <c r="A178" s="33"/>
      <c r="B178" s="34"/>
      <c r="C178" s="232" t="s">
        <v>318</v>
      </c>
      <c r="D178" s="232" t="s">
        <v>319</v>
      </c>
      <c r="E178" s="233" t="s">
        <v>1162</v>
      </c>
      <c r="F178" s="234" t="s">
        <v>1163</v>
      </c>
      <c r="G178" s="235" t="s">
        <v>191</v>
      </c>
      <c r="H178" s="236">
        <v>7.524</v>
      </c>
      <c r="I178" s="237"/>
      <c r="J178" s="238">
        <f>ROUND(I178*H178,2)</f>
        <v>0</v>
      </c>
      <c r="K178" s="239"/>
      <c r="L178" s="240"/>
      <c r="M178" s="241" t="s">
        <v>1</v>
      </c>
      <c r="N178" s="242" t="s">
        <v>42</v>
      </c>
      <c r="O178" s="70"/>
      <c r="P178" s="201">
        <f>O178*H178</f>
        <v>0</v>
      </c>
      <c r="Q178" s="201">
        <v>3.8000000000000002E-4</v>
      </c>
      <c r="R178" s="201">
        <f>Q178*H178</f>
        <v>2.8591200000000002E-3</v>
      </c>
      <c r="S178" s="201">
        <v>0</v>
      </c>
      <c r="T178" s="20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322</v>
      </c>
      <c r="AT178" s="203" t="s">
        <v>319</v>
      </c>
      <c r="AU178" s="203" t="s">
        <v>87</v>
      </c>
      <c r="AY178" s="16" t="s">
        <v>185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85</v>
      </c>
      <c r="BK178" s="204">
        <f>ROUND(I178*H178,2)</f>
        <v>0</v>
      </c>
      <c r="BL178" s="16" t="s">
        <v>261</v>
      </c>
      <c r="BM178" s="203" t="s">
        <v>1893</v>
      </c>
    </row>
    <row r="179" spans="1:65" s="13" customFormat="1">
      <c r="B179" s="205"/>
      <c r="C179" s="206"/>
      <c r="D179" s="207" t="s">
        <v>194</v>
      </c>
      <c r="E179" s="206"/>
      <c r="F179" s="209" t="s">
        <v>1894</v>
      </c>
      <c r="G179" s="206"/>
      <c r="H179" s="210">
        <v>7.524</v>
      </c>
      <c r="I179" s="211"/>
      <c r="J179" s="206"/>
      <c r="K179" s="206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194</v>
      </c>
      <c r="AU179" s="216" t="s">
        <v>87</v>
      </c>
      <c r="AV179" s="13" t="s">
        <v>87</v>
      </c>
      <c r="AW179" s="13" t="s">
        <v>4</v>
      </c>
      <c r="AX179" s="13" t="s">
        <v>85</v>
      </c>
      <c r="AY179" s="216" t="s">
        <v>185</v>
      </c>
    </row>
    <row r="180" spans="1:65" s="2" customFormat="1" ht="21.75" customHeight="1">
      <c r="A180" s="33"/>
      <c r="B180" s="34"/>
      <c r="C180" s="191" t="s">
        <v>325</v>
      </c>
      <c r="D180" s="191" t="s">
        <v>188</v>
      </c>
      <c r="E180" s="192" t="s">
        <v>1366</v>
      </c>
      <c r="F180" s="193" t="s">
        <v>1367</v>
      </c>
      <c r="G180" s="194" t="s">
        <v>434</v>
      </c>
      <c r="H180" s="243"/>
      <c r="I180" s="196"/>
      <c r="J180" s="197">
        <f>ROUND(I180*H180,2)</f>
        <v>0</v>
      </c>
      <c r="K180" s="198"/>
      <c r="L180" s="38"/>
      <c r="M180" s="199" t="s">
        <v>1</v>
      </c>
      <c r="N180" s="200" t="s">
        <v>42</v>
      </c>
      <c r="O180" s="70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261</v>
      </c>
      <c r="AT180" s="203" t="s">
        <v>188</v>
      </c>
      <c r="AU180" s="203" t="s">
        <v>87</v>
      </c>
      <c r="AY180" s="16" t="s">
        <v>185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85</v>
      </c>
      <c r="BK180" s="204">
        <f>ROUND(I180*H180,2)</f>
        <v>0</v>
      </c>
      <c r="BL180" s="16" t="s">
        <v>261</v>
      </c>
      <c r="BM180" s="203" t="s">
        <v>1895</v>
      </c>
    </row>
    <row r="181" spans="1:65" s="2" customFormat="1" ht="21.75" customHeight="1">
      <c r="A181" s="33"/>
      <c r="B181" s="34"/>
      <c r="C181" s="191" t="s">
        <v>331</v>
      </c>
      <c r="D181" s="191" t="s">
        <v>188</v>
      </c>
      <c r="E181" s="192" t="s">
        <v>1171</v>
      </c>
      <c r="F181" s="193" t="s">
        <v>1172</v>
      </c>
      <c r="G181" s="194" t="s">
        <v>434</v>
      </c>
      <c r="H181" s="243"/>
      <c r="I181" s="196"/>
      <c r="J181" s="197">
        <f>ROUND(I181*H181,2)</f>
        <v>0</v>
      </c>
      <c r="K181" s="198"/>
      <c r="L181" s="38"/>
      <c r="M181" s="199" t="s">
        <v>1</v>
      </c>
      <c r="N181" s="200" t="s">
        <v>42</v>
      </c>
      <c r="O181" s="70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3" t="s">
        <v>261</v>
      </c>
      <c r="AT181" s="203" t="s">
        <v>188</v>
      </c>
      <c r="AU181" s="203" t="s">
        <v>87</v>
      </c>
      <c r="AY181" s="16" t="s">
        <v>185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6" t="s">
        <v>85</v>
      </c>
      <c r="BK181" s="204">
        <f>ROUND(I181*H181,2)</f>
        <v>0</v>
      </c>
      <c r="BL181" s="16" t="s">
        <v>261</v>
      </c>
      <c r="BM181" s="203" t="s">
        <v>1896</v>
      </c>
    </row>
    <row r="182" spans="1:65" s="12" customFormat="1" ht="22.9" customHeight="1">
      <c r="B182" s="175"/>
      <c r="C182" s="176"/>
      <c r="D182" s="177" t="s">
        <v>76</v>
      </c>
      <c r="E182" s="189" t="s">
        <v>594</v>
      </c>
      <c r="F182" s="189" t="s">
        <v>1174</v>
      </c>
      <c r="G182" s="176"/>
      <c r="H182" s="176"/>
      <c r="I182" s="179"/>
      <c r="J182" s="190">
        <f>BK182</f>
        <v>0</v>
      </c>
      <c r="K182" s="176"/>
      <c r="L182" s="181"/>
      <c r="M182" s="182"/>
      <c r="N182" s="183"/>
      <c r="O182" s="183"/>
      <c r="P182" s="184">
        <f>SUM(P183:P185)</f>
        <v>0</v>
      </c>
      <c r="Q182" s="183"/>
      <c r="R182" s="184">
        <f>SUM(R183:R185)</f>
        <v>3.3E-3</v>
      </c>
      <c r="S182" s="183"/>
      <c r="T182" s="185">
        <f>SUM(T183:T185)</f>
        <v>0</v>
      </c>
      <c r="AR182" s="186" t="s">
        <v>87</v>
      </c>
      <c r="AT182" s="187" t="s">
        <v>76</v>
      </c>
      <c r="AU182" s="187" t="s">
        <v>85</v>
      </c>
      <c r="AY182" s="186" t="s">
        <v>185</v>
      </c>
      <c r="BK182" s="188">
        <f>SUM(BK183:BK185)</f>
        <v>0</v>
      </c>
    </row>
    <row r="183" spans="1:65" s="2" customFormat="1" ht="16.5" customHeight="1">
      <c r="A183" s="33"/>
      <c r="B183" s="34"/>
      <c r="C183" s="191" t="s">
        <v>336</v>
      </c>
      <c r="D183" s="191" t="s">
        <v>188</v>
      </c>
      <c r="E183" s="192" t="s">
        <v>1176</v>
      </c>
      <c r="F183" s="193" t="s">
        <v>1177</v>
      </c>
      <c r="G183" s="194" t="s">
        <v>198</v>
      </c>
      <c r="H183" s="195">
        <v>5</v>
      </c>
      <c r="I183" s="196"/>
      <c r="J183" s="197">
        <f>ROUND(I183*H183,2)</f>
        <v>0</v>
      </c>
      <c r="K183" s="198"/>
      <c r="L183" s="38"/>
      <c r="M183" s="199" t="s">
        <v>1</v>
      </c>
      <c r="N183" s="200" t="s">
        <v>42</v>
      </c>
      <c r="O183" s="70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261</v>
      </c>
      <c r="AT183" s="203" t="s">
        <v>188</v>
      </c>
      <c r="AU183" s="203" t="s">
        <v>87</v>
      </c>
      <c r="AY183" s="16" t="s">
        <v>185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85</v>
      </c>
      <c r="BK183" s="204">
        <f>ROUND(I183*H183,2)</f>
        <v>0</v>
      </c>
      <c r="BL183" s="16" t="s">
        <v>261</v>
      </c>
      <c r="BM183" s="203" t="s">
        <v>1178</v>
      </c>
    </row>
    <row r="184" spans="1:65" s="13" customFormat="1">
      <c r="B184" s="205"/>
      <c r="C184" s="206"/>
      <c r="D184" s="207" t="s">
        <v>194</v>
      </c>
      <c r="E184" s="208" t="s">
        <v>1</v>
      </c>
      <c r="F184" s="209" t="s">
        <v>1844</v>
      </c>
      <c r="G184" s="206"/>
      <c r="H184" s="210">
        <v>5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194</v>
      </c>
      <c r="AU184" s="216" t="s">
        <v>87</v>
      </c>
      <c r="AV184" s="13" t="s">
        <v>87</v>
      </c>
      <c r="AW184" s="13" t="s">
        <v>34</v>
      </c>
      <c r="AX184" s="13" t="s">
        <v>85</v>
      </c>
      <c r="AY184" s="216" t="s">
        <v>185</v>
      </c>
    </row>
    <row r="185" spans="1:65" s="2" customFormat="1" ht="21.75" customHeight="1">
      <c r="A185" s="33"/>
      <c r="B185" s="34"/>
      <c r="C185" s="191" t="s">
        <v>340</v>
      </c>
      <c r="D185" s="191" t="s">
        <v>188</v>
      </c>
      <c r="E185" s="192" t="s">
        <v>603</v>
      </c>
      <c r="F185" s="193" t="s">
        <v>1181</v>
      </c>
      <c r="G185" s="194" t="s">
        <v>198</v>
      </c>
      <c r="H185" s="195">
        <v>5</v>
      </c>
      <c r="I185" s="196"/>
      <c r="J185" s="197">
        <f>ROUND(I185*H185,2)</f>
        <v>0</v>
      </c>
      <c r="K185" s="198"/>
      <c r="L185" s="38"/>
      <c r="M185" s="199" t="s">
        <v>1</v>
      </c>
      <c r="N185" s="200" t="s">
        <v>42</v>
      </c>
      <c r="O185" s="70"/>
      <c r="P185" s="201">
        <f>O185*H185</f>
        <v>0</v>
      </c>
      <c r="Q185" s="201">
        <v>6.6E-4</v>
      </c>
      <c r="R185" s="201">
        <f>Q185*H185</f>
        <v>3.3E-3</v>
      </c>
      <c r="S185" s="201">
        <v>0</v>
      </c>
      <c r="T185" s="20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261</v>
      </c>
      <c r="AT185" s="203" t="s">
        <v>188</v>
      </c>
      <c r="AU185" s="203" t="s">
        <v>87</v>
      </c>
      <c r="AY185" s="16" t="s">
        <v>185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85</v>
      </c>
      <c r="BK185" s="204">
        <f>ROUND(I185*H185,2)</f>
        <v>0</v>
      </c>
      <c r="BL185" s="16" t="s">
        <v>261</v>
      </c>
      <c r="BM185" s="203" t="s">
        <v>1182</v>
      </c>
    </row>
    <row r="186" spans="1:65" s="12" customFormat="1" ht="22.9" customHeight="1">
      <c r="B186" s="175"/>
      <c r="C186" s="176"/>
      <c r="D186" s="177" t="s">
        <v>76</v>
      </c>
      <c r="E186" s="189" t="s">
        <v>606</v>
      </c>
      <c r="F186" s="189" t="s">
        <v>1183</v>
      </c>
      <c r="G186" s="176"/>
      <c r="H186" s="176"/>
      <c r="I186" s="179"/>
      <c r="J186" s="190">
        <f>BK186</f>
        <v>0</v>
      </c>
      <c r="K186" s="176"/>
      <c r="L186" s="181"/>
      <c r="M186" s="182"/>
      <c r="N186" s="183"/>
      <c r="O186" s="183"/>
      <c r="P186" s="184">
        <f>SUM(P187:P194)</f>
        <v>0</v>
      </c>
      <c r="Q186" s="183"/>
      <c r="R186" s="184">
        <f>SUM(R187:R194)</f>
        <v>0.2153844</v>
      </c>
      <c r="S186" s="183"/>
      <c r="T186" s="185">
        <f>SUM(T187:T194)</f>
        <v>4.5421200000000002E-2</v>
      </c>
      <c r="AR186" s="186" t="s">
        <v>87</v>
      </c>
      <c r="AT186" s="187" t="s">
        <v>76</v>
      </c>
      <c r="AU186" s="187" t="s">
        <v>85</v>
      </c>
      <c r="AY186" s="186" t="s">
        <v>185</v>
      </c>
      <c r="BK186" s="188">
        <f>SUM(BK187:BK194)</f>
        <v>0</v>
      </c>
    </row>
    <row r="187" spans="1:65" s="2" customFormat="1" ht="21.75" customHeight="1">
      <c r="A187" s="33"/>
      <c r="B187" s="34"/>
      <c r="C187" s="191" t="s">
        <v>345</v>
      </c>
      <c r="D187" s="191" t="s">
        <v>188</v>
      </c>
      <c r="E187" s="192" t="s">
        <v>617</v>
      </c>
      <c r="F187" s="193" t="s">
        <v>1185</v>
      </c>
      <c r="G187" s="194" t="s">
        <v>214</v>
      </c>
      <c r="H187" s="195">
        <v>1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42</v>
      </c>
      <c r="O187" s="70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261</v>
      </c>
      <c r="AT187" s="203" t="s">
        <v>188</v>
      </c>
      <c r="AU187" s="203" t="s">
        <v>87</v>
      </c>
      <c r="AY187" s="16" t="s">
        <v>185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85</v>
      </c>
      <c r="BK187" s="204">
        <f>ROUND(I187*H187,2)</f>
        <v>0</v>
      </c>
      <c r="BL187" s="16" t="s">
        <v>261</v>
      </c>
      <c r="BM187" s="203" t="s">
        <v>1186</v>
      </c>
    </row>
    <row r="188" spans="1:65" s="2" customFormat="1" ht="16.5" customHeight="1">
      <c r="A188" s="33"/>
      <c r="B188" s="34"/>
      <c r="C188" s="191" t="s">
        <v>322</v>
      </c>
      <c r="D188" s="191" t="s">
        <v>188</v>
      </c>
      <c r="E188" s="192" t="s">
        <v>1188</v>
      </c>
      <c r="F188" s="193" t="s">
        <v>1189</v>
      </c>
      <c r="G188" s="194" t="s">
        <v>198</v>
      </c>
      <c r="H188" s="195">
        <v>146.52000000000001</v>
      </c>
      <c r="I188" s="196"/>
      <c r="J188" s="197">
        <f>ROUND(I188*H188,2)</f>
        <v>0</v>
      </c>
      <c r="K188" s="198"/>
      <c r="L188" s="38"/>
      <c r="M188" s="199" t="s">
        <v>1</v>
      </c>
      <c r="N188" s="200" t="s">
        <v>42</v>
      </c>
      <c r="O188" s="70"/>
      <c r="P188" s="201">
        <f>O188*H188</f>
        <v>0</v>
      </c>
      <c r="Q188" s="201">
        <v>1E-3</v>
      </c>
      <c r="R188" s="201">
        <f>Q188*H188</f>
        <v>0.14652000000000001</v>
      </c>
      <c r="S188" s="201">
        <v>3.1E-4</v>
      </c>
      <c r="T188" s="202">
        <f>S188*H188</f>
        <v>4.5421200000000002E-2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3" t="s">
        <v>261</v>
      </c>
      <c r="AT188" s="203" t="s">
        <v>188</v>
      </c>
      <c r="AU188" s="203" t="s">
        <v>87</v>
      </c>
      <c r="AY188" s="16" t="s">
        <v>185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6" t="s">
        <v>85</v>
      </c>
      <c r="BK188" s="204">
        <f>ROUND(I188*H188,2)</f>
        <v>0</v>
      </c>
      <c r="BL188" s="16" t="s">
        <v>261</v>
      </c>
      <c r="BM188" s="203" t="s">
        <v>1190</v>
      </c>
    </row>
    <row r="189" spans="1:65" s="13" customFormat="1">
      <c r="B189" s="205"/>
      <c r="C189" s="206"/>
      <c r="D189" s="207" t="s">
        <v>194</v>
      </c>
      <c r="E189" s="208" t="s">
        <v>1</v>
      </c>
      <c r="F189" s="209" t="s">
        <v>1897</v>
      </c>
      <c r="G189" s="206"/>
      <c r="H189" s="210">
        <v>146.52000000000001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194</v>
      </c>
      <c r="AU189" s="216" t="s">
        <v>87</v>
      </c>
      <c r="AV189" s="13" t="s">
        <v>87</v>
      </c>
      <c r="AW189" s="13" t="s">
        <v>34</v>
      </c>
      <c r="AX189" s="13" t="s">
        <v>85</v>
      </c>
      <c r="AY189" s="216" t="s">
        <v>185</v>
      </c>
    </row>
    <row r="190" spans="1:65" s="2" customFormat="1" ht="21.75" customHeight="1">
      <c r="A190" s="33"/>
      <c r="B190" s="34"/>
      <c r="C190" s="191" t="s">
        <v>353</v>
      </c>
      <c r="D190" s="191" t="s">
        <v>188</v>
      </c>
      <c r="E190" s="192" t="s">
        <v>1193</v>
      </c>
      <c r="F190" s="193" t="s">
        <v>1194</v>
      </c>
      <c r="G190" s="194" t="s">
        <v>198</v>
      </c>
      <c r="H190" s="195">
        <v>146.52000000000001</v>
      </c>
      <c r="I190" s="196"/>
      <c r="J190" s="197">
        <f>ROUND(I190*H190,2)</f>
        <v>0</v>
      </c>
      <c r="K190" s="198"/>
      <c r="L190" s="38"/>
      <c r="M190" s="199" t="s">
        <v>1</v>
      </c>
      <c r="N190" s="200" t="s">
        <v>42</v>
      </c>
      <c r="O190" s="70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3" t="s">
        <v>261</v>
      </c>
      <c r="AT190" s="203" t="s">
        <v>188</v>
      </c>
      <c r="AU190" s="203" t="s">
        <v>87</v>
      </c>
      <c r="AY190" s="16" t="s">
        <v>185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6" t="s">
        <v>85</v>
      </c>
      <c r="BK190" s="204">
        <f>ROUND(I190*H190,2)</f>
        <v>0</v>
      </c>
      <c r="BL190" s="16" t="s">
        <v>261</v>
      </c>
      <c r="BM190" s="203" t="s">
        <v>1195</v>
      </c>
    </row>
    <row r="191" spans="1:65" s="2" customFormat="1" ht="21.75" customHeight="1">
      <c r="A191" s="33"/>
      <c r="B191" s="34"/>
      <c r="C191" s="191" t="s">
        <v>361</v>
      </c>
      <c r="D191" s="191" t="s">
        <v>188</v>
      </c>
      <c r="E191" s="192" t="s">
        <v>1197</v>
      </c>
      <c r="F191" s="193" t="s">
        <v>1198</v>
      </c>
      <c r="G191" s="194" t="s">
        <v>198</v>
      </c>
      <c r="H191" s="195">
        <v>146.52000000000001</v>
      </c>
      <c r="I191" s="196"/>
      <c r="J191" s="197">
        <f>ROUND(I191*H191,2)</f>
        <v>0</v>
      </c>
      <c r="K191" s="198"/>
      <c r="L191" s="38"/>
      <c r="M191" s="199" t="s">
        <v>1</v>
      </c>
      <c r="N191" s="200" t="s">
        <v>42</v>
      </c>
      <c r="O191" s="70"/>
      <c r="P191" s="201">
        <f>O191*H191</f>
        <v>0</v>
      </c>
      <c r="Q191" s="201">
        <v>2.0000000000000001E-4</v>
      </c>
      <c r="R191" s="201">
        <f>Q191*H191</f>
        <v>2.9304000000000004E-2</v>
      </c>
      <c r="S191" s="201">
        <v>0</v>
      </c>
      <c r="T191" s="20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261</v>
      </c>
      <c r="AT191" s="203" t="s">
        <v>188</v>
      </c>
      <c r="AU191" s="203" t="s">
        <v>87</v>
      </c>
      <c r="AY191" s="16" t="s">
        <v>185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6" t="s">
        <v>85</v>
      </c>
      <c r="BK191" s="204">
        <f>ROUND(I191*H191,2)</f>
        <v>0</v>
      </c>
      <c r="BL191" s="16" t="s">
        <v>261</v>
      </c>
      <c r="BM191" s="203" t="s">
        <v>1199</v>
      </c>
    </row>
    <row r="192" spans="1:65" s="2" customFormat="1" ht="33" customHeight="1">
      <c r="A192" s="33"/>
      <c r="B192" s="34"/>
      <c r="C192" s="191" t="s">
        <v>367</v>
      </c>
      <c r="D192" s="191" t="s">
        <v>188</v>
      </c>
      <c r="E192" s="192" t="s">
        <v>1201</v>
      </c>
      <c r="F192" s="193" t="s">
        <v>1202</v>
      </c>
      <c r="G192" s="194" t="s">
        <v>198</v>
      </c>
      <c r="H192" s="195">
        <v>146.52000000000001</v>
      </c>
      <c r="I192" s="196"/>
      <c r="J192" s="197">
        <f>ROUND(I192*H192,2)</f>
        <v>0</v>
      </c>
      <c r="K192" s="198"/>
      <c r="L192" s="38"/>
      <c r="M192" s="199" t="s">
        <v>1</v>
      </c>
      <c r="N192" s="200" t="s">
        <v>42</v>
      </c>
      <c r="O192" s="70"/>
      <c r="P192" s="201">
        <f>O192*H192</f>
        <v>0</v>
      </c>
      <c r="Q192" s="201">
        <v>2.5999999999999998E-4</v>
      </c>
      <c r="R192" s="201">
        <f>Q192*H192</f>
        <v>3.8095200000000003E-2</v>
      </c>
      <c r="S192" s="201">
        <v>0</v>
      </c>
      <c r="T192" s="20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3" t="s">
        <v>261</v>
      </c>
      <c r="AT192" s="203" t="s">
        <v>188</v>
      </c>
      <c r="AU192" s="203" t="s">
        <v>87</v>
      </c>
      <c r="AY192" s="16" t="s">
        <v>185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6" t="s">
        <v>85</v>
      </c>
      <c r="BK192" s="204">
        <f>ROUND(I192*H192,2)</f>
        <v>0</v>
      </c>
      <c r="BL192" s="16" t="s">
        <v>261</v>
      </c>
      <c r="BM192" s="203" t="s">
        <v>1203</v>
      </c>
    </row>
    <row r="193" spans="1:65" s="2" customFormat="1" ht="21.75" customHeight="1">
      <c r="A193" s="33"/>
      <c r="B193" s="34"/>
      <c r="C193" s="191" t="s">
        <v>371</v>
      </c>
      <c r="D193" s="191" t="s">
        <v>188</v>
      </c>
      <c r="E193" s="192" t="s">
        <v>1317</v>
      </c>
      <c r="F193" s="193" t="s">
        <v>1318</v>
      </c>
      <c r="G193" s="194" t="s">
        <v>198</v>
      </c>
      <c r="H193" s="195">
        <v>146.52000000000001</v>
      </c>
      <c r="I193" s="196"/>
      <c r="J193" s="197">
        <f>ROUND(I193*H193,2)</f>
        <v>0</v>
      </c>
      <c r="K193" s="198"/>
      <c r="L193" s="38"/>
      <c r="M193" s="199" t="s">
        <v>1</v>
      </c>
      <c r="N193" s="200" t="s">
        <v>42</v>
      </c>
      <c r="O193" s="70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3" t="s">
        <v>261</v>
      </c>
      <c r="AT193" s="203" t="s">
        <v>188</v>
      </c>
      <c r="AU193" s="203" t="s">
        <v>87</v>
      </c>
      <c r="AY193" s="16" t="s">
        <v>185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6" t="s">
        <v>85</v>
      </c>
      <c r="BK193" s="204">
        <f>ROUND(I193*H193,2)</f>
        <v>0</v>
      </c>
      <c r="BL193" s="16" t="s">
        <v>261</v>
      </c>
      <c r="BM193" s="203" t="s">
        <v>1898</v>
      </c>
    </row>
    <row r="194" spans="1:65" s="2" customFormat="1" ht="33" customHeight="1">
      <c r="A194" s="33"/>
      <c r="B194" s="34"/>
      <c r="C194" s="191" t="s">
        <v>375</v>
      </c>
      <c r="D194" s="191" t="s">
        <v>188</v>
      </c>
      <c r="E194" s="192" t="s">
        <v>1320</v>
      </c>
      <c r="F194" s="193" t="s">
        <v>1321</v>
      </c>
      <c r="G194" s="194" t="s">
        <v>198</v>
      </c>
      <c r="H194" s="195">
        <v>146.52000000000001</v>
      </c>
      <c r="I194" s="196"/>
      <c r="J194" s="197">
        <f>ROUND(I194*H194,2)</f>
        <v>0</v>
      </c>
      <c r="K194" s="198"/>
      <c r="L194" s="38"/>
      <c r="M194" s="199" t="s">
        <v>1</v>
      </c>
      <c r="N194" s="200" t="s">
        <v>42</v>
      </c>
      <c r="O194" s="70"/>
      <c r="P194" s="201">
        <f>O194*H194</f>
        <v>0</v>
      </c>
      <c r="Q194" s="201">
        <v>1.0000000000000001E-5</v>
      </c>
      <c r="R194" s="201">
        <f>Q194*H194</f>
        <v>1.4652000000000003E-3</v>
      </c>
      <c r="S194" s="201">
        <v>0</v>
      </c>
      <c r="T194" s="20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261</v>
      </c>
      <c r="AT194" s="203" t="s">
        <v>188</v>
      </c>
      <c r="AU194" s="203" t="s">
        <v>87</v>
      </c>
      <c r="AY194" s="16" t="s">
        <v>185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6" t="s">
        <v>85</v>
      </c>
      <c r="BK194" s="204">
        <f>ROUND(I194*H194,2)</f>
        <v>0</v>
      </c>
      <c r="BL194" s="16" t="s">
        <v>261</v>
      </c>
      <c r="BM194" s="203" t="s">
        <v>1899</v>
      </c>
    </row>
    <row r="195" spans="1:65" s="12" customFormat="1" ht="25.9" customHeight="1">
      <c r="B195" s="175"/>
      <c r="C195" s="176"/>
      <c r="D195" s="177" t="s">
        <v>76</v>
      </c>
      <c r="E195" s="178" t="s">
        <v>1855</v>
      </c>
      <c r="F195" s="178" t="s">
        <v>1856</v>
      </c>
      <c r="G195" s="176"/>
      <c r="H195" s="176"/>
      <c r="I195" s="179"/>
      <c r="J195" s="180">
        <f>BK195</f>
        <v>0</v>
      </c>
      <c r="K195" s="176"/>
      <c r="L195" s="181"/>
      <c r="M195" s="182"/>
      <c r="N195" s="183"/>
      <c r="O195" s="183"/>
      <c r="P195" s="184">
        <f>P196</f>
        <v>0</v>
      </c>
      <c r="Q195" s="183"/>
      <c r="R195" s="184">
        <f>R196</f>
        <v>0</v>
      </c>
      <c r="S195" s="183"/>
      <c r="T195" s="185">
        <f>T196</f>
        <v>0</v>
      </c>
      <c r="AR195" s="186" t="s">
        <v>211</v>
      </c>
      <c r="AT195" s="187" t="s">
        <v>76</v>
      </c>
      <c r="AU195" s="187" t="s">
        <v>77</v>
      </c>
      <c r="AY195" s="186" t="s">
        <v>185</v>
      </c>
      <c r="BK195" s="188">
        <f>BK196</f>
        <v>0</v>
      </c>
    </row>
    <row r="196" spans="1:65" s="2" customFormat="1" ht="33" customHeight="1">
      <c r="A196" s="33"/>
      <c r="B196" s="34"/>
      <c r="C196" s="191" t="s">
        <v>379</v>
      </c>
      <c r="D196" s="191" t="s">
        <v>188</v>
      </c>
      <c r="E196" s="192" t="s">
        <v>1858</v>
      </c>
      <c r="F196" s="193" t="s">
        <v>1859</v>
      </c>
      <c r="G196" s="194" t="s">
        <v>704</v>
      </c>
      <c r="H196" s="195">
        <v>1</v>
      </c>
      <c r="I196" s="196"/>
      <c r="J196" s="197">
        <f>ROUND(I196*H196,2)</f>
        <v>0</v>
      </c>
      <c r="K196" s="198"/>
      <c r="L196" s="38"/>
      <c r="M196" s="244" t="s">
        <v>1</v>
      </c>
      <c r="N196" s="245" t="s">
        <v>42</v>
      </c>
      <c r="O196" s="246"/>
      <c r="P196" s="247">
        <f>O196*H196</f>
        <v>0</v>
      </c>
      <c r="Q196" s="247">
        <v>0</v>
      </c>
      <c r="R196" s="247">
        <f>Q196*H196</f>
        <v>0</v>
      </c>
      <c r="S196" s="247">
        <v>0</v>
      </c>
      <c r="T196" s="248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1860</v>
      </c>
      <c r="AT196" s="203" t="s">
        <v>188</v>
      </c>
      <c r="AU196" s="203" t="s">
        <v>85</v>
      </c>
      <c r="AY196" s="16" t="s">
        <v>185</v>
      </c>
      <c r="BE196" s="204">
        <f>IF(N196="základní",J196,0)</f>
        <v>0</v>
      </c>
      <c r="BF196" s="204">
        <f>IF(N196="snížená",J196,0)</f>
        <v>0</v>
      </c>
      <c r="BG196" s="204">
        <f>IF(N196="zákl. přenesená",J196,0)</f>
        <v>0</v>
      </c>
      <c r="BH196" s="204">
        <f>IF(N196="sníž. přenesená",J196,0)</f>
        <v>0</v>
      </c>
      <c r="BI196" s="204">
        <f>IF(N196="nulová",J196,0)</f>
        <v>0</v>
      </c>
      <c r="BJ196" s="16" t="s">
        <v>85</v>
      </c>
      <c r="BK196" s="204">
        <f>ROUND(I196*H196,2)</f>
        <v>0</v>
      </c>
      <c r="BL196" s="16" t="s">
        <v>1860</v>
      </c>
      <c r="BM196" s="203" t="s">
        <v>1861</v>
      </c>
    </row>
    <row r="197" spans="1:65" s="2" customFormat="1" ht="6.95" customHeight="1">
      <c r="A197" s="33"/>
      <c r="B197" s="53"/>
      <c r="C197" s="54"/>
      <c r="D197" s="54"/>
      <c r="E197" s="54"/>
      <c r="F197" s="54"/>
      <c r="G197" s="54"/>
      <c r="H197" s="54"/>
      <c r="I197" s="54"/>
      <c r="J197" s="54"/>
      <c r="K197" s="54"/>
      <c r="L197" s="38"/>
      <c r="M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</row>
  </sheetData>
  <sheetProtection algorithmName="SHA-512" hashValue="6g1aAMGmKBEQMEYzi+GJUO77pDy54JdfVs1FirFB+ERNVpMtZ3wYrYFhj+tqCuZbsX8BQTvETR1R3gVHinPqsA==" saltValue="kjK+265JOWYA3UulTZ2cfw==" spinCount="100000" sheet="1" objects="1" scenarios="1" formatColumns="0" formatRows="0" autoFilter="0"/>
  <autoFilter ref="C129:K196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4"/>
  <sheetViews>
    <sheetView showGridLines="0" workbookViewId="0">
      <selection activeCell="E26" sqref="E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6" t="s">
        <v>118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87</v>
      </c>
    </row>
    <row r="4" spans="1:46" s="1" customFormat="1" ht="24.95" customHeight="1">
      <c r="B4" s="19"/>
      <c r="D4" s="116" t="s">
        <v>147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300" t="str">
        <f>'Rekapitulace zakázky'!K6</f>
        <v>Praha Holešovice ON - oprava</v>
      </c>
      <c r="F7" s="301"/>
      <c r="G7" s="301"/>
      <c r="H7" s="301"/>
      <c r="L7" s="19"/>
    </row>
    <row r="8" spans="1:46" s="1" customFormat="1" ht="12" customHeight="1">
      <c r="B8" s="19"/>
      <c r="D8" s="118" t="s">
        <v>148</v>
      </c>
      <c r="L8" s="19"/>
    </row>
    <row r="9" spans="1:46" s="2" customFormat="1" ht="16.5" customHeight="1">
      <c r="A9" s="33"/>
      <c r="B9" s="38"/>
      <c r="C9" s="33"/>
      <c r="D9" s="33"/>
      <c r="E9" s="300" t="s">
        <v>1900</v>
      </c>
      <c r="F9" s="303"/>
      <c r="G9" s="303"/>
      <c r="H9" s="303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755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02" t="s">
        <v>1901</v>
      </c>
      <c r="F11" s="303"/>
      <c r="G11" s="303"/>
      <c r="H11" s="30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150</v>
      </c>
      <c r="G14" s="33"/>
      <c r="H14" s="33"/>
      <c r="I14" s="118" t="s">
        <v>22</v>
      </c>
      <c r="J14" s="119" t="str">
        <f>'Rekapitulace zakázky'!AN8</f>
        <v>24. 3. 2021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24</v>
      </c>
      <c r="E16" s="33"/>
      <c r="F16" s="33"/>
      <c r="G16" s="33"/>
      <c r="H16" s="33"/>
      <c r="I16" s="118" t="s">
        <v>25</v>
      </c>
      <c r="J16" s="109" t="s">
        <v>26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27</v>
      </c>
      <c r="F17" s="33"/>
      <c r="G17" s="33"/>
      <c r="H17" s="33"/>
      <c r="I17" s="118" t="s">
        <v>28</v>
      </c>
      <c r="J17" s="109" t="s">
        <v>29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30</v>
      </c>
      <c r="E19" s="33"/>
      <c r="F19" s="33"/>
      <c r="G19" s="33"/>
      <c r="H19" s="33"/>
      <c r="I19" s="118" t="s">
        <v>25</v>
      </c>
      <c r="J19" s="29" t="str">
        <f>'Rekapitulace zakázky'!AN13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04" t="str">
        <f>'Rekapitulace zakázky'!E14</f>
        <v>Vyplň údaj</v>
      </c>
      <c r="F20" s="305"/>
      <c r="G20" s="305"/>
      <c r="H20" s="305"/>
      <c r="I20" s="118" t="s">
        <v>28</v>
      </c>
      <c r="J20" s="29" t="str">
        <f>'Rekapitulace zakázky'!AN14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32</v>
      </c>
      <c r="E22" s="33"/>
      <c r="F22" s="33"/>
      <c r="G22" s="33"/>
      <c r="H22" s="33"/>
      <c r="I22" s="118" t="s">
        <v>25</v>
      </c>
      <c r="J22" s="109" t="str">
        <f>IF('Rekapitulace zakázky'!AN16="","",'Rekapitulace zakázky'!AN16)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tr">
        <f>IF('Rekapitulace zakázky'!E17="","",'Rekapitulace zakázky'!E17)</f>
        <v xml:space="preserve"> </v>
      </c>
      <c r="F23" s="33"/>
      <c r="G23" s="33"/>
      <c r="H23" s="33"/>
      <c r="I23" s="118" t="s">
        <v>28</v>
      </c>
      <c r="J23" s="109" t="str">
        <f>IF('Rekapitulace zakázky'!AN17="","",'Rekapitulace zakázky'!AN17)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35</v>
      </c>
      <c r="E25" s="33"/>
      <c r="F25" s="33"/>
      <c r="G25" s="33"/>
      <c r="H25" s="33"/>
      <c r="I25" s="118" t="s">
        <v>25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/>
      <c r="F26" s="33"/>
      <c r="G26" s="33"/>
      <c r="H26" s="33"/>
      <c r="I26" s="118" t="s">
        <v>28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36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306" t="s">
        <v>1</v>
      </c>
      <c r="F29" s="306"/>
      <c r="G29" s="306"/>
      <c r="H29" s="306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33"/>
      <c r="J32" s="125">
        <f>ROUND(J135,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6" t="s">
        <v>38</v>
      </c>
      <c r="J34" s="126" t="s">
        <v>40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41</v>
      </c>
      <c r="E35" s="118" t="s">
        <v>42</v>
      </c>
      <c r="F35" s="128">
        <f>ROUND((SUM(BE135:BE253)),  2)</f>
        <v>0</v>
      </c>
      <c r="G35" s="33"/>
      <c r="H35" s="33"/>
      <c r="I35" s="129">
        <v>0.21</v>
      </c>
      <c r="J35" s="128">
        <f>ROUND(((SUM(BE135:BE253))*I35),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43</v>
      </c>
      <c r="F36" s="128">
        <f>ROUND((SUM(BF135:BF253)),  2)</f>
        <v>0</v>
      </c>
      <c r="G36" s="33"/>
      <c r="H36" s="33"/>
      <c r="I36" s="129">
        <v>0.15</v>
      </c>
      <c r="J36" s="128">
        <f>ROUND(((SUM(BF135:BF253))*I36),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44</v>
      </c>
      <c r="F37" s="128">
        <f>ROUND((SUM(BG135:BG253)),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45</v>
      </c>
      <c r="F38" s="128">
        <f>ROUND((SUM(BH135:BH253)),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46</v>
      </c>
      <c r="F39" s="128">
        <f>ROUND((SUM(BI135:BI253)),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47</v>
      </c>
      <c r="E41" s="132"/>
      <c r="F41" s="132"/>
      <c r="G41" s="133" t="s">
        <v>48</v>
      </c>
      <c r="H41" s="134" t="s">
        <v>49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50</v>
      </c>
      <c r="E50" s="138"/>
      <c r="F50" s="138"/>
      <c r="G50" s="137" t="s">
        <v>51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52</v>
      </c>
      <c r="E61" s="140"/>
      <c r="F61" s="141" t="s">
        <v>53</v>
      </c>
      <c r="G61" s="139" t="s">
        <v>52</v>
      </c>
      <c r="H61" s="140"/>
      <c r="I61" s="140"/>
      <c r="J61" s="142" t="s">
        <v>53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54</v>
      </c>
      <c r="E65" s="143"/>
      <c r="F65" s="143"/>
      <c r="G65" s="137" t="s">
        <v>55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52</v>
      </c>
      <c r="E76" s="140"/>
      <c r="F76" s="141" t="s">
        <v>53</v>
      </c>
      <c r="G76" s="139" t="s">
        <v>52</v>
      </c>
      <c r="H76" s="140"/>
      <c r="I76" s="140"/>
      <c r="J76" s="142" t="s">
        <v>53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151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98" t="str">
        <f>E7</f>
        <v>Praha Holešovice ON - oprava</v>
      </c>
      <c r="F85" s="299"/>
      <c r="G85" s="299"/>
      <c r="H85" s="299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148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98" t="s">
        <v>1900</v>
      </c>
      <c r="F87" s="297"/>
      <c r="G87" s="297"/>
      <c r="H87" s="29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755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94" t="str">
        <f>E11</f>
        <v>5.1 - Oprava kanceláře 249</v>
      </c>
      <c r="F89" s="297"/>
      <c r="G89" s="297"/>
      <c r="H89" s="297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ŽST Praha Holešovice</v>
      </c>
      <c r="G91" s="35"/>
      <c r="H91" s="35"/>
      <c r="I91" s="28" t="s">
        <v>22</v>
      </c>
      <c r="J91" s="65" t="str">
        <f>IF(J14="","",J14)</f>
        <v>24. 3. 2021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8" t="s">
        <v>24</v>
      </c>
      <c r="D93" s="35"/>
      <c r="E93" s="35"/>
      <c r="F93" s="26" t="str">
        <f>E17</f>
        <v>Správa železnic, státní organizace</v>
      </c>
      <c r="G93" s="35"/>
      <c r="H93" s="35"/>
      <c r="I93" s="28" t="s">
        <v>32</v>
      </c>
      <c r="J93" s="31" t="str">
        <f>E23</f>
        <v xml:space="preserve"> 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30</v>
      </c>
      <c r="D94" s="35"/>
      <c r="E94" s="35"/>
      <c r="F94" s="26" t="str">
        <f>IF(E20="","",E20)</f>
        <v>Vyplň údaj</v>
      </c>
      <c r="G94" s="35"/>
      <c r="H94" s="35"/>
      <c r="I94" s="28" t="s">
        <v>35</v>
      </c>
      <c r="J94" s="31">
        <f>E26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152</v>
      </c>
      <c r="D96" s="149"/>
      <c r="E96" s="149"/>
      <c r="F96" s="149"/>
      <c r="G96" s="149"/>
      <c r="H96" s="149"/>
      <c r="I96" s="149"/>
      <c r="J96" s="150" t="s">
        <v>153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154</v>
      </c>
      <c r="D98" s="35"/>
      <c r="E98" s="35"/>
      <c r="F98" s="35"/>
      <c r="G98" s="35"/>
      <c r="H98" s="35"/>
      <c r="I98" s="35"/>
      <c r="J98" s="83">
        <f>J135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155</v>
      </c>
    </row>
    <row r="99" spans="1:47" s="9" customFormat="1" ht="24.95" customHeight="1">
      <c r="B99" s="152"/>
      <c r="C99" s="153"/>
      <c r="D99" s="154" t="s">
        <v>156</v>
      </c>
      <c r="E99" s="155"/>
      <c r="F99" s="155"/>
      <c r="G99" s="155"/>
      <c r="H99" s="155"/>
      <c r="I99" s="155"/>
      <c r="J99" s="156">
        <f>J136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157</v>
      </c>
      <c r="E100" s="160"/>
      <c r="F100" s="160"/>
      <c r="G100" s="160"/>
      <c r="H100" s="160"/>
      <c r="I100" s="160"/>
      <c r="J100" s="161">
        <f>J137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1249</v>
      </c>
      <c r="E101" s="160"/>
      <c r="F101" s="160"/>
      <c r="G101" s="160"/>
      <c r="H101" s="160"/>
      <c r="I101" s="160"/>
      <c r="J101" s="161">
        <f>J144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760</v>
      </c>
      <c r="E102" s="160"/>
      <c r="F102" s="160"/>
      <c r="G102" s="160"/>
      <c r="H102" s="160"/>
      <c r="I102" s="160"/>
      <c r="J102" s="161">
        <f>J152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160</v>
      </c>
      <c r="E103" s="160"/>
      <c r="F103" s="160"/>
      <c r="G103" s="160"/>
      <c r="H103" s="160"/>
      <c r="I103" s="160"/>
      <c r="J103" s="161">
        <f>J160</f>
        <v>0</v>
      </c>
      <c r="K103" s="103"/>
      <c r="L103" s="162"/>
    </row>
    <row r="104" spans="1:47" s="9" customFormat="1" ht="24.95" customHeight="1">
      <c r="B104" s="152"/>
      <c r="C104" s="153"/>
      <c r="D104" s="154" t="s">
        <v>161</v>
      </c>
      <c r="E104" s="155"/>
      <c r="F104" s="155"/>
      <c r="G104" s="155"/>
      <c r="H104" s="155"/>
      <c r="I104" s="155"/>
      <c r="J104" s="156">
        <f>J164</f>
        <v>0</v>
      </c>
      <c r="K104" s="153"/>
      <c r="L104" s="157"/>
    </row>
    <row r="105" spans="1:47" s="10" customFormat="1" ht="19.899999999999999" customHeight="1">
      <c r="B105" s="158"/>
      <c r="C105" s="103"/>
      <c r="D105" s="159" t="s">
        <v>761</v>
      </c>
      <c r="E105" s="160"/>
      <c r="F105" s="160"/>
      <c r="G105" s="160"/>
      <c r="H105" s="160"/>
      <c r="I105" s="160"/>
      <c r="J105" s="161">
        <f>J165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164</v>
      </c>
      <c r="E106" s="160"/>
      <c r="F106" s="160"/>
      <c r="G106" s="160"/>
      <c r="H106" s="160"/>
      <c r="I106" s="160"/>
      <c r="J106" s="161">
        <f>J170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165</v>
      </c>
      <c r="E107" s="160"/>
      <c r="F107" s="160"/>
      <c r="G107" s="160"/>
      <c r="H107" s="160"/>
      <c r="I107" s="160"/>
      <c r="J107" s="161">
        <f>J181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763</v>
      </c>
      <c r="E108" s="160"/>
      <c r="F108" s="160"/>
      <c r="G108" s="160"/>
      <c r="H108" s="160"/>
      <c r="I108" s="160"/>
      <c r="J108" s="161">
        <f>J186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167</v>
      </c>
      <c r="E109" s="160"/>
      <c r="F109" s="160"/>
      <c r="G109" s="160"/>
      <c r="H109" s="160"/>
      <c r="I109" s="160"/>
      <c r="J109" s="161">
        <f>J205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764</v>
      </c>
      <c r="E110" s="160"/>
      <c r="F110" s="160"/>
      <c r="G110" s="160"/>
      <c r="H110" s="160"/>
      <c r="I110" s="160"/>
      <c r="J110" s="161">
        <f>J211</f>
        <v>0</v>
      </c>
      <c r="K110" s="103"/>
      <c r="L110" s="162"/>
    </row>
    <row r="111" spans="1:47" s="10" customFormat="1" ht="19.899999999999999" customHeight="1">
      <c r="B111" s="158"/>
      <c r="C111" s="103"/>
      <c r="D111" s="159" t="s">
        <v>765</v>
      </c>
      <c r="E111" s="160"/>
      <c r="F111" s="160"/>
      <c r="G111" s="160"/>
      <c r="H111" s="160"/>
      <c r="I111" s="160"/>
      <c r="J111" s="161">
        <f>J231</f>
        <v>0</v>
      </c>
      <c r="K111" s="103"/>
      <c r="L111" s="162"/>
    </row>
    <row r="112" spans="1:47" s="10" customFormat="1" ht="19.899999999999999" customHeight="1">
      <c r="B112" s="158"/>
      <c r="C112" s="103"/>
      <c r="D112" s="159" t="s">
        <v>766</v>
      </c>
      <c r="E112" s="160"/>
      <c r="F112" s="160"/>
      <c r="G112" s="160"/>
      <c r="H112" s="160"/>
      <c r="I112" s="160"/>
      <c r="J112" s="161">
        <f>J235</f>
        <v>0</v>
      </c>
      <c r="K112" s="103"/>
      <c r="L112" s="162"/>
    </row>
    <row r="113" spans="1:31" s="10" customFormat="1" ht="19.899999999999999" customHeight="1">
      <c r="B113" s="158"/>
      <c r="C113" s="103"/>
      <c r="D113" s="159" t="s">
        <v>767</v>
      </c>
      <c r="E113" s="160"/>
      <c r="F113" s="160"/>
      <c r="G113" s="160"/>
      <c r="H113" s="160"/>
      <c r="I113" s="160"/>
      <c r="J113" s="161">
        <f>J244</f>
        <v>0</v>
      </c>
      <c r="K113" s="103"/>
      <c r="L113" s="162"/>
    </row>
    <row r="114" spans="1:31" s="2" customFormat="1" ht="21.7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53"/>
      <c r="C115" s="54"/>
      <c r="D115" s="54"/>
      <c r="E115" s="54"/>
      <c r="F115" s="54"/>
      <c r="G115" s="54"/>
      <c r="H115" s="54"/>
      <c r="I115" s="54"/>
      <c r="J115" s="54"/>
      <c r="K115" s="54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9" spans="1:31" s="2" customFormat="1" ht="6.95" customHeight="1">
      <c r="A119" s="33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24.95" customHeight="1">
      <c r="A120" s="33"/>
      <c r="B120" s="34"/>
      <c r="C120" s="22" t="s">
        <v>170</v>
      </c>
      <c r="D120" s="35"/>
      <c r="E120" s="35"/>
      <c r="F120" s="35"/>
      <c r="G120" s="35"/>
      <c r="H120" s="35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12" customHeight="1">
      <c r="A122" s="33"/>
      <c r="B122" s="34"/>
      <c r="C122" s="28" t="s">
        <v>16</v>
      </c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6.5" customHeight="1">
      <c r="A123" s="33"/>
      <c r="B123" s="34"/>
      <c r="C123" s="35"/>
      <c r="D123" s="35"/>
      <c r="E123" s="298" t="str">
        <f>E7</f>
        <v>Praha Holešovice ON - oprava</v>
      </c>
      <c r="F123" s="299"/>
      <c r="G123" s="299"/>
      <c r="H123" s="299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1" customFormat="1" ht="12" customHeight="1">
      <c r="B124" s="20"/>
      <c r="C124" s="28" t="s">
        <v>148</v>
      </c>
      <c r="D124" s="21"/>
      <c r="E124" s="21"/>
      <c r="F124" s="21"/>
      <c r="G124" s="21"/>
      <c r="H124" s="21"/>
      <c r="I124" s="21"/>
      <c r="J124" s="21"/>
      <c r="K124" s="21"/>
      <c r="L124" s="19"/>
    </row>
    <row r="125" spans="1:31" s="2" customFormat="1" ht="16.5" customHeight="1">
      <c r="A125" s="33"/>
      <c r="B125" s="34"/>
      <c r="C125" s="35"/>
      <c r="D125" s="35"/>
      <c r="E125" s="298" t="s">
        <v>1900</v>
      </c>
      <c r="F125" s="297"/>
      <c r="G125" s="297"/>
      <c r="H125" s="297"/>
      <c r="I125" s="35"/>
      <c r="J125" s="35"/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2" customHeight="1">
      <c r="A126" s="33"/>
      <c r="B126" s="34"/>
      <c r="C126" s="28" t="s">
        <v>755</v>
      </c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6.5" customHeight="1">
      <c r="A127" s="33"/>
      <c r="B127" s="34"/>
      <c r="C127" s="35"/>
      <c r="D127" s="35"/>
      <c r="E127" s="294" t="str">
        <f>E11</f>
        <v>5.1 - Oprava kanceláře 249</v>
      </c>
      <c r="F127" s="297"/>
      <c r="G127" s="297"/>
      <c r="H127" s="297"/>
      <c r="I127" s="35"/>
      <c r="J127" s="35"/>
      <c r="K127" s="35"/>
      <c r="L127" s="50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6.95" customHeight="1">
      <c r="A128" s="33"/>
      <c r="B128" s="34"/>
      <c r="C128" s="35"/>
      <c r="D128" s="35"/>
      <c r="E128" s="35"/>
      <c r="F128" s="35"/>
      <c r="G128" s="35"/>
      <c r="H128" s="35"/>
      <c r="I128" s="35"/>
      <c r="J128" s="35"/>
      <c r="K128" s="35"/>
      <c r="L128" s="50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12" customHeight="1">
      <c r="A129" s="33"/>
      <c r="B129" s="34"/>
      <c r="C129" s="28" t="s">
        <v>20</v>
      </c>
      <c r="D129" s="35"/>
      <c r="E129" s="35"/>
      <c r="F129" s="26" t="str">
        <f>F14</f>
        <v>ŽST Praha Holešovice</v>
      </c>
      <c r="G129" s="35"/>
      <c r="H129" s="35"/>
      <c r="I129" s="28" t="s">
        <v>22</v>
      </c>
      <c r="J129" s="65" t="str">
        <f>IF(J14="","",J14)</f>
        <v>24. 3. 2021</v>
      </c>
      <c r="K129" s="35"/>
      <c r="L129" s="50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6.95" customHeight="1">
      <c r="A130" s="33"/>
      <c r="B130" s="34"/>
      <c r="C130" s="35"/>
      <c r="D130" s="35"/>
      <c r="E130" s="35"/>
      <c r="F130" s="35"/>
      <c r="G130" s="35"/>
      <c r="H130" s="35"/>
      <c r="I130" s="35"/>
      <c r="J130" s="35"/>
      <c r="K130" s="35"/>
      <c r="L130" s="50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15.2" customHeight="1">
      <c r="A131" s="33"/>
      <c r="B131" s="34"/>
      <c r="C131" s="28" t="s">
        <v>24</v>
      </c>
      <c r="D131" s="35"/>
      <c r="E131" s="35"/>
      <c r="F131" s="26" t="str">
        <f>E17</f>
        <v>Správa železnic, státní organizace</v>
      </c>
      <c r="G131" s="35"/>
      <c r="H131" s="35"/>
      <c r="I131" s="28" t="s">
        <v>32</v>
      </c>
      <c r="J131" s="31" t="str">
        <f>E23</f>
        <v xml:space="preserve"> </v>
      </c>
      <c r="K131" s="35"/>
      <c r="L131" s="50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2" customHeight="1">
      <c r="A132" s="33"/>
      <c r="B132" s="34"/>
      <c r="C132" s="28" t="s">
        <v>30</v>
      </c>
      <c r="D132" s="35"/>
      <c r="E132" s="35"/>
      <c r="F132" s="26" t="str">
        <f>IF(E20="","",E20)</f>
        <v>Vyplň údaj</v>
      </c>
      <c r="G132" s="35"/>
      <c r="H132" s="35"/>
      <c r="I132" s="28" t="s">
        <v>35</v>
      </c>
      <c r="J132" s="31">
        <f>E26</f>
        <v>0</v>
      </c>
      <c r="K132" s="35"/>
      <c r="L132" s="50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0.35" customHeight="1">
      <c r="A133" s="33"/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50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11" customFormat="1" ht="29.25" customHeight="1">
      <c r="A134" s="163"/>
      <c r="B134" s="164"/>
      <c r="C134" s="165" t="s">
        <v>171</v>
      </c>
      <c r="D134" s="166" t="s">
        <v>62</v>
      </c>
      <c r="E134" s="166" t="s">
        <v>58</v>
      </c>
      <c r="F134" s="166" t="s">
        <v>59</v>
      </c>
      <c r="G134" s="166" t="s">
        <v>172</v>
      </c>
      <c r="H134" s="166" t="s">
        <v>173</v>
      </c>
      <c r="I134" s="166" t="s">
        <v>174</v>
      </c>
      <c r="J134" s="167" t="s">
        <v>153</v>
      </c>
      <c r="K134" s="168" t="s">
        <v>175</v>
      </c>
      <c r="L134" s="169"/>
      <c r="M134" s="74" t="s">
        <v>1</v>
      </c>
      <c r="N134" s="75" t="s">
        <v>41</v>
      </c>
      <c r="O134" s="75" t="s">
        <v>176</v>
      </c>
      <c r="P134" s="75" t="s">
        <v>177</v>
      </c>
      <c r="Q134" s="75" t="s">
        <v>178</v>
      </c>
      <c r="R134" s="75" t="s">
        <v>179</v>
      </c>
      <c r="S134" s="75" t="s">
        <v>180</v>
      </c>
      <c r="T134" s="76" t="s">
        <v>181</v>
      </c>
      <c r="U134" s="163"/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/>
    </row>
    <row r="135" spans="1:65" s="2" customFormat="1" ht="22.9" customHeight="1">
      <c r="A135" s="33"/>
      <c r="B135" s="34"/>
      <c r="C135" s="81" t="s">
        <v>182</v>
      </c>
      <c r="D135" s="35"/>
      <c r="E135" s="35"/>
      <c r="F135" s="35"/>
      <c r="G135" s="35"/>
      <c r="H135" s="35"/>
      <c r="I135" s="35"/>
      <c r="J135" s="170">
        <f>BK135</f>
        <v>0</v>
      </c>
      <c r="K135" s="35"/>
      <c r="L135" s="38"/>
      <c r="M135" s="77"/>
      <c r="N135" s="171"/>
      <c r="O135" s="78"/>
      <c r="P135" s="172">
        <f>P136+P164</f>
        <v>0</v>
      </c>
      <c r="Q135" s="78"/>
      <c r="R135" s="172">
        <f>R136+R164</f>
        <v>2.4209387199999997</v>
      </c>
      <c r="S135" s="78"/>
      <c r="T135" s="173">
        <f>T136+T164</f>
        <v>1.0678038999999999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76</v>
      </c>
      <c r="AU135" s="16" t="s">
        <v>155</v>
      </c>
      <c r="BK135" s="174">
        <f>BK136+BK164</f>
        <v>0</v>
      </c>
    </row>
    <row r="136" spans="1:65" s="12" customFormat="1" ht="25.9" customHeight="1">
      <c r="B136" s="175"/>
      <c r="C136" s="176"/>
      <c r="D136" s="177" t="s">
        <v>76</v>
      </c>
      <c r="E136" s="178" t="s">
        <v>183</v>
      </c>
      <c r="F136" s="178" t="s">
        <v>184</v>
      </c>
      <c r="G136" s="176"/>
      <c r="H136" s="176"/>
      <c r="I136" s="179"/>
      <c r="J136" s="180">
        <f>BK136</f>
        <v>0</v>
      </c>
      <c r="K136" s="176"/>
      <c r="L136" s="181"/>
      <c r="M136" s="182"/>
      <c r="N136" s="183"/>
      <c r="O136" s="183"/>
      <c r="P136" s="184">
        <f>P137+P144+P152+P160</f>
        <v>0</v>
      </c>
      <c r="Q136" s="183"/>
      <c r="R136" s="184">
        <f>R137+R144+R152+R160</f>
        <v>1.3152423</v>
      </c>
      <c r="S136" s="183"/>
      <c r="T136" s="185">
        <f>T137+T144+T152+T160</f>
        <v>0.68640000000000001</v>
      </c>
      <c r="AR136" s="186" t="s">
        <v>85</v>
      </c>
      <c r="AT136" s="187" t="s">
        <v>76</v>
      </c>
      <c r="AU136" s="187" t="s">
        <v>77</v>
      </c>
      <c r="AY136" s="186" t="s">
        <v>185</v>
      </c>
      <c r="BK136" s="188">
        <f>BK137+BK144+BK152+BK160</f>
        <v>0</v>
      </c>
    </row>
    <row r="137" spans="1:65" s="12" customFormat="1" ht="22.9" customHeight="1">
      <c r="B137" s="175"/>
      <c r="C137" s="176"/>
      <c r="D137" s="177" t="s">
        <v>76</v>
      </c>
      <c r="E137" s="189" t="s">
        <v>186</v>
      </c>
      <c r="F137" s="189" t="s">
        <v>187</v>
      </c>
      <c r="G137" s="176"/>
      <c r="H137" s="176"/>
      <c r="I137" s="179"/>
      <c r="J137" s="190">
        <f>BK137</f>
        <v>0</v>
      </c>
      <c r="K137" s="176"/>
      <c r="L137" s="181"/>
      <c r="M137" s="182"/>
      <c r="N137" s="183"/>
      <c r="O137" s="183"/>
      <c r="P137" s="184">
        <f>SUM(P138:P143)</f>
        <v>0</v>
      </c>
      <c r="Q137" s="183"/>
      <c r="R137" s="184">
        <f>SUM(R138:R143)</f>
        <v>1.3089648</v>
      </c>
      <c r="S137" s="183"/>
      <c r="T137" s="185">
        <f>SUM(T138:T143)</f>
        <v>0</v>
      </c>
      <c r="AR137" s="186" t="s">
        <v>85</v>
      </c>
      <c r="AT137" s="187" t="s">
        <v>76</v>
      </c>
      <c r="AU137" s="187" t="s">
        <v>85</v>
      </c>
      <c r="AY137" s="186" t="s">
        <v>185</v>
      </c>
      <c r="BK137" s="188">
        <f>SUM(BK138:BK143)</f>
        <v>0</v>
      </c>
    </row>
    <row r="138" spans="1:65" s="2" customFormat="1" ht="21.75" customHeight="1">
      <c r="A138" s="33"/>
      <c r="B138" s="34"/>
      <c r="C138" s="191" t="s">
        <v>85</v>
      </c>
      <c r="D138" s="191" t="s">
        <v>188</v>
      </c>
      <c r="E138" s="192" t="s">
        <v>795</v>
      </c>
      <c r="F138" s="193" t="s">
        <v>796</v>
      </c>
      <c r="G138" s="194" t="s">
        <v>198</v>
      </c>
      <c r="H138" s="195">
        <v>14.81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42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192</v>
      </c>
      <c r="AT138" s="203" t="s">
        <v>188</v>
      </c>
      <c r="AU138" s="203" t="s">
        <v>87</v>
      </c>
      <c r="AY138" s="16" t="s">
        <v>185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85</v>
      </c>
      <c r="BK138" s="204">
        <f>ROUND(I138*H138,2)</f>
        <v>0</v>
      </c>
      <c r="BL138" s="16" t="s">
        <v>192</v>
      </c>
      <c r="BM138" s="203" t="s">
        <v>797</v>
      </c>
    </row>
    <row r="139" spans="1:65" s="13" customFormat="1">
      <c r="B139" s="205"/>
      <c r="C139" s="206"/>
      <c r="D139" s="207" t="s">
        <v>194</v>
      </c>
      <c r="E139" s="208" t="s">
        <v>1</v>
      </c>
      <c r="F139" s="209" t="s">
        <v>1902</v>
      </c>
      <c r="G139" s="206"/>
      <c r="H139" s="210">
        <v>14.81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194</v>
      </c>
      <c r="AU139" s="216" t="s">
        <v>87</v>
      </c>
      <c r="AV139" s="13" t="s">
        <v>87</v>
      </c>
      <c r="AW139" s="13" t="s">
        <v>34</v>
      </c>
      <c r="AX139" s="13" t="s">
        <v>85</v>
      </c>
      <c r="AY139" s="216" t="s">
        <v>185</v>
      </c>
    </row>
    <row r="140" spans="1:65" s="2" customFormat="1" ht="21.75" customHeight="1">
      <c r="A140" s="33"/>
      <c r="B140" s="34"/>
      <c r="C140" s="191" t="s">
        <v>87</v>
      </c>
      <c r="D140" s="191" t="s">
        <v>188</v>
      </c>
      <c r="E140" s="192" t="s">
        <v>1903</v>
      </c>
      <c r="F140" s="193" t="s">
        <v>1904</v>
      </c>
      <c r="G140" s="194" t="s">
        <v>198</v>
      </c>
      <c r="H140" s="195">
        <v>68.64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42</v>
      </c>
      <c r="O140" s="70"/>
      <c r="P140" s="201">
        <f>O140*H140</f>
        <v>0</v>
      </c>
      <c r="Q140" s="201">
        <v>1.5599999999999999E-2</v>
      </c>
      <c r="R140" s="201">
        <f>Q140*H140</f>
        <v>1.070784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192</v>
      </c>
      <c r="AT140" s="203" t="s">
        <v>188</v>
      </c>
      <c r="AU140" s="203" t="s">
        <v>87</v>
      </c>
      <c r="AY140" s="16" t="s">
        <v>185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85</v>
      </c>
      <c r="BK140" s="204">
        <f>ROUND(I140*H140,2)</f>
        <v>0</v>
      </c>
      <c r="BL140" s="16" t="s">
        <v>192</v>
      </c>
      <c r="BM140" s="203" t="s">
        <v>1905</v>
      </c>
    </row>
    <row r="141" spans="1:65" s="13" customFormat="1">
      <c r="B141" s="205"/>
      <c r="C141" s="206"/>
      <c r="D141" s="207" t="s">
        <v>194</v>
      </c>
      <c r="E141" s="208" t="s">
        <v>1</v>
      </c>
      <c r="F141" s="209" t="s">
        <v>1906</v>
      </c>
      <c r="G141" s="206"/>
      <c r="H141" s="210">
        <v>68.64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194</v>
      </c>
      <c r="AU141" s="216" t="s">
        <v>87</v>
      </c>
      <c r="AV141" s="13" t="s">
        <v>87</v>
      </c>
      <c r="AW141" s="13" t="s">
        <v>34</v>
      </c>
      <c r="AX141" s="13" t="s">
        <v>85</v>
      </c>
      <c r="AY141" s="216" t="s">
        <v>185</v>
      </c>
    </row>
    <row r="142" spans="1:65" s="2" customFormat="1" ht="21.75" customHeight="1">
      <c r="A142" s="33"/>
      <c r="B142" s="34"/>
      <c r="C142" s="191" t="s">
        <v>201</v>
      </c>
      <c r="D142" s="191" t="s">
        <v>188</v>
      </c>
      <c r="E142" s="192" t="s">
        <v>808</v>
      </c>
      <c r="F142" s="193" t="s">
        <v>809</v>
      </c>
      <c r="G142" s="194" t="s">
        <v>198</v>
      </c>
      <c r="H142" s="195">
        <v>68.64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42</v>
      </c>
      <c r="O142" s="70"/>
      <c r="P142" s="201">
        <f>O142*H142</f>
        <v>0</v>
      </c>
      <c r="Q142" s="201">
        <v>4.6999999999999999E-4</v>
      </c>
      <c r="R142" s="201">
        <f>Q142*H142</f>
        <v>3.2260799999999999E-2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192</v>
      </c>
      <c r="AT142" s="203" t="s">
        <v>188</v>
      </c>
      <c r="AU142" s="203" t="s">
        <v>87</v>
      </c>
      <c r="AY142" s="16" t="s">
        <v>185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85</v>
      </c>
      <c r="BK142" s="204">
        <f>ROUND(I142*H142,2)</f>
        <v>0</v>
      </c>
      <c r="BL142" s="16" t="s">
        <v>192</v>
      </c>
      <c r="BM142" s="203" t="s">
        <v>1907</v>
      </c>
    </row>
    <row r="143" spans="1:65" s="2" customFormat="1" ht="21.75" customHeight="1">
      <c r="A143" s="33"/>
      <c r="B143" s="34"/>
      <c r="C143" s="191" t="s">
        <v>192</v>
      </c>
      <c r="D143" s="191" t="s">
        <v>188</v>
      </c>
      <c r="E143" s="192" t="s">
        <v>814</v>
      </c>
      <c r="F143" s="193" t="s">
        <v>815</v>
      </c>
      <c r="G143" s="194" t="s">
        <v>198</v>
      </c>
      <c r="H143" s="195">
        <v>68.64</v>
      </c>
      <c r="I143" s="196"/>
      <c r="J143" s="197">
        <f>ROUND(I143*H143,2)</f>
        <v>0</v>
      </c>
      <c r="K143" s="198"/>
      <c r="L143" s="38"/>
      <c r="M143" s="199" t="s">
        <v>1</v>
      </c>
      <c r="N143" s="200" t="s">
        <v>42</v>
      </c>
      <c r="O143" s="70"/>
      <c r="P143" s="201">
        <f>O143*H143</f>
        <v>0</v>
      </c>
      <c r="Q143" s="201">
        <v>3.0000000000000001E-3</v>
      </c>
      <c r="R143" s="201">
        <f>Q143*H143</f>
        <v>0.20592000000000002</v>
      </c>
      <c r="S143" s="201">
        <v>0</v>
      </c>
      <c r="T143" s="20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192</v>
      </c>
      <c r="AT143" s="203" t="s">
        <v>188</v>
      </c>
      <c r="AU143" s="203" t="s">
        <v>87</v>
      </c>
      <c r="AY143" s="16" t="s">
        <v>185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6" t="s">
        <v>85</v>
      </c>
      <c r="BK143" s="204">
        <f>ROUND(I143*H143,2)</f>
        <v>0</v>
      </c>
      <c r="BL143" s="16" t="s">
        <v>192</v>
      </c>
      <c r="BM143" s="203" t="s">
        <v>1908</v>
      </c>
    </row>
    <row r="144" spans="1:65" s="12" customFormat="1" ht="22.9" customHeight="1">
      <c r="B144" s="175"/>
      <c r="C144" s="176"/>
      <c r="D144" s="177" t="s">
        <v>76</v>
      </c>
      <c r="E144" s="189" t="s">
        <v>209</v>
      </c>
      <c r="F144" s="189" t="s">
        <v>1251</v>
      </c>
      <c r="G144" s="176"/>
      <c r="H144" s="176"/>
      <c r="I144" s="179"/>
      <c r="J144" s="190">
        <f>BK144</f>
        <v>0</v>
      </c>
      <c r="K144" s="176"/>
      <c r="L144" s="181"/>
      <c r="M144" s="182"/>
      <c r="N144" s="183"/>
      <c r="O144" s="183"/>
      <c r="P144" s="184">
        <f>SUM(P145:P151)</f>
        <v>0</v>
      </c>
      <c r="Q144" s="183"/>
      <c r="R144" s="184">
        <f>SUM(R145:R151)</f>
        <v>6.2775000000000001E-3</v>
      </c>
      <c r="S144" s="183"/>
      <c r="T144" s="185">
        <f>SUM(T145:T151)</f>
        <v>0.68640000000000001</v>
      </c>
      <c r="AR144" s="186" t="s">
        <v>85</v>
      </c>
      <c r="AT144" s="187" t="s">
        <v>76</v>
      </c>
      <c r="AU144" s="187" t="s">
        <v>85</v>
      </c>
      <c r="AY144" s="186" t="s">
        <v>185</v>
      </c>
      <c r="BK144" s="188">
        <f>SUM(BK145:BK151)</f>
        <v>0</v>
      </c>
    </row>
    <row r="145" spans="1:65" s="2" customFormat="1" ht="33" customHeight="1">
      <c r="A145" s="33"/>
      <c r="B145" s="34"/>
      <c r="C145" s="191" t="s">
        <v>211</v>
      </c>
      <c r="D145" s="191" t="s">
        <v>188</v>
      </c>
      <c r="E145" s="192" t="s">
        <v>823</v>
      </c>
      <c r="F145" s="193" t="s">
        <v>824</v>
      </c>
      <c r="G145" s="194" t="s">
        <v>198</v>
      </c>
      <c r="H145" s="195">
        <v>24.79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42</v>
      </c>
      <c r="O145" s="70"/>
      <c r="P145" s="201">
        <f>O145*H145</f>
        <v>0</v>
      </c>
      <c r="Q145" s="201">
        <v>2.1000000000000001E-4</v>
      </c>
      <c r="R145" s="201">
        <f>Q145*H145</f>
        <v>5.2059000000000003E-3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192</v>
      </c>
      <c r="AT145" s="203" t="s">
        <v>188</v>
      </c>
      <c r="AU145" s="203" t="s">
        <v>87</v>
      </c>
      <c r="AY145" s="16" t="s">
        <v>185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85</v>
      </c>
      <c r="BK145" s="204">
        <f>ROUND(I145*H145,2)</f>
        <v>0</v>
      </c>
      <c r="BL145" s="16" t="s">
        <v>192</v>
      </c>
      <c r="BM145" s="203" t="s">
        <v>825</v>
      </c>
    </row>
    <row r="146" spans="1:65" s="13" customFormat="1">
      <c r="B146" s="205"/>
      <c r="C146" s="206"/>
      <c r="D146" s="207" t="s">
        <v>194</v>
      </c>
      <c r="E146" s="208" t="s">
        <v>1</v>
      </c>
      <c r="F146" s="209" t="s">
        <v>1909</v>
      </c>
      <c r="G146" s="206"/>
      <c r="H146" s="210">
        <v>24.79</v>
      </c>
      <c r="I146" s="211"/>
      <c r="J146" s="206"/>
      <c r="K146" s="206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194</v>
      </c>
      <c r="AU146" s="216" t="s">
        <v>87</v>
      </c>
      <c r="AV146" s="13" t="s">
        <v>87</v>
      </c>
      <c r="AW146" s="13" t="s">
        <v>34</v>
      </c>
      <c r="AX146" s="13" t="s">
        <v>85</v>
      </c>
      <c r="AY146" s="216" t="s">
        <v>185</v>
      </c>
    </row>
    <row r="147" spans="1:65" s="2" customFormat="1" ht="21.75" customHeight="1">
      <c r="A147" s="33"/>
      <c r="B147" s="34"/>
      <c r="C147" s="191" t="s">
        <v>186</v>
      </c>
      <c r="D147" s="191" t="s">
        <v>188</v>
      </c>
      <c r="E147" s="192" t="s">
        <v>827</v>
      </c>
      <c r="F147" s="193" t="s">
        <v>828</v>
      </c>
      <c r="G147" s="194" t="s">
        <v>198</v>
      </c>
      <c r="H147" s="195">
        <v>24.79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42</v>
      </c>
      <c r="O147" s="70"/>
      <c r="P147" s="201">
        <f>O147*H147</f>
        <v>0</v>
      </c>
      <c r="Q147" s="201">
        <v>4.0000000000000003E-5</v>
      </c>
      <c r="R147" s="201">
        <f>Q147*H147</f>
        <v>9.9160000000000003E-4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192</v>
      </c>
      <c r="AT147" s="203" t="s">
        <v>188</v>
      </c>
      <c r="AU147" s="203" t="s">
        <v>87</v>
      </c>
      <c r="AY147" s="16" t="s">
        <v>185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85</v>
      </c>
      <c r="BK147" s="204">
        <f>ROUND(I147*H147,2)</f>
        <v>0</v>
      </c>
      <c r="BL147" s="16" t="s">
        <v>192</v>
      </c>
      <c r="BM147" s="203" t="s">
        <v>829</v>
      </c>
    </row>
    <row r="148" spans="1:65" s="2" customFormat="1" ht="33" customHeight="1">
      <c r="A148" s="33"/>
      <c r="B148" s="34"/>
      <c r="C148" s="191" t="s">
        <v>220</v>
      </c>
      <c r="D148" s="191" t="s">
        <v>188</v>
      </c>
      <c r="E148" s="192" t="s">
        <v>1254</v>
      </c>
      <c r="F148" s="193" t="s">
        <v>1255</v>
      </c>
      <c r="G148" s="194" t="s">
        <v>214</v>
      </c>
      <c r="H148" s="195">
        <v>1</v>
      </c>
      <c r="I148" s="196"/>
      <c r="J148" s="197">
        <f>ROUND(I148*H148,2)</f>
        <v>0</v>
      </c>
      <c r="K148" s="198"/>
      <c r="L148" s="38"/>
      <c r="M148" s="199" t="s">
        <v>1</v>
      </c>
      <c r="N148" s="200" t="s">
        <v>42</v>
      </c>
      <c r="O148" s="70"/>
      <c r="P148" s="201">
        <f>O148*H148</f>
        <v>0</v>
      </c>
      <c r="Q148" s="201">
        <v>4.0000000000000003E-5</v>
      </c>
      <c r="R148" s="201">
        <f>Q148*H148</f>
        <v>4.0000000000000003E-5</v>
      </c>
      <c r="S148" s="201">
        <v>0</v>
      </c>
      <c r="T148" s="20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192</v>
      </c>
      <c r="AT148" s="203" t="s">
        <v>188</v>
      </c>
      <c r="AU148" s="203" t="s">
        <v>87</v>
      </c>
      <c r="AY148" s="16" t="s">
        <v>185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6" t="s">
        <v>85</v>
      </c>
      <c r="BK148" s="204">
        <f>ROUND(I148*H148,2)</f>
        <v>0</v>
      </c>
      <c r="BL148" s="16" t="s">
        <v>192</v>
      </c>
      <c r="BM148" s="203" t="s">
        <v>1256</v>
      </c>
    </row>
    <row r="149" spans="1:65" s="2" customFormat="1" ht="21.75" customHeight="1">
      <c r="A149" s="33"/>
      <c r="B149" s="34"/>
      <c r="C149" s="191" t="s">
        <v>224</v>
      </c>
      <c r="D149" s="191" t="s">
        <v>188</v>
      </c>
      <c r="E149" s="192" t="s">
        <v>830</v>
      </c>
      <c r="F149" s="193" t="s">
        <v>831</v>
      </c>
      <c r="G149" s="194" t="s">
        <v>214</v>
      </c>
      <c r="H149" s="195">
        <v>1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42</v>
      </c>
      <c r="O149" s="70"/>
      <c r="P149" s="201">
        <f>O149*H149</f>
        <v>0</v>
      </c>
      <c r="Q149" s="201">
        <v>4.0000000000000003E-5</v>
      </c>
      <c r="R149" s="201">
        <f>Q149*H149</f>
        <v>4.0000000000000003E-5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192</v>
      </c>
      <c r="AT149" s="203" t="s">
        <v>188</v>
      </c>
      <c r="AU149" s="203" t="s">
        <v>87</v>
      </c>
      <c r="AY149" s="16" t="s">
        <v>185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85</v>
      </c>
      <c r="BK149" s="204">
        <f>ROUND(I149*H149,2)</f>
        <v>0</v>
      </c>
      <c r="BL149" s="16" t="s">
        <v>192</v>
      </c>
      <c r="BM149" s="203" t="s">
        <v>832</v>
      </c>
    </row>
    <row r="150" spans="1:65" s="2" customFormat="1" ht="39">
      <c r="A150" s="33"/>
      <c r="B150" s="34"/>
      <c r="C150" s="35"/>
      <c r="D150" s="207" t="s">
        <v>269</v>
      </c>
      <c r="E150" s="35"/>
      <c r="F150" s="217" t="s">
        <v>833</v>
      </c>
      <c r="G150" s="35"/>
      <c r="H150" s="35"/>
      <c r="I150" s="218"/>
      <c r="J150" s="35"/>
      <c r="K150" s="35"/>
      <c r="L150" s="38"/>
      <c r="M150" s="219"/>
      <c r="N150" s="220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269</v>
      </c>
      <c r="AU150" s="16" t="s">
        <v>87</v>
      </c>
    </row>
    <row r="151" spans="1:65" s="2" customFormat="1" ht="33" customHeight="1">
      <c r="A151" s="33"/>
      <c r="B151" s="34"/>
      <c r="C151" s="191" t="s">
        <v>209</v>
      </c>
      <c r="D151" s="191" t="s">
        <v>188</v>
      </c>
      <c r="E151" s="192" t="s">
        <v>1910</v>
      </c>
      <c r="F151" s="193" t="s">
        <v>1911</v>
      </c>
      <c r="G151" s="194" t="s">
        <v>198</v>
      </c>
      <c r="H151" s="195">
        <v>68.64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42</v>
      </c>
      <c r="O151" s="70"/>
      <c r="P151" s="201">
        <f>O151*H151</f>
        <v>0</v>
      </c>
      <c r="Q151" s="201">
        <v>0</v>
      </c>
      <c r="R151" s="201">
        <f>Q151*H151</f>
        <v>0</v>
      </c>
      <c r="S151" s="201">
        <v>0.01</v>
      </c>
      <c r="T151" s="202">
        <f>S151*H151</f>
        <v>0.68640000000000001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192</v>
      </c>
      <c r="AT151" s="203" t="s">
        <v>188</v>
      </c>
      <c r="AU151" s="203" t="s">
        <v>87</v>
      </c>
      <c r="AY151" s="16" t="s">
        <v>185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85</v>
      </c>
      <c r="BK151" s="204">
        <f>ROUND(I151*H151,2)</f>
        <v>0</v>
      </c>
      <c r="BL151" s="16" t="s">
        <v>192</v>
      </c>
      <c r="BM151" s="203" t="s">
        <v>1912</v>
      </c>
    </row>
    <row r="152" spans="1:65" s="12" customFormat="1" ht="22.9" customHeight="1">
      <c r="B152" s="175"/>
      <c r="C152" s="176"/>
      <c r="D152" s="177" t="s">
        <v>76</v>
      </c>
      <c r="E152" s="189" t="s">
        <v>232</v>
      </c>
      <c r="F152" s="189" t="s">
        <v>843</v>
      </c>
      <c r="G152" s="176"/>
      <c r="H152" s="176"/>
      <c r="I152" s="179"/>
      <c r="J152" s="190">
        <f>BK152</f>
        <v>0</v>
      </c>
      <c r="K152" s="176"/>
      <c r="L152" s="181"/>
      <c r="M152" s="182"/>
      <c r="N152" s="183"/>
      <c r="O152" s="183"/>
      <c r="P152" s="184">
        <f>SUM(P153:P159)</f>
        <v>0</v>
      </c>
      <c r="Q152" s="183"/>
      <c r="R152" s="184">
        <f>SUM(R153:R159)</f>
        <v>0</v>
      </c>
      <c r="S152" s="183"/>
      <c r="T152" s="185">
        <f>SUM(T153:T159)</f>
        <v>0</v>
      </c>
      <c r="AR152" s="186" t="s">
        <v>85</v>
      </c>
      <c r="AT152" s="187" t="s">
        <v>76</v>
      </c>
      <c r="AU152" s="187" t="s">
        <v>85</v>
      </c>
      <c r="AY152" s="186" t="s">
        <v>185</v>
      </c>
      <c r="BK152" s="188">
        <f>SUM(BK153:BK159)</f>
        <v>0</v>
      </c>
    </row>
    <row r="153" spans="1:65" s="2" customFormat="1" ht="21.75" customHeight="1">
      <c r="A153" s="33"/>
      <c r="B153" s="34"/>
      <c r="C153" s="191" t="s">
        <v>234</v>
      </c>
      <c r="D153" s="191" t="s">
        <v>188</v>
      </c>
      <c r="E153" s="192" t="s">
        <v>844</v>
      </c>
      <c r="F153" s="193" t="s">
        <v>845</v>
      </c>
      <c r="G153" s="194" t="s">
        <v>237</v>
      </c>
      <c r="H153" s="195">
        <v>1.0680000000000001</v>
      </c>
      <c r="I153" s="196"/>
      <c r="J153" s="197">
        <f>ROUND(I153*H153,2)</f>
        <v>0</v>
      </c>
      <c r="K153" s="198"/>
      <c r="L153" s="38"/>
      <c r="M153" s="199" t="s">
        <v>1</v>
      </c>
      <c r="N153" s="200" t="s">
        <v>42</v>
      </c>
      <c r="O153" s="70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192</v>
      </c>
      <c r="AT153" s="203" t="s">
        <v>188</v>
      </c>
      <c r="AU153" s="203" t="s">
        <v>87</v>
      </c>
      <c r="AY153" s="16" t="s">
        <v>185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6" t="s">
        <v>85</v>
      </c>
      <c r="BK153" s="204">
        <f>ROUND(I153*H153,2)</f>
        <v>0</v>
      </c>
      <c r="BL153" s="16" t="s">
        <v>192</v>
      </c>
      <c r="BM153" s="203" t="s">
        <v>846</v>
      </c>
    </row>
    <row r="154" spans="1:65" s="2" customFormat="1" ht="33" customHeight="1">
      <c r="A154" s="33"/>
      <c r="B154" s="34"/>
      <c r="C154" s="191" t="s">
        <v>239</v>
      </c>
      <c r="D154" s="191" t="s">
        <v>188</v>
      </c>
      <c r="E154" s="192" t="s">
        <v>240</v>
      </c>
      <c r="F154" s="193" t="s">
        <v>241</v>
      </c>
      <c r="G154" s="194" t="s">
        <v>237</v>
      </c>
      <c r="H154" s="195">
        <v>5.34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42</v>
      </c>
      <c r="O154" s="70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192</v>
      </c>
      <c r="AT154" s="203" t="s">
        <v>188</v>
      </c>
      <c r="AU154" s="203" t="s">
        <v>87</v>
      </c>
      <c r="AY154" s="16" t="s">
        <v>185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85</v>
      </c>
      <c r="BK154" s="204">
        <f>ROUND(I154*H154,2)</f>
        <v>0</v>
      </c>
      <c r="BL154" s="16" t="s">
        <v>192</v>
      </c>
      <c r="BM154" s="203" t="s">
        <v>847</v>
      </c>
    </row>
    <row r="155" spans="1:65" s="13" customFormat="1">
      <c r="B155" s="205"/>
      <c r="C155" s="206"/>
      <c r="D155" s="207" t="s">
        <v>194</v>
      </c>
      <c r="E155" s="206"/>
      <c r="F155" s="209" t="s">
        <v>1913</v>
      </c>
      <c r="G155" s="206"/>
      <c r="H155" s="210">
        <v>5.34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194</v>
      </c>
      <c r="AU155" s="216" t="s">
        <v>87</v>
      </c>
      <c r="AV155" s="13" t="s">
        <v>87</v>
      </c>
      <c r="AW155" s="13" t="s">
        <v>4</v>
      </c>
      <c r="AX155" s="13" t="s">
        <v>85</v>
      </c>
      <c r="AY155" s="216" t="s">
        <v>185</v>
      </c>
    </row>
    <row r="156" spans="1:65" s="2" customFormat="1" ht="21.75" customHeight="1">
      <c r="A156" s="33"/>
      <c r="B156" s="34"/>
      <c r="C156" s="191" t="s">
        <v>244</v>
      </c>
      <c r="D156" s="191" t="s">
        <v>188</v>
      </c>
      <c r="E156" s="192" t="s">
        <v>245</v>
      </c>
      <c r="F156" s="193" t="s">
        <v>849</v>
      </c>
      <c r="G156" s="194" t="s">
        <v>237</v>
      </c>
      <c r="H156" s="195">
        <v>1.0680000000000001</v>
      </c>
      <c r="I156" s="196"/>
      <c r="J156" s="197">
        <f>ROUND(I156*H156,2)</f>
        <v>0</v>
      </c>
      <c r="K156" s="198"/>
      <c r="L156" s="38"/>
      <c r="M156" s="199" t="s">
        <v>1</v>
      </c>
      <c r="N156" s="200" t="s">
        <v>42</v>
      </c>
      <c r="O156" s="70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192</v>
      </c>
      <c r="AT156" s="203" t="s">
        <v>188</v>
      </c>
      <c r="AU156" s="203" t="s">
        <v>87</v>
      </c>
      <c r="AY156" s="16" t="s">
        <v>185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85</v>
      </c>
      <c r="BK156" s="204">
        <f>ROUND(I156*H156,2)</f>
        <v>0</v>
      </c>
      <c r="BL156" s="16" t="s">
        <v>192</v>
      </c>
      <c r="BM156" s="203" t="s">
        <v>850</v>
      </c>
    </row>
    <row r="157" spans="1:65" s="2" customFormat="1" ht="21.75" customHeight="1">
      <c r="A157" s="33"/>
      <c r="B157" s="34"/>
      <c r="C157" s="191" t="s">
        <v>248</v>
      </c>
      <c r="D157" s="191" t="s">
        <v>188</v>
      </c>
      <c r="E157" s="192" t="s">
        <v>249</v>
      </c>
      <c r="F157" s="193" t="s">
        <v>250</v>
      </c>
      <c r="G157" s="194" t="s">
        <v>237</v>
      </c>
      <c r="H157" s="195">
        <v>20.292000000000002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42</v>
      </c>
      <c r="O157" s="70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192</v>
      </c>
      <c r="AT157" s="203" t="s">
        <v>188</v>
      </c>
      <c r="AU157" s="203" t="s">
        <v>87</v>
      </c>
      <c r="AY157" s="16" t="s">
        <v>185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85</v>
      </c>
      <c r="BK157" s="204">
        <f>ROUND(I157*H157,2)</f>
        <v>0</v>
      </c>
      <c r="BL157" s="16" t="s">
        <v>192</v>
      </c>
      <c r="BM157" s="203" t="s">
        <v>851</v>
      </c>
    </row>
    <row r="158" spans="1:65" s="13" customFormat="1">
      <c r="B158" s="205"/>
      <c r="C158" s="206"/>
      <c r="D158" s="207" t="s">
        <v>194</v>
      </c>
      <c r="E158" s="206"/>
      <c r="F158" s="209" t="s">
        <v>1914</v>
      </c>
      <c r="G158" s="206"/>
      <c r="H158" s="210">
        <v>20.292000000000002</v>
      </c>
      <c r="I158" s="211"/>
      <c r="J158" s="206"/>
      <c r="K158" s="206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194</v>
      </c>
      <c r="AU158" s="216" t="s">
        <v>87</v>
      </c>
      <c r="AV158" s="13" t="s">
        <v>87</v>
      </c>
      <c r="AW158" s="13" t="s">
        <v>4</v>
      </c>
      <c r="AX158" s="13" t="s">
        <v>85</v>
      </c>
      <c r="AY158" s="216" t="s">
        <v>185</v>
      </c>
    </row>
    <row r="159" spans="1:65" s="2" customFormat="1" ht="33" customHeight="1">
      <c r="A159" s="33"/>
      <c r="B159" s="34"/>
      <c r="C159" s="191" t="s">
        <v>253</v>
      </c>
      <c r="D159" s="191" t="s">
        <v>188</v>
      </c>
      <c r="E159" s="192" t="s">
        <v>254</v>
      </c>
      <c r="F159" s="193" t="s">
        <v>255</v>
      </c>
      <c r="G159" s="194" t="s">
        <v>237</v>
      </c>
      <c r="H159" s="195">
        <v>1.0680000000000001</v>
      </c>
      <c r="I159" s="196"/>
      <c r="J159" s="197">
        <f>ROUND(I159*H159,2)</f>
        <v>0</v>
      </c>
      <c r="K159" s="198"/>
      <c r="L159" s="38"/>
      <c r="M159" s="199" t="s">
        <v>1</v>
      </c>
      <c r="N159" s="200" t="s">
        <v>42</v>
      </c>
      <c r="O159" s="70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192</v>
      </c>
      <c r="AT159" s="203" t="s">
        <v>188</v>
      </c>
      <c r="AU159" s="203" t="s">
        <v>87</v>
      </c>
      <c r="AY159" s="16" t="s">
        <v>185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6" t="s">
        <v>85</v>
      </c>
      <c r="BK159" s="204">
        <f>ROUND(I159*H159,2)</f>
        <v>0</v>
      </c>
      <c r="BL159" s="16" t="s">
        <v>192</v>
      </c>
      <c r="BM159" s="203" t="s">
        <v>853</v>
      </c>
    </row>
    <row r="160" spans="1:65" s="12" customFormat="1" ht="22.9" customHeight="1">
      <c r="B160" s="175"/>
      <c r="C160" s="176"/>
      <c r="D160" s="177" t="s">
        <v>76</v>
      </c>
      <c r="E160" s="189" t="s">
        <v>271</v>
      </c>
      <c r="F160" s="189" t="s">
        <v>272</v>
      </c>
      <c r="G160" s="176"/>
      <c r="H160" s="176"/>
      <c r="I160" s="179"/>
      <c r="J160" s="190">
        <f>BK160</f>
        <v>0</v>
      </c>
      <c r="K160" s="176"/>
      <c r="L160" s="181"/>
      <c r="M160" s="182"/>
      <c r="N160" s="183"/>
      <c r="O160" s="183"/>
      <c r="P160" s="184">
        <f>SUM(P161:P163)</f>
        <v>0</v>
      </c>
      <c r="Q160" s="183"/>
      <c r="R160" s="184">
        <f>SUM(R161:R163)</f>
        <v>0</v>
      </c>
      <c r="S160" s="183"/>
      <c r="T160" s="185">
        <f>SUM(T161:T163)</f>
        <v>0</v>
      </c>
      <c r="AR160" s="186" t="s">
        <v>85</v>
      </c>
      <c r="AT160" s="187" t="s">
        <v>76</v>
      </c>
      <c r="AU160" s="187" t="s">
        <v>85</v>
      </c>
      <c r="AY160" s="186" t="s">
        <v>185</v>
      </c>
      <c r="BK160" s="188">
        <f>SUM(BK161:BK163)</f>
        <v>0</v>
      </c>
    </row>
    <row r="161" spans="1:65" s="2" customFormat="1" ht="16.5" customHeight="1">
      <c r="A161" s="33"/>
      <c r="B161" s="34"/>
      <c r="C161" s="191" t="s">
        <v>8</v>
      </c>
      <c r="D161" s="191" t="s">
        <v>188</v>
      </c>
      <c r="E161" s="192" t="s">
        <v>1338</v>
      </c>
      <c r="F161" s="193" t="s">
        <v>1339</v>
      </c>
      <c r="G161" s="194" t="s">
        <v>237</v>
      </c>
      <c r="H161" s="195">
        <v>1.415</v>
      </c>
      <c r="I161" s="196"/>
      <c r="J161" s="197">
        <f>ROUND(I161*H161,2)</f>
        <v>0</v>
      </c>
      <c r="K161" s="198"/>
      <c r="L161" s="38"/>
      <c r="M161" s="199" t="s">
        <v>1</v>
      </c>
      <c r="N161" s="200" t="s">
        <v>42</v>
      </c>
      <c r="O161" s="70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192</v>
      </c>
      <c r="AT161" s="203" t="s">
        <v>188</v>
      </c>
      <c r="AU161" s="203" t="s">
        <v>87</v>
      </c>
      <c r="AY161" s="16" t="s">
        <v>185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6" t="s">
        <v>85</v>
      </c>
      <c r="BK161" s="204">
        <f>ROUND(I161*H161,2)</f>
        <v>0</v>
      </c>
      <c r="BL161" s="16" t="s">
        <v>192</v>
      </c>
      <c r="BM161" s="203" t="s">
        <v>1340</v>
      </c>
    </row>
    <row r="162" spans="1:65" s="2" customFormat="1" ht="21.75" customHeight="1">
      <c r="A162" s="33"/>
      <c r="B162" s="34"/>
      <c r="C162" s="191" t="s">
        <v>261</v>
      </c>
      <c r="D162" s="191" t="s">
        <v>188</v>
      </c>
      <c r="E162" s="192" t="s">
        <v>278</v>
      </c>
      <c r="F162" s="193" t="s">
        <v>279</v>
      </c>
      <c r="G162" s="194" t="s">
        <v>237</v>
      </c>
      <c r="H162" s="195">
        <v>14.15</v>
      </c>
      <c r="I162" s="196"/>
      <c r="J162" s="197">
        <f>ROUND(I162*H162,2)</f>
        <v>0</v>
      </c>
      <c r="K162" s="198"/>
      <c r="L162" s="38"/>
      <c r="M162" s="199" t="s">
        <v>1</v>
      </c>
      <c r="N162" s="200" t="s">
        <v>42</v>
      </c>
      <c r="O162" s="70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192</v>
      </c>
      <c r="AT162" s="203" t="s">
        <v>188</v>
      </c>
      <c r="AU162" s="203" t="s">
        <v>87</v>
      </c>
      <c r="AY162" s="16" t="s">
        <v>185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6" t="s">
        <v>85</v>
      </c>
      <c r="BK162" s="204">
        <f>ROUND(I162*H162,2)</f>
        <v>0</v>
      </c>
      <c r="BL162" s="16" t="s">
        <v>192</v>
      </c>
      <c r="BM162" s="203" t="s">
        <v>855</v>
      </c>
    </row>
    <row r="163" spans="1:65" s="13" customFormat="1">
      <c r="B163" s="205"/>
      <c r="C163" s="206"/>
      <c r="D163" s="207" t="s">
        <v>194</v>
      </c>
      <c r="E163" s="206"/>
      <c r="F163" s="209" t="s">
        <v>1915</v>
      </c>
      <c r="G163" s="206"/>
      <c r="H163" s="210">
        <v>14.15</v>
      </c>
      <c r="I163" s="211"/>
      <c r="J163" s="206"/>
      <c r="K163" s="206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194</v>
      </c>
      <c r="AU163" s="216" t="s">
        <v>87</v>
      </c>
      <c r="AV163" s="13" t="s">
        <v>87</v>
      </c>
      <c r="AW163" s="13" t="s">
        <v>4</v>
      </c>
      <c r="AX163" s="13" t="s">
        <v>85</v>
      </c>
      <c r="AY163" s="216" t="s">
        <v>185</v>
      </c>
    </row>
    <row r="164" spans="1:65" s="12" customFormat="1" ht="25.9" customHeight="1">
      <c r="B164" s="175"/>
      <c r="C164" s="176"/>
      <c r="D164" s="177" t="s">
        <v>76</v>
      </c>
      <c r="E164" s="178" t="s">
        <v>281</v>
      </c>
      <c r="F164" s="178" t="s">
        <v>282</v>
      </c>
      <c r="G164" s="176"/>
      <c r="H164" s="176"/>
      <c r="I164" s="179"/>
      <c r="J164" s="180">
        <f>BK164</f>
        <v>0</v>
      </c>
      <c r="K164" s="176"/>
      <c r="L164" s="181"/>
      <c r="M164" s="182"/>
      <c r="N164" s="183"/>
      <c r="O164" s="183"/>
      <c r="P164" s="184">
        <f>P165+P170+P181+P186+P205+P211+P231+P235+P244</f>
        <v>0</v>
      </c>
      <c r="Q164" s="183"/>
      <c r="R164" s="184">
        <f>R165+R170+R181+R186+R205+R211+R231+R235+R244</f>
        <v>1.1056964199999999</v>
      </c>
      <c r="S164" s="183"/>
      <c r="T164" s="185">
        <f>T165+T170+T181+T186+T205+T211+T231+T235+T244</f>
        <v>0.38140389999999996</v>
      </c>
      <c r="AR164" s="186" t="s">
        <v>85</v>
      </c>
      <c r="AT164" s="187" t="s">
        <v>76</v>
      </c>
      <c r="AU164" s="187" t="s">
        <v>77</v>
      </c>
      <c r="AY164" s="186" t="s">
        <v>185</v>
      </c>
      <c r="BK164" s="188">
        <f>BK165+BK170+BK181+BK186+BK205+BK211+BK231+BK235+BK244</f>
        <v>0</v>
      </c>
    </row>
    <row r="165" spans="1:65" s="12" customFormat="1" ht="22.9" customHeight="1">
      <c r="B165" s="175"/>
      <c r="C165" s="176"/>
      <c r="D165" s="177" t="s">
        <v>76</v>
      </c>
      <c r="E165" s="189" t="s">
        <v>857</v>
      </c>
      <c r="F165" s="189" t="s">
        <v>858</v>
      </c>
      <c r="G165" s="176"/>
      <c r="H165" s="176"/>
      <c r="I165" s="179"/>
      <c r="J165" s="190">
        <f>BK165</f>
        <v>0</v>
      </c>
      <c r="K165" s="176"/>
      <c r="L165" s="181"/>
      <c r="M165" s="182"/>
      <c r="N165" s="183"/>
      <c r="O165" s="183"/>
      <c r="P165" s="184">
        <f>SUM(P166:P169)</f>
        <v>0</v>
      </c>
      <c r="Q165" s="183"/>
      <c r="R165" s="184">
        <f>SUM(R166:R169)</f>
        <v>4.0999999999999999E-4</v>
      </c>
      <c r="S165" s="183"/>
      <c r="T165" s="185">
        <f>SUM(T166:T169)</f>
        <v>4.4999999999999999E-4</v>
      </c>
      <c r="AR165" s="186" t="s">
        <v>85</v>
      </c>
      <c r="AT165" s="187" t="s">
        <v>76</v>
      </c>
      <c r="AU165" s="187" t="s">
        <v>85</v>
      </c>
      <c r="AY165" s="186" t="s">
        <v>185</v>
      </c>
      <c r="BK165" s="188">
        <f>SUM(BK166:BK169)</f>
        <v>0</v>
      </c>
    </row>
    <row r="166" spans="1:65" s="2" customFormat="1" ht="21.75" customHeight="1">
      <c r="A166" s="33"/>
      <c r="B166" s="34"/>
      <c r="C166" s="191" t="s">
        <v>265</v>
      </c>
      <c r="D166" s="191" t="s">
        <v>188</v>
      </c>
      <c r="E166" s="192" t="s">
        <v>859</v>
      </c>
      <c r="F166" s="193" t="s">
        <v>860</v>
      </c>
      <c r="G166" s="194" t="s">
        <v>301</v>
      </c>
      <c r="H166" s="195">
        <v>1</v>
      </c>
      <c r="I166" s="196"/>
      <c r="J166" s="197">
        <f>ROUND(I166*H166,2)</f>
        <v>0</v>
      </c>
      <c r="K166" s="198"/>
      <c r="L166" s="38"/>
      <c r="M166" s="199" t="s">
        <v>1</v>
      </c>
      <c r="N166" s="200" t="s">
        <v>42</v>
      </c>
      <c r="O166" s="70"/>
      <c r="P166" s="201">
        <f>O166*H166</f>
        <v>0</v>
      </c>
      <c r="Q166" s="201">
        <v>4.0000000000000003E-5</v>
      </c>
      <c r="R166" s="201">
        <f>Q166*H166</f>
        <v>4.0000000000000003E-5</v>
      </c>
      <c r="S166" s="201">
        <v>4.4999999999999999E-4</v>
      </c>
      <c r="T166" s="202">
        <f>S166*H166</f>
        <v>4.4999999999999999E-4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3" t="s">
        <v>192</v>
      </c>
      <c r="AT166" s="203" t="s">
        <v>188</v>
      </c>
      <c r="AU166" s="203" t="s">
        <v>87</v>
      </c>
      <c r="AY166" s="16" t="s">
        <v>185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16" t="s">
        <v>85</v>
      </c>
      <c r="BK166" s="204">
        <f>ROUND(I166*H166,2)</f>
        <v>0</v>
      </c>
      <c r="BL166" s="16" t="s">
        <v>192</v>
      </c>
      <c r="BM166" s="203" t="s">
        <v>861</v>
      </c>
    </row>
    <row r="167" spans="1:65" s="2" customFormat="1" ht="21.75" customHeight="1">
      <c r="A167" s="33"/>
      <c r="B167" s="34"/>
      <c r="C167" s="191" t="s">
        <v>273</v>
      </c>
      <c r="D167" s="191" t="s">
        <v>188</v>
      </c>
      <c r="E167" s="192" t="s">
        <v>862</v>
      </c>
      <c r="F167" s="193" t="s">
        <v>863</v>
      </c>
      <c r="G167" s="194" t="s">
        <v>301</v>
      </c>
      <c r="H167" s="195">
        <v>1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42</v>
      </c>
      <c r="O167" s="70"/>
      <c r="P167" s="201">
        <f>O167*H167</f>
        <v>0</v>
      </c>
      <c r="Q167" s="201">
        <v>3.6999999999999999E-4</v>
      </c>
      <c r="R167" s="201">
        <f>Q167*H167</f>
        <v>3.6999999999999999E-4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192</v>
      </c>
      <c r="AT167" s="203" t="s">
        <v>188</v>
      </c>
      <c r="AU167" s="203" t="s">
        <v>87</v>
      </c>
      <c r="AY167" s="16" t="s">
        <v>185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85</v>
      </c>
      <c r="BK167" s="204">
        <f>ROUND(I167*H167,2)</f>
        <v>0</v>
      </c>
      <c r="BL167" s="16" t="s">
        <v>192</v>
      </c>
      <c r="BM167" s="203" t="s">
        <v>864</v>
      </c>
    </row>
    <row r="168" spans="1:65" s="2" customFormat="1" ht="21.75" customHeight="1">
      <c r="A168" s="33"/>
      <c r="B168" s="34"/>
      <c r="C168" s="191" t="s">
        <v>277</v>
      </c>
      <c r="D168" s="191" t="s">
        <v>188</v>
      </c>
      <c r="E168" s="192" t="s">
        <v>1916</v>
      </c>
      <c r="F168" s="193" t="s">
        <v>1917</v>
      </c>
      <c r="G168" s="194" t="s">
        <v>434</v>
      </c>
      <c r="H168" s="243"/>
      <c r="I168" s="196"/>
      <c r="J168" s="197">
        <f>ROUND(I168*H168,2)</f>
        <v>0</v>
      </c>
      <c r="K168" s="198"/>
      <c r="L168" s="38"/>
      <c r="M168" s="199" t="s">
        <v>1</v>
      </c>
      <c r="N168" s="200" t="s">
        <v>42</v>
      </c>
      <c r="O168" s="70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261</v>
      </c>
      <c r="AT168" s="203" t="s">
        <v>188</v>
      </c>
      <c r="AU168" s="203" t="s">
        <v>87</v>
      </c>
      <c r="AY168" s="16" t="s">
        <v>185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85</v>
      </c>
      <c r="BK168" s="204">
        <f>ROUND(I168*H168,2)</f>
        <v>0</v>
      </c>
      <c r="BL168" s="16" t="s">
        <v>261</v>
      </c>
      <c r="BM168" s="203" t="s">
        <v>1918</v>
      </c>
    </row>
    <row r="169" spans="1:65" s="2" customFormat="1" ht="21.75" customHeight="1">
      <c r="A169" s="33"/>
      <c r="B169" s="34"/>
      <c r="C169" s="191" t="s">
        <v>285</v>
      </c>
      <c r="D169" s="191" t="s">
        <v>188</v>
      </c>
      <c r="E169" s="192" t="s">
        <v>868</v>
      </c>
      <c r="F169" s="193" t="s">
        <v>869</v>
      </c>
      <c r="G169" s="194" t="s">
        <v>434</v>
      </c>
      <c r="H169" s="243"/>
      <c r="I169" s="196"/>
      <c r="J169" s="197">
        <f>ROUND(I169*H169,2)</f>
        <v>0</v>
      </c>
      <c r="K169" s="198"/>
      <c r="L169" s="38"/>
      <c r="M169" s="199" t="s">
        <v>1</v>
      </c>
      <c r="N169" s="200" t="s">
        <v>42</v>
      </c>
      <c r="O169" s="70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261</v>
      </c>
      <c r="AT169" s="203" t="s">
        <v>188</v>
      </c>
      <c r="AU169" s="203" t="s">
        <v>87</v>
      </c>
      <c r="AY169" s="16" t="s">
        <v>185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85</v>
      </c>
      <c r="BK169" s="204">
        <f>ROUND(I169*H169,2)</f>
        <v>0</v>
      </c>
      <c r="BL169" s="16" t="s">
        <v>261</v>
      </c>
      <c r="BM169" s="203" t="s">
        <v>870</v>
      </c>
    </row>
    <row r="170" spans="1:65" s="12" customFormat="1" ht="22.9" customHeight="1">
      <c r="B170" s="175"/>
      <c r="C170" s="176"/>
      <c r="D170" s="177" t="s">
        <v>76</v>
      </c>
      <c r="E170" s="189" t="s">
        <v>498</v>
      </c>
      <c r="F170" s="189" t="s">
        <v>499</v>
      </c>
      <c r="G170" s="176"/>
      <c r="H170" s="176"/>
      <c r="I170" s="179"/>
      <c r="J170" s="190">
        <f>BK170</f>
        <v>0</v>
      </c>
      <c r="K170" s="176"/>
      <c r="L170" s="181"/>
      <c r="M170" s="182"/>
      <c r="N170" s="183"/>
      <c r="O170" s="183"/>
      <c r="P170" s="184">
        <f>SUM(P171:P180)</f>
        <v>0</v>
      </c>
      <c r="Q170" s="183"/>
      <c r="R170" s="184">
        <f>SUM(R171:R180)</f>
        <v>4.8599999999999997E-2</v>
      </c>
      <c r="S170" s="183"/>
      <c r="T170" s="185">
        <f>SUM(T171:T180)</f>
        <v>5.0000000000000001E-3</v>
      </c>
      <c r="AR170" s="186" t="s">
        <v>87</v>
      </c>
      <c r="AT170" s="187" t="s">
        <v>76</v>
      </c>
      <c r="AU170" s="187" t="s">
        <v>85</v>
      </c>
      <c r="AY170" s="186" t="s">
        <v>185</v>
      </c>
      <c r="BK170" s="188">
        <f>SUM(BK171:BK180)</f>
        <v>0</v>
      </c>
    </row>
    <row r="171" spans="1:65" s="2" customFormat="1" ht="44.25" customHeight="1">
      <c r="A171" s="33"/>
      <c r="B171" s="34"/>
      <c r="C171" s="191" t="s">
        <v>7</v>
      </c>
      <c r="D171" s="191" t="s">
        <v>188</v>
      </c>
      <c r="E171" s="192" t="s">
        <v>1266</v>
      </c>
      <c r="F171" s="193" t="s">
        <v>1267</v>
      </c>
      <c r="G171" s="194" t="s">
        <v>214</v>
      </c>
      <c r="H171" s="195">
        <v>1</v>
      </c>
      <c r="I171" s="196"/>
      <c r="J171" s="197">
        <f t="shared" ref="J171:J176" si="0">ROUND(I171*H171,2)</f>
        <v>0</v>
      </c>
      <c r="K171" s="198"/>
      <c r="L171" s="38"/>
      <c r="M171" s="199" t="s">
        <v>1</v>
      </c>
      <c r="N171" s="200" t="s">
        <v>42</v>
      </c>
      <c r="O171" s="70"/>
      <c r="P171" s="201">
        <f t="shared" ref="P171:P176" si="1">O171*H171</f>
        <v>0</v>
      </c>
      <c r="Q171" s="201">
        <v>0</v>
      </c>
      <c r="R171" s="201">
        <f t="shared" ref="R171:R176" si="2">Q171*H171</f>
        <v>0</v>
      </c>
      <c r="S171" s="201">
        <v>0</v>
      </c>
      <c r="T171" s="202">
        <f t="shared" ref="T171:T176" si="3"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261</v>
      </c>
      <c r="AT171" s="203" t="s">
        <v>188</v>
      </c>
      <c r="AU171" s="203" t="s">
        <v>87</v>
      </c>
      <c r="AY171" s="16" t="s">
        <v>185</v>
      </c>
      <c r="BE171" s="204">
        <f t="shared" ref="BE171:BE176" si="4">IF(N171="základní",J171,0)</f>
        <v>0</v>
      </c>
      <c r="BF171" s="204">
        <f t="shared" ref="BF171:BF176" si="5">IF(N171="snížená",J171,0)</f>
        <v>0</v>
      </c>
      <c r="BG171" s="204">
        <f t="shared" ref="BG171:BG176" si="6">IF(N171="zákl. přenesená",J171,0)</f>
        <v>0</v>
      </c>
      <c r="BH171" s="204">
        <f t="shared" ref="BH171:BH176" si="7">IF(N171="sníž. přenesená",J171,0)</f>
        <v>0</v>
      </c>
      <c r="BI171" s="204">
        <f t="shared" ref="BI171:BI176" si="8">IF(N171="nulová",J171,0)</f>
        <v>0</v>
      </c>
      <c r="BJ171" s="16" t="s">
        <v>85</v>
      </c>
      <c r="BK171" s="204">
        <f t="shared" ref="BK171:BK176" si="9">ROUND(I171*H171,2)</f>
        <v>0</v>
      </c>
      <c r="BL171" s="16" t="s">
        <v>261</v>
      </c>
      <c r="BM171" s="203" t="s">
        <v>1919</v>
      </c>
    </row>
    <row r="172" spans="1:65" s="2" customFormat="1" ht="21.75" customHeight="1">
      <c r="A172" s="33"/>
      <c r="B172" s="34"/>
      <c r="C172" s="191" t="s">
        <v>293</v>
      </c>
      <c r="D172" s="191" t="s">
        <v>188</v>
      </c>
      <c r="E172" s="192" t="s">
        <v>1269</v>
      </c>
      <c r="F172" s="193" t="s">
        <v>1270</v>
      </c>
      <c r="G172" s="194" t="s">
        <v>301</v>
      </c>
      <c r="H172" s="195">
        <v>5</v>
      </c>
      <c r="I172" s="196"/>
      <c r="J172" s="197">
        <f t="shared" si="0"/>
        <v>0</v>
      </c>
      <c r="K172" s="198"/>
      <c r="L172" s="38"/>
      <c r="M172" s="199" t="s">
        <v>1</v>
      </c>
      <c r="N172" s="200" t="s">
        <v>42</v>
      </c>
      <c r="O172" s="70"/>
      <c r="P172" s="201">
        <f t="shared" si="1"/>
        <v>0</v>
      </c>
      <c r="Q172" s="201">
        <v>0</v>
      </c>
      <c r="R172" s="201">
        <f t="shared" si="2"/>
        <v>0</v>
      </c>
      <c r="S172" s="201">
        <v>1E-3</v>
      </c>
      <c r="T172" s="202">
        <f t="shared" si="3"/>
        <v>5.0000000000000001E-3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261</v>
      </c>
      <c r="AT172" s="203" t="s">
        <v>188</v>
      </c>
      <c r="AU172" s="203" t="s">
        <v>87</v>
      </c>
      <c r="AY172" s="16" t="s">
        <v>185</v>
      </c>
      <c r="BE172" s="204">
        <f t="shared" si="4"/>
        <v>0</v>
      </c>
      <c r="BF172" s="204">
        <f t="shared" si="5"/>
        <v>0</v>
      </c>
      <c r="BG172" s="204">
        <f t="shared" si="6"/>
        <v>0</v>
      </c>
      <c r="BH172" s="204">
        <f t="shared" si="7"/>
        <v>0</v>
      </c>
      <c r="BI172" s="204">
        <f t="shared" si="8"/>
        <v>0</v>
      </c>
      <c r="BJ172" s="16" t="s">
        <v>85</v>
      </c>
      <c r="BK172" s="204">
        <f t="shared" si="9"/>
        <v>0</v>
      </c>
      <c r="BL172" s="16" t="s">
        <v>261</v>
      </c>
      <c r="BM172" s="203" t="s">
        <v>1920</v>
      </c>
    </row>
    <row r="173" spans="1:65" s="2" customFormat="1" ht="21.75" customHeight="1">
      <c r="A173" s="33"/>
      <c r="B173" s="34"/>
      <c r="C173" s="191" t="s">
        <v>298</v>
      </c>
      <c r="D173" s="191" t="s">
        <v>188</v>
      </c>
      <c r="E173" s="192" t="s">
        <v>1921</v>
      </c>
      <c r="F173" s="193" t="s">
        <v>1922</v>
      </c>
      <c r="G173" s="194" t="s">
        <v>301</v>
      </c>
      <c r="H173" s="195">
        <v>6</v>
      </c>
      <c r="I173" s="196"/>
      <c r="J173" s="197">
        <f t="shared" si="0"/>
        <v>0</v>
      </c>
      <c r="K173" s="198"/>
      <c r="L173" s="38"/>
      <c r="M173" s="199" t="s">
        <v>1</v>
      </c>
      <c r="N173" s="200" t="s">
        <v>42</v>
      </c>
      <c r="O173" s="70"/>
      <c r="P173" s="201">
        <f t="shared" si="1"/>
        <v>0</v>
      </c>
      <c r="Q173" s="201">
        <v>0</v>
      </c>
      <c r="R173" s="201">
        <f t="shared" si="2"/>
        <v>0</v>
      </c>
      <c r="S173" s="201">
        <v>0</v>
      </c>
      <c r="T173" s="202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3" t="s">
        <v>261</v>
      </c>
      <c r="AT173" s="203" t="s">
        <v>188</v>
      </c>
      <c r="AU173" s="203" t="s">
        <v>87</v>
      </c>
      <c r="AY173" s="16" t="s">
        <v>185</v>
      </c>
      <c r="BE173" s="204">
        <f t="shared" si="4"/>
        <v>0</v>
      </c>
      <c r="BF173" s="204">
        <f t="shared" si="5"/>
        <v>0</v>
      </c>
      <c r="BG173" s="204">
        <f t="shared" si="6"/>
        <v>0</v>
      </c>
      <c r="BH173" s="204">
        <f t="shared" si="7"/>
        <v>0</v>
      </c>
      <c r="BI173" s="204">
        <f t="shared" si="8"/>
        <v>0</v>
      </c>
      <c r="BJ173" s="16" t="s">
        <v>85</v>
      </c>
      <c r="BK173" s="204">
        <f t="shared" si="9"/>
        <v>0</v>
      </c>
      <c r="BL173" s="16" t="s">
        <v>261</v>
      </c>
      <c r="BM173" s="203" t="s">
        <v>1923</v>
      </c>
    </row>
    <row r="174" spans="1:65" s="2" customFormat="1" ht="16.5" customHeight="1">
      <c r="A174" s="33"/>
      <c r="B174" s="34"/>
      <c r="C174" s="191" t="s">
        <v>304</v>
      </c>
      <c r="D174" s="191" t="s">
        <v>188</v>
      </c>
      <c r="E174" s="192" t="s">
        <v>954</v>
      </c>
      <c r="F174" s="193" t="s">
        <v>955</v>
      </c>
      <c r="G174" s="194" t="s">
        <v>301</v>
      </c>
      <c r="H174" s="195">
        <v>6</v>
      </c>
      <c r="I174" s="196"/>
      <c r="J174" s="197">
        <f t="shared" si="0"/>
        <v>0</v>
      </c>
      <c r="K174" s="198"/>
      <c r="L174" s="38"/>
      <c r="M174" s="199" t="s">
        <v>1</v>
      </c>
      <c r="N174" s="200" t="s">
        <v>42</v>
      </c>
      <c r="O174" s="70"/>
      <c r="P174" s="201">
        <f t="shared" si="1"/>
        <v>0</v>
      </c>
      <c r="Q174" s="201">
        <v>0</v>
      </c>
      <c r="R174" s="201">
        <f t="shared" si="2"/>
        <v>0</v>
      </c>
      <c r="S174" s="201">
        <v>0</v>
      </c>
      <c r="T174" s="202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261</v>
      </c>
      <c r="AT174" s="203" t="s">
        <v>188</v>
      </c>
      <c r="AU174" s="203" t="s">
        <v>87</v>
      </c>
      <c r="AY174" s="16" t="s">
        <v>185</v>
      </c>
      <c r="BE174" s="204">
        <f t="shared" si="4"/>
        <v>0</v>
      </c>
      <c r="BF174" s="204">
        <f t="shared" si="5"/>
        <v>0</v>
      </c>
      <c r="BG174" s="204">
        <f t="shared" si="6"/>
        <v>0</v>
      </c>
      <c r="BH174" s="204">
        <f t="shared" si="7"/>
        <v>0</v>
      </c>
      <c r="BI174" s="204">
        <f t="shared" si="8"/>
        <v>0</v>
      </c>
      <c r="BJ174" s="16" t="s">
        <v>85</v>
      </c>
      <c r="BK174" s="204">
        <f t="shared" si="9"/>
        <v>0</v>
      </c>
      <c r="BL174" s="16" t="s">
        <v>261</v>
      </c>
      <c r="BM174" s="203" t="s">
        <v>956</v>
      </c>
    </row>
    <row r="175" spans="1:65" s="2" customFormat="1" ht="21.75" customHeight="1">
      <c r="A175" s="33"/>
      <c r="B175" s="34"/>
      <c r="C175" s="232" t="s">
        <v>310</v>
      </c>
      <c r="D175" s="232" t="s">
        <v>319</v>
      </c>
      <c r="E175" s="233" t="s">
        <v>957</v>
      </c>
      <c r="F175" s="234" t="s">
        <v>958</v>
      </c>
      <c r="G175" s="235" t="s">
        <v>301</v>
      </c>
      <c r="H175" s="236">
        <v>6</v>
      </c>
      <c r="I175" s="237"/>
      <c r="J175" s="238">
        <f t="shared" si="0"/>
        <v>0</v>
      </c>
      <c r="K175" s="239"/>
      <c r="L175" s="240"/>
      <c r="M175" s="241" t="s">
        <v>1</v>
      </c>
      <c r="N175" s="242" t="s">
        <v>42</v>
      </c>
      <c r="O175" s="70"/>
      <c r="P175" s="201">
        <f t="shared" si="1"/>
        <v>0</v>
      </c>
      <c r="Q175" s="201">
        <v>8.0999999999999996E-3</v>
      </c>
      <c r="R175" s="201">
        <f t="shared" si="2"/>
        <v>4.8599999999999997E-2</v>
      </c>
      <c r="S175" s="201">
        <v>0</v>
      </c>
      <c r="T175" s="202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322</v>
      </c>
      <c r="AT175" s="203" t="s">
        <v>319</v>
      </c>
      <c r="AU175" s="203" t="s">
        <v>87</v>
      </c>
      <c r="AY175" s="16" t="s">
        <v>185</v>
      </c>
      <c r="BE175" s="204">
        <f t="shared" si="4"/>
        <v>0</v>
      </c>
      <c r="BF175" s="204">
        <f t="shared" si="5"/>
        <v>0</v>
      </c>
      <c r="BG175" s="204">
        <f t="shared" si="6"/>
        <v>0</v>
      </c>
      <c r="BH175" s="204">
        <f t="shared" si="7"/>
        <v>0</v>
      </c>
      <c r="BI175" s="204">
        <f t="shared" si="8"/>
        <v>0</v>
      </c>
      <c r="BJ175" s="16" t="s">
        <v>85</v>
      </c>
      <c r="BK175" s="204">
        <f t="shared" si="9"/>
        <v>0</v>
      </c>
      <c r="BL175" s="16" t="s">
        <v>261</v>
      </c>
      <c r="BM175" s="203" t="s">
        <v>959</v>
      </c>
    </row>
    <row r="176" spans="1:65" s="2" customFormat="1" ht="33" customHeight="1">
      <c r="A176" s="33"/>
      <c r="B176" s="34"/>
      <c r="C176" s="191" t="s">
        <v>318</v>
      </c>
      <c r="D176" s="191" t="s">
        <v>188</v>
      </c>
      <c r="E176" s="192" t="s">
        <v>1244</v>
      </c>
      <c r="F176" s="193" t="s">
        <v>1264</v>
      </c>
      <c r="G176" s="194" t="s">
        <v>191</v>
      </c>
      <c r="H176" s="195">
        <v>40</v>
      </c>
      <c r="I176" s="196"/>
      <c r="J176" s="197">
        <f t="shared" si="0"/>
        <v>0</v>
      </c>
      <c r="K176" s="198"/>
      <c r="L176" s="38"/>
      <c r="M176" s="199" t="s">
        <v>1</v>
      </c>
      <c r="N176" s="200" t="s">
        <v>42</v>
      </c>
      <c r="O176" s="70"/>
      <c r="P176" s="201">
        <f t="shared" si="1"/>
        <v>0</v>
      </c>
      <c r="Q176" s="201">
        <v>0</v>
      </c>
      <c r="R176" s="201">
        <f t="shared" si="2"/>
        <v>0</v>
      </c>
      <c r="S176" s="201">
        <v>0</v>
      </c>
      <c r="T176" s="202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500</v>
      </c>
      <c r="AT176" s="203" t="s">
        <v>188</v>
      </c>
      <c r="AU176" s="203" t="s">
        <v>87</v>
      </c>
      <c r="AY176" s="16" t="s">
        <v>185</v>
      </c>
      <c r="BE176" s="204">
        <f t="shared" si="4"/>
        <v>0</v>
      </c>
      <c r="BF176" s="204">
        <f t="shared" si="5"/>
        <v>0</v>
      </c>
      <c r="BG176" s="204">
        <f t="shared" si="6"/>
        <v>0</v>
      </c>
      <c r="BH176" s="204">
        <f t="shared" si="7"/>
        <v>0</v>
      </c>
      <c r="BI176" s="204">
        <f t="shared" si="8"/>
        <v>0</v>
      </c>
      <c r="BJ176" s="16" t="s">
        <v>85</v>
      </c>
      <c r="BK176" s="204">
        <f t="shared" si="9"/>
        <v>0</v>
      </c>
      <c r="BL176" s="16" t="s">
        <v>500</v>
      </c>
      <c r="BM176" s="203" t="s">
        <v>1924</v>
      </c>
    </row>
    <row r="177" spans="1:65" s="2" customFormat="1" ht="39">
      <c r="A177" s="33"/>
      <c r="B177" s="34"/>
      <c r="C177" s="35"/>
      <c r="D177" s="207" t="s">
        <v>269</v>
      </c>
      <c r="E177" s="35"/>
      <c r="F177" s="217" t="s">
        <v>1247</v>
      </c>
      <c r="G177" s="35"/>
      <c r="H177" s="35"/>
      <c r="I177" s="218"/>
      <c r="J177" s="35"/>
      <c r="K177" s="35"/>
      <c r="L177" s="38"/>
      <c r="M177" s="219"/>
      <c r="N177" s="220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269</v>
      </c>
      <c r="AU177" s="16" t="s">
        <v>87</v>
      </c>
    </row>
    <row r="178" spans="1:65" s="2" customFormat="1" ht="44.25" customHeight="1">
      <c r="A178" s="33"/>
      <c r="B178" s="34"/>
      <c r="C178" s="191" t="s">
        <v>325</v>
      </c>
      <c r="D178" s="191" t="s">
        <v>188</v>
      </c>
      <c r="E178" s="192" t="s">
        <v>719</v>
      </c>
      <c r="F178" s="193" t="s">
        <v>960</v>
      </c>
      <c r="G178" s="194" t="s">
        <v>721</v>
      </c>
      <c r="H178" s="195">
        <v>1</v>
      </c>
      <c r="I178" s="196"/>
      <c r="J178" s="197">
        <f>ROUND(I178*H178,2)</f>
        <v>0</v>
      </c>
      <c r="K178" s="198"/>
      <c r="L178" s="38"/>
      <c r="M178" s="199" t="s">
        <v>1</v>
      </c>
      <c r="N178" s="200" t="s">
        <v>42</v>
      </c>
      <c r="O178" s="70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3" t="s">
        <v>192</v>
      </c>
      <c r="AT178" s="203" t="s">
        <v>188</v>
      </c>
      <c r="AU178" s="203" t="s">
        <v>87</v>
      </c>
      <c r="AY178" s="16" t="s">
        <v>185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6" t="s">
        <v>85</v>
      </c>
      <c r="BK178" s="204">
        <f>ROUND(I178*H178,2)</f>
        <v>0</v>
      </c>
      <c r="BL178" s="16" t="s">
        <v>192</v>
      </c>
      <c r="BM178" s="203" t="s">
        <v>961</v>
      </c>
    </row>
    <row r="179" spans="1:65" s="2" customFormat="1" ht="21.75" customHeight="1">
      <c r="A179" s="33"/>
      <c r="B179" s="34"/>
      <c r="C179" s="191" t="s">
        <v>331</v>
      </c>
      <c r="D179" s="191" t="s">
        <v>188</v>
      </c>
      <c r="E179" s="192" t="s">
        <v>1347</v>
      </c>
      <c r="F179" s="193" t="s">
        <v>1348</v>
      </c>
      <c r="G179" s="194" t="s">
        <v>434</v>
      </c>
      <c r="H179" s="243"/>
      <c r="I179" s="196"/>
      <c r="J179" s="197">
        <f>ROUND(I179*H179,2)</f>
        <v>0</v>
      </c>
      <c r="K179" s="198"/>
      <c r="L179" s="38"/>
      <c r="M179" s="199" t="s">
        <v>1</v>
      </c>
      <c r="N179" s="200" t="s">
        <v>42</v>
      </c>
      <c r="O179" s="70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261</v>
      </c>
      <c r="AT179" s="203" t="s">
        <v>188</v>
      </c>
      <c r="AU179" s="203" t="s">
        <v>87</v>
      </c>
      <c r="AY179" s="16" t="s">
        <v>185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6" t="s">
        <v>85</v>
      </c>
      <c r="BK179" s="204">
        <f>ROUND(I179*H179,2)</f>
        <v>0</v>
      </c>
      <c r="BL179" s="16" t="s">
        <v>261</v>
      </c>
      <c r="BM179" s="203" t="s">
        <v>1925</v>
      </c>
    </row>
    <row r="180" spans="1:65" s="2" customFormat="1" ht="21.75" customHeight="1">
      <c r="A180" s="33"/>
      <c r="B180" s="34"/>
      <c r="C180" s="191" t="s">
        <v>336</v>
      </c>
      <c r="D180" s="191" t="s">
        <v>188</v>
      </c>
      <c r="E180" s="192" t="s">
        <v>522</v>
      </c>
      <c r="F180" s="193" t="s">
        <v>523</v>
      </c>
      <c r="G180" s="194" t="s">
        <v>434</v>
      </c>
      <c r="H180" s="243"/>
      <c r="I180" s="196"/>
      <c r="J180" s="197">
        <f>ROUND(I180*H180,2)</f>
        <v>0</v>
      </c>
      <c r="K180" s="198"/>
      <c r="L180" s="38"/>
      <c r="M180" s="199" t="s">
        <v>1</v>
      </c>
      <c r="N180" s="200" t="s">
        <v>42</v>
      </c>
      <c r="O180" s="70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261</v>
      </c>
      <c r="AT180" s="203" t="s">
        <v>188</v>
      </c>
      <c r="AU180" s="203" t="s">
        <v>87</v>
      </c>
      <c r="AY180" s="16" t="s">
        <v>185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85</v>
      </c>
      <c r="BK180" s="204">
        <f>ROUND(I180*H180,2)</f>
        <v>0</v>
      </c>
      <c r="BL180" s="16" t="s">
        <v>261</v>
      </c>
      <c r="BM180" s="203" t="s">
        <v>1926</v>
      </c>
    </row>
    <row r="181" spans="1:65" s="12" customFormat="1" ht="22.9" customHeight="1">
      <c r="B181" s="175"/>
      <c r="C181" s="176"/>
      <c r="D181" s="177" t="s">
        <v>76</v>
      </c>
      <c r="E181" s="189" t="s">
        <v>525</v>
      </c>
      <c r="F181" s="189" t="s">
        <v>526</v>
      </c>
      <c r="G181" s="176"/>
      <c r="H181" s="176"/>
      <c r="I181" s="179"/>
      <c r="J181" s="190">
        <f>BK181</f>
        <v>0</v>
      </c>
      <c r="K181" s="176"/>
      <c r="L181" s="181"/>
      <c r="M181" s="182"/>
      <c r="N181" s="183"/>
      <c r="O181" s="183"/>
      <c r="P181" s="184">
        <f>SUM(P182:P185)</f>
        <v>0</v>
      </c>
      <c r="Q181" s="183"/>
      <c r="R181" s="184">
        <f>SUM(R182:R185)</f>
        <v>0.30417329999999998</v>
      </c>
      <c r="S181" s="183"/>
      <c r="T181" s="185">
        <f>SUM(T182:T185)</f>
        <v>0</v>
      </c>
      <c r="AR181" s="186" t="s">
        <v>87</v>
      </c>
      <c r="AT181" s="187" t="s">
        <v>76</v>
      </c>
      <c r="AU181" s="187" t="s">
        <v>85</v>
      </c>
      <c r="AY181" s="186" t="s">
        <v>185</v>
      </c>
      <c r="BK181" s="188">
        <f>SUM(BK182:BK185)</f>
        <v>0</v>
      </c>
    </row>
    <row r="182" spans="1:65" s="2" customFormat="1" ht="21.75" customHeight="1">
      <c r="A182" s="33"/>
      <c r="B182" s="34"/>
      <c r="C182" s="191" t="s">
        <v>340</v>
      </c>
      <c r="D182" s="191" t="s">
        <v>188</v>
      </c>
      <c r="E182" s="192" t="s">
        <v>1020</v>
      </c>
      <c r="F182" s="193" t="s">
        <v>1021</v>
      </c>
      <c r="G182" s="194" t="s">
        <v>198</v>
      </c>
      <c r="H182" s="195">
        <v>24.79</v>
      </c>
      <c r="I182" s="196"/>
      <c r="J182" s="197">
        <f>ROUND(I182*H182,2)</f>
        <v>0</v>
      </c>
      <c r="K182" s="198"/>
      <c r="L182" s="38"/>
      <c r="M182" s="199" t="s">
        <v>1</v>
      </c>
      <c r="N182" s="200" t="s">
        <v>42</v>
      </c>
      <c r="O182" s="70"/>
      <c r="P182" s="201">
        <f>O182*H182</f>
        <v>0</v>
      </c>
      <c r="Q182" s="201">
        <v>1.217E-2</v>
      </c>
      <c r="R182" s="201">
        <f>Q182*H182</f>
        <v>0.30169429999999997</v>
      </c>
      <c r="S182" s="201">
        <v>0</v>
      </c>
      <c r="T182" s="20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261</v>
      </c>
      <c r="AT182" s="203" t="s">
        <v>188</v>
      </c>
      <c r="AU182" s="203" t="s">
        <v>87</v>
      </c>
      <c r="AY182" s="16" t="s">
        <v>185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6" t="s">
        <v>85</v>
      </c>
      <c r="BK182" s="204">
        <f>ROUND(I182*H182,2)</f>
        <v>0</v>
      </c>
      <c r="BL182" s="16" t="s">
        <v>261</v>
      </c>
      <c r="BM182" s="203" t="s">
        <v>1022</v>
      </c>
    </row>
    <row r="183" spans="1:65" s="2" customFormat="1" ht="16.5" customHeight="1">
      <c r="A183" s="33"/>
      <c r="B183" s="34"/>
      <c r="C183" s="191" t="s">
        <v>345</v>
      </c>
      <c r="D183" s="191" t="s">
        <v>188</v>
      </c>
      <c r="E183" s="192" t="s">
        <v>1025</v>
      </c>
      <c r="F183" s="193" t="s">
        <v>1026</v>
      </c>
      <c r="G183" s="194" t="s">
        <v>198</v>
      </c>
      <c r="H183" s="195">
        <v>24.79</v>
      </c>
      <c r="I183" s="196"/>
      <c r="J183" s="197">
        <f>ROUND(I183*H183,2)</f>
        <v>0</v>
      </c>
      <c r="K183" s="198"/>
      <c r="L183" s="38"/>
      <c r="M183" s="199" t="s">
        <v>1</v>
      </c>
      <c r="N183" s="200" t="s">
        <v>42</v>
      </c>
      <c r="O183" s="70"/>
      <c r="P183" s="201">
        <f>O183*H183</f>
        <v>0</v>
      </c>
      <c r="Q183" s="201">
        <v>1E-4</v>
      </c>
      <c r="R183" s="201">
        <f>Q183*H183</f>
        <v>2.4789999999999999E-3</v>
      </c>
      <c r="S183" s="201">
        <v>0</v>
      </c>
      <c r="T183" s="20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3" t="s">
        <v>261</v>
      </c>
      <c r="AT183" s="203" t="s">
        <v>188</v>
      </c>
      <c r="AU183" s="203" t="s">
        <v>87</v>
      </c>
      <c r="AY183" s="16" t="s">
        <v>185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6" t="s">
        <v>85</v>
      </c>
      <c r="BK183" s="204">
        <f>ROUND(I183*H183,2)</f>
        <v>0</v>
      </c>
      <c r="BL183" s="16" t="s">
        <v>261</v>
      </c>
      <c r="BM183" s="203" t="s">
        <v>1027</v>
      </c>
    </row>
    <row r="184" spans="1:65" s="2" customFormat="1" ht="21.75" customHeight="1">
      <c r="A184" s="33"/>
      <c r="B184" s="34"/>
      <c r="C184" s="191" t="s">
        <v>322</v>
      </c>
      <c r="D184" s="191" t="s">
        <v>188</v>
      </c>
      <c r="E184" s="192" t="s">
        <v>1651</v>
      </c>
      <c r="F184" s="193" t="s">
        <v>1652</v>
      </c>
      <c r="G184" s="194" t="s">
        <v>434</v>
      </c>
      <c r="H184" s="243"/>
      <c r="I184" s="196"/>
      <c r="J184" s="197">
        <f>ROUND(I184*H184,2)</f>
        <v>0</v>
      </c>
      <c r="K184" s="198"/>
      <c r="L184" s="38"/>
      <c r="M184" s="199" t="s">
        <v>1</v>
      </c>
      <c r="N184" s="200" t="s">
        <v>42</v>
      </c>
      <c r="O184" s="70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261</v>
      </c>
      <c r="AT184" s="203" t="s">
        <v>188</v>
      </c>
      <c r="AU184" s="203" t="s">
        <v>87</v>
      </c>
      <c r="AY184" s="16" t="s">
        <v>185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85</v>
      </c>
      <c r="BK184" s="204">
        <f>ROUND(I184*H184,2)</f>
        <v>0</v>
      </c>
      <c r="BL184" s="16" t="s">
        <v>261</v>
      </c>
      <c r="BM184" s="203" t="s">
        <v>1927</v>
      </c>
    </row>
    <row r="185" spans="1:65" s="2" customFormat="1" ht="33" customHeight="1">
      <c r="A185" s="33"/>
      <c r="B185" s="34"/>
      <c r="C185" s="191" t="s">
        <v>353</v>
      </c>
      <c r="D185" s="191" t="s">
        <v>188</v>
      </c>
      <c r="E185" s="192" t="s">
        <v>557</v>
      </c>
      <c r="F185" s="193" t="s">
        <v>558</v>
      </c>
      <c r="G185" s="194" t="s">
        <v>434</v>
      </c>
      <c r="H185" s="243"/>
      <c r="I185" s="196"/>
      <c r="J185" s="197">
        <f>ROUND(I185*H185,2)</f>
        <v>0</v>
      </c>
      <c r="K185" s="198"/>
      <c r="L185" s="38"/>
      <c r="M185" s="199" t="s">
        <v>1</v>
      </c>
      <c r="N185" s="200" t="s">
        <v>42</v>
      </c>
      <c r="O185" s="70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261</v>
      </c>
      <c r="AT185" s="203" t="s">
        <v>188</v>
      </c>
      <c r="AU185" s="203" t="s">
        <v>87</v>
      </c>
      <c r="AY185" s="16" t="s">
        <v>185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85</v>
      </c>
      <c r="BK185" s="204">
        <f>ROUND(I185*H185,2)</f>
        <v>0</v>
      </c>
      <c r="BL185" s="16" t="s">
        <v>261</v>
      </c>
      <c r="BM185" s="203" t="s">
        <v>1040</v>
      </c>
    </row>
    <row r="186" spans="1:65" s="12" customFormat="1" ht="22.9" customHeight="1">
      <c r="B186" s="175"/>
      <c r="C186" s="176"/>
      <c r="D186" s="177" t="s">
        <v>76</v>
      </c>
      <c r="E186" s="189" t="s">
        <v>1041</v>
      </c>
      <c r="F186" s="189" t="s">
        <v>1042</v>
      </c>
      <c r="G186" s="176"/>
      <c r="H186" s="176"/>
      <c r="I186" s="179"/>
      <c r="J186" s="190">
        <f>BK186</f>
        <v>0</v>
      </c>
      <c r="K186" s="176"/>
      <c r="L186" s="181"/>
      <c r="M186" s="182"/>
      <c r="N186" s="183"/>
      <c r="O186" s="183"/>
      <c r="P186" s="184">
        <f>SUM(P187:P204)</f>
        <v>0</v>
      </c>
      <c r="Q186" s="183"/>
      <c r="R186" s="184">
        <f>SUM(R187:R204)</f>
        <v>2.2850000000000002E-2</v>
      </c>
      <c r="S186" s="183"/>
      <c r="T186" s="185">
        <f>SUM(T187:T204)</f>
        <v>0.19333049999999996</v>
      </c>
      <c r="AR186" s="186" t="s">
        <v>87</v>
      </c>
      <c r="AT186" s="187" t="s">
        <v>76</v>
      </c>
      <c r="AU186" s="187" t="s">
        <v>85</v>
      </c>
      <c r="AY186" s="186" t="s">
        <v>185</v>
      </c>
      <c r="BK186" s="188">
        <f>SUM(BK187:BK204)</f>
        <v>0</v>
      </c>
    </row>
    <row r="187" spans="1:65" s="2" customFormat="1" ht="16.5" customHeight="1">
      <c r="A187" s="33"/>
      <c r="B187" s="34"/>
      <c r="C187" s="191" t="s">
        <v>361</v>
      </c>
      <c r="D187" s="191" t="s">
        <v>188</v>
      </c>
      <c r="E187" s="192" t="s">
        <v>1043</v>
      </c>
      <c r="F187" s="193" t="s">
        <v>1044</v>
      </c>
      <c r="G187" s="194" t="s">
        <v>198</v>
      </c>
      <c r="H187" s="195">
        <v>7.77</v>
      </c>
      <c r="I187" s="196"/>
      <c r="J187" s="197">
        <f>ROUND(I187*H187,2)</f>
        <v>0</v>
      </c>
      <c r="K187" s="198"/>
      <c r="L187" s="38"/>
      <c r="M187" s="199" t="s">
        <v>1</v>
      </c>
      <c r="N187" s="200" t="s">
        <v>42</v>
      </c>
      <c r="O187" s="70"/>
      <c r="P187" s="201">
        <f>O187*H187</f>
        <v>0</v>
      </c>
      <c r="Q187" s="201">
        <v>0</v>
      </c>
      <c r="R187" s="201">
        <f>Q187*H187</f>
        <v>0</v>
      </c>
      <c r="S187" s="201">
        <v>2.4649999999999998E-2</v>
      </c>
      <c r="T187" s="202">
        <f>S187*H187</f>
        <v>0.19153049999999996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3" t="s">
        <v>261</v>
      </c>
      <c r="AT187" s="203" t="s">
        <v>188</v>
      </c>
      <c r="AU187" s="203" t="s">
        <v>87</v>
      </c>
      <c r="AY187" s="16" t="s">
        <v>185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6" t="s">
        <v>85</v>
      </c>
      <c r="BK187" s="204">
        <f>ROUND(I187*H187,2)</f>
        <v>0</v>
      </c>
      <c r="BL187" s="16" t="s">
        <v>261</v>
      </c>
      <c r="BM187" s="203" t="s">
        <v>1045</v>
      </c>
    </row>
    <row r="188" spans="1:65" s="13" customFormat="1">
      <c r="B188" s="205"/>
      <c r="C188" s="206"/>
      <c r="D188" s="207" t="s">
        <v>194</v>
      </c>
      <c r="E188" s="208" t="s">
        <v>1</v>
      </c>
      <c r="F188" s="209" t="s">
        <v>1928</v>
      </c>
      <c r="G188" s="206"/>
      <c r="H188" s="210">
        <v>1.85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194</v>
      </c>
      <c r="AU188" s="216" t="s">
        <v>87</v>
      </c>
      <c r="AV188" s="13" t="s">
        <v>87</v>
      </c>
      <c r="AW188" s="13" t="s">
        <v>34</v>
      </c>
      <c r="AX188" s="13" t="s">
        <v>77</v>
      </c>
      <c r="AY188" s="216" t="s">
        <v>185</v>
      </c>
    </row>
    <row r="189" spans="1:65" s="13" customFormat="1">
      <c r="B189" s="205"/>
      <c r="C189" s="206"/>
      <c r="D189" s="207" t="s">
        <v>194</v>
      </c>
      <c r="E189" s="208" t="s">
        <v>1</v>
      </c>
      <c r="F189" s="209" t="s">
        <v>1929</v>
      </c>
      <c r="G189" s="206"/>
      <c r="H189" s="210">
        <v>5.92</v>
      </c>
      <c r="I189" s="211"/>
      <c r="J189" s="206"/>
      <c r="K189" s="206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194</v>
      </c>
      <c r="AU189" s="216" t="s">
        <v>87</v>
      </c>
      <c r="AV189" s="13" t="s">
        <v>87</v>
      </c>
      <c r="AW189" s="13" t="s">
        <v>34</v>
      </c>
      <c r="AX189" s="13" t="s">
        <v>77</v>
      </c>
      <c r="AY189" s="216" t="s">
        <v>185</v>
      </c>
    </row>
    <row r="190" spans="1:65" s="14" customFormat="1">
      <c r="B190" s="221"/>
      <c r="C190" s="222"/>
      <c r="D190" s="207" t="s">
        <v>194</v>
      </c>
      <c r="E190" s="223" t="s">
        <v>1</v>
      </c>
      <c r="F190" s="224" t="s">
        <v>317</v>
      </c>
      <c r="G190" s="222"/>
      <c r="H190" s="225">
        <v>7.77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194</v>
      </c>
      <c r="AU190" s="231" t="s">
        <v>87</v>
      </c>
      <c r="AV190" s="14" t="s">
        <v>192</v>
      </c>
      <c r="AW190" s="14" t="s">
        <v>34</v>
      </c>
      <c r="AX190" s="14" t="s">
        <v>85</v>
      </c>
      <c r="AY190" s="231" t="s">
        <v>185</v>
      </c>
    </row>
    <row r="191" spans="1:65" s="2" customFormat="1" ht="44.25" customHeight="1">
      <c r="A191" s="33"/>
      <c r="B191" s="34"/>
      <c r="C191" s="191" t="s">
        <v>367</v>
      </c>
      <c r="D191" s="191" t="s">
        <v>188</v>
      </c>
      <c r="E191" s="192" t="s">
        <v>1048</v>
      </c>
      <c r="F191" s="193" t="s">
        <v>1049</v>
      </c>
      <c r="G191" s="194" t="s">
        <v>198</v>
      </c>
      <c r="H191" s="195">
        <v>7.77</v>
      </c>
      <c r="I191" s="196"/>
      <c r="J191" s="197">
        <f>ROUND(I191*H191,2)</f>
        <v>0</v>
      </c>
      <c r="K191" s="198"/>
      <c r="L191" s="38"/>
      <c r="M191" s="199" t="s">
        <v>1</v>
      </c>
      <c r="N191" s="200" t="s">
        <v>42</v>
      </c>
      <c r="O191" s="70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3" t="s">
        <v>261</v>
      </c>
      <c r="AT191" s="203" t="s">
        <v>188</v>
      </c>
      <c r="AU191" s="203" t="s">
        <v>87</v>
      </c>
      <c r="AY191" s="16" t="s">
        <v>185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6" t="s">
        <v>85</v>
      </c>
      <c r="BK191" s="204">
        <f>ROUND(I191*H191,2)</f>
        <v>0</v>
      </c>
      <c r="BL191" s="16" t="s">
        <v>261</v>
      </c>
      <c r="BM191" s="203" t="s">
        <v>1050</v>
      </c>
    </row>
    <row r="192" spans="1:65" s="2" customFormat="1" ht="19.5">
      <c r="A192" s="33"/>
      <c r="B192" s="34"/>
      <c r="C192" s="35"/>
      <c r="D192" s="207" t="s">
        <v>269</v>
      </c>
      <c r="E192" s="35"/>
      <c r="F192" s="217" t="s">
        <v>1280</v>
      </c>
      <c r="G192" s="35"/>
      <c r="H192" s="35"/>
      <c r="I192" s="218"/>
      <c r="J192" s="35"/>
      <c r="K192" s="35"/>
      <c r="L192" s="38"/>
      <c r="M192" s="219"/>
      <c r="N192" s="220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269</v>
      </c>
      <c r="AU192" s="16" t="s">
        <v>87</v>
      </c>
    </row>
    <row r="193" spans="1:65" s="2" customFormat="1" ht="21.75" customHeight="1">
      <c r="A193" s="33"/>
      <c r="B193" s="34"/>
      <c r="C193" s="191" t="s">
        <v>371</v>
      </c>
      <c r="D193" s="191" t="s">
        <v>188</v>
      </c>
      <c r="E193" s="192" t="s">
        <v>1051</v>
      </c>
      <c r="F193" s="193" t="s">
        <v>1052</v>
      </c>
      <c r="G193" s="194" t="s">
        <v>301</v>
      </c>
      <c r="H193" s="195">
        <v>1</v>
      </c>
      <c r="I193" s="196"/>
      <c r="J193" s="197">
        <f t="shared" ref="J193:J204" si="10">ROUND(I193*H193,2)</f>
        <v>0</v>
      </c>
      <c r="K193" s="198"/>
      <c r="L193" s="38"/>
      <c r="M193" s="199" t="s">
        <v>1</v>
      </c>
      <c r="N193" s="200" t="s">
        <v>42</v>
      </c>
      <c r="O193" s="70"/>
      <c r="P193" s="201">
        <f t="shared" ref="P193:P204" si="11">O193*H193</f>
        <v>0</v>
      </c>
      <c r="Q193" s="201">
        <v>0</v>
      </c>
      <c r="R193" s="201">
        <f t="shared" ref="R193:R204" si="12">Q193*H193</f>
        <v>0</v>
      </c>
      <c r="S193" s="201">
        <v>0</v>
      </c>
      <c r="T193" s="202">
        <f t="shared" ref="T193:T204" si="13"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3" t="s">
        <v>261</v>
      </c>
      <c r="AT193" s="203" t="s">
        <v>188</v>
      </c>
      <c r="AU193" s="203" t="s">
        <v>87</v>
      </c>
      <c r="AY193" s="16" t="s">
        <v>185</v>
      </c>
      <c r="BE193" s="204">
        <f t="shared" ref="BE193:BE204" si="14">IF(N193="základní",J193,0)</f>
        <v>0</v>
      </c>
      <c r="BF193" s="204">
        <f t="shared" ref="BF193:BF204" si="15">IF(N193="snížená",J193,0)</f>
        <v>0</v>
      </c>
      <c r="BG193" s="204">
        <f t="shared" ref="BG193:BG204" si="16">IF(N193="zákl. přenesená",J193,0)</f>
        <v>0</v>
      </c>
      <c r="BH193" s="204">
        <f t="shared" ref="BH193:BH204" si="17">IF(N193="sníž. přenesená",J193,0)</f>
        <v>0</v>
      </c>
      <c r="BI193" s="204">
        <f t="shared" ref="BI193:BI204" si="18">IF(N193="nulová",J193,0)</f>
        <v>0</v>
      </c>
      <c r="BJ193" s="16" t="s">
        <v>85</v>
      </c>
      <c r="BK193" s="204">
        <f t="shared" ref="BK193:BK204" si="19">ROUND(I193*H193,2)</f>
        <v>0</v>
      </c>
      <c r="BL193" s="16" t="s">
        <v>261</v>
      </c>
      <c r="BM193" s="203" t="s">
        <v>1053</v>
      </c>
    </row>
    <row r="194" spans="1:65" s="2" customFormat="1" ht="33" customHeight="1">
      <c r="A194" s="33"/>
      <c r="B194" s="34"/>
      <c r="C194" s="232" t="s">
        <v>375</v>
      </c>
      <c r="D194" s="232" t="s">
        <v>319</v>
      </c>
      <c r="E194" s="233" t="s">
        <v>1282</v>
      </c>
      <c r="F194" s="234" t="s">
        <v>1283</v>
      </c>
      <c r="G194" s="235" t="s">
        <v>301</v>
      </c>
      <c r="H194" s="236">
        <v>1</v>
      </c>
      <c r="I194" s="237"/>
      <c r="J194" s="238">
        <f t="shared" si="10"/>
        <v>0</v>
      </c>
      <c r="K194" s="239"/>
      <c r="L194" s="240"/>
      <c r="M194" s="241" t="s">
        <v>1</v>
      </c>
      <c r="N194" s="242" t="s">
        <v>42</v>
      </c>
      <c r="O194" s="70"/>
      <c r="P194" s="201">
        <f t="shared" si="11"/>
        <v>0</v>
      </c>
      <c r="Q194" s="201">
        <v>1.95E-2</v>
      </c>
      <c r="R194" s="201">
        <f t="shared" si="12"/>
        <v>1.95E-2</v>
      </c>
      <c r="S194" s="201">
        <v>0</v>
      </c>
      <c r="T194" s="202">
        <f t="shared" si="1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3" t="s">
        <v>322</v>
      </c>
      <c r="AT194" s="203" t="s">
        <v>319</v>
      </c>
      <c r="AU194" s="203" t="s">
        <v>87</v>
      </c>
      <c r="AY194" s="16" t="s">
        <v>185</v>
      </c>
      <c r="BE194" s="204">
        <f t="shared" si="14"/>
        <v>0</v>
      </c>
      <c r="BF194" s="204">
        <f t="shared" si="15"/>
        <v>0</v>
      </c>
      <c r="BG194" s="204">
        <f t="shared" si="16"/>
        <v>0</v>
      </c>
      <c r="BH194" s="204">
        <f t="shared" si="17"/>
        <v>0</v>
      </c>
      <c r="BI194" s="204">
        <f t="shared" si="18"/>
        <v>0</v>
      </c>
      <c r="BJ194" s="16" t="s">
        <v>85</v>
      </c>
      <c r="BK194" s="204">
        <f t="shared" si="19"/>
        <v>0</v>
      </c>
      <c r="BL194" s="16" t="s">
        <v>261</v>
      </c>
      <c r="BM194" s="203" t="s">
        <v>1056</v>
      </c>
    </row>
    <row r="195" spans="1:65" s="2" customFormat="1" ht="16.5" customHeight="1">
      <c r="A195" s="33"/>
      <c r="B195" s="34"/>
      <c r="C195" s="191" t="s">
        <v>379</v>
      </c>
      <c r="D195" s="191" t="s">
        <v>188</v>
      </c>
      <c r="E195" s="192" t="s">
        <v>1057</v>
      </c>
      <c r="F195" s="193" t="s">
        <v>1058</v>
      </c>
      <c r="G195" s="194" t="s">
        <v>301</v>
      </c>
      <c r="H195" s="195">
        <v>1</v>
      </c>
      <c r="I195" s="196"/>
      <c r="J195" s="197">
        <f t="shared" si="10"/>
        <v>0</v>
      </c>
      <c r="K195" s="198"/>
      <c r="L195" s="38"/>
      <c r="M195" s="199" t="s">
        <v>1</v>
      </c>
      <c r="N195" s="200" t="s">
        <v>42</v>
      </c>
      <c r="O195" s="70"/>
      <c r="P195" s="201">
        <f t="shared" si="11"/>
        <v>0</v>
      </c>
      <c r="Q195" s="201">
        <v>0</v>
      </c>
      <c r="R195" s="201">
        <f t="shared" si="12"/>
        <v>0</v>
      </c>
      <c r="S195" s="201">
        <v>0</v>
      </c>
      <c r="T195" s="202">
        <f t="shared" si="1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3" t="s">
        <v>261</v>
      </c>
      <c r="AT195" s="203" t="s">
        <v>188</v>
      </c>
      <c r="AU195" s="203" t="s">
        <v>87</v>
      </c>
      <c r="AY195" s="16" t="s">
        <v>185</v>
      </c>
      <c r="BE195" s="204">
        <f t="shared" si="14"/>
        <v>0</v>
      </c>
      <c r="BF195" s="204">
        <f t="shared" si="15"/>
        <v>0</v>
      </c>
      <c r="BG195" s="204">
        <f t="shared" si="16"/>
        <v>0</v>
      </c>
      <c r="BH195" s="204">
        <f t="shared" si="17"/>
        <v>0</v>
      </c>
      <c r="BI195" s="204">
        <f t="shared" si="18"/>
        <v>0</v>
      </c>
      <c r="BJ195" s="16" t="s">
        <v>85</v>
      </c>
      <c r="BK195" s="204">
        <f t="shared" si="19"/>
        <v>0</v>
      </c>
      <c r="BL195" s="16" t="s">
        <v>261</v>
      </c>
      <c r="BM195" s="203" t="s">
        <v>1059</v>
      </c>
    </row>
    <row r="196" spans="1:65" s="2" customFormat="1" ht="16.5" customHeight="1">
      <c r="A196" s="33"/>
      <c r="B196" s="34"/>
      <c r="C196" s="232" t="s">
        <v>382</v>
      </c>
      <c r="D196" s="232" t="s">
        <v>319</v>
      </c>
      <c r="E196" s="233" t="s">
        <v>1060</v>
      </c>
      <c r="F196" s="234" t="s">
        <v>1061</v>
      </c>
      <c r="G196" s="235" t="s">
        <v>301</v>
      </c>
      <c r="H196" s="236">
        <v>1</v>
      </c>
      <c r="I196" s="237"/>
      <c r="J196" s="238">
        <f t="shared" si="10"/>
        <v>0</v>
      </c>
      <c r="K196" s="239"/>
      <c r="L196" s="240"/>
      <c r="M196" s="241" t="s">
        <v>1</v>
      </c>
      <c r="N196" s="242" t="s">
        <v>42</v>
      </c>
      <c r="O196" s="70"/>
      <c r="P196" s="201">
        <f t="shared" si="11"/>
        <v>0</v>
      </c>
      <c r="Q196" s="201">
        <v>1.1999999999999999E-3</v>
      </c>
      <c r="R196" s="201">
        <f t="shared" si="12"/>
        <v>1.1999999999999999E-3</v>
      </c>
      <c r="S196" s="201">
        <v>0</v>
      </c>
      <c r="T196" s="202">
        <f t="shared" si="1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3" t="s">
        <v>322</v>
      </c>
      <c r="AT196" s="203" t="s">
        <v>319</v>
      </c>
      <c r="AU196" s="203" t="s">
        <v>87</v>
      </c>
      <c r="AY196" s="16" t="s">
        <v>185</v>
      </c>
      <c r="BE196" s="204">
        <f t="shared" si="14"/>
        <v>0</v>
      </c>
      <c r="BF196" s="204">
        <f t="shared" si="15"/>
        <v>0</v>
      </c>
      <c r="BG196" s="204">
        <f t="shared" si="16"/>
        <v>0</v>
      </c>
      <c r="BH196" s="204">
        <f t="shared" si="17"/>
        <v>0</v>
      </c>
      <c r="BI196" s="204">
        <f t="shared" si="18"/>
        <v>0</v>
      </c>
      <c r="BJ196" s="16" t="s">
        <v>85</v>
      </c>
      <c r="BK196" s="204">
        <f t="shared" si="19"/>
        <v>0</v>
      </c>
      <c r="BL196" s="16" t="s">
        <v>261</v>
      </c>
      <c r="BM196" s="203" t="s">
        <v>1062</v>
      </c>
    </row>
    <row r="197" spans="1:65" s="2" customFormat="1" ht="16.5" customHeight="1">
      <c r="A197" s="33"/>
      <c r="B197" s="34"/>
      <c r="C197" s="232" t="s">
        <v>389</v>
      </c>
      <c r="D197" s="232" t="s">
        <v>319</v>
      </c>
      <c r="E197" s="233" t="s">
        <v>1063</v>
      </c>
      <c r="F197" s="234" t="s">
        <v>1064</v>
      </c>
      <c r="G197" s="235" t="s">
        <v>301</v>
      </c>
      <c r="H197" s="236">
        <v>1</v>
      </c>
      <c r="I197" s="237"/>
      <c r="J197" s="238">
        <f t="shared" si="10"/>
        <v>0</v>
      </c>
      <c r="K197" s="239"/>
      <c r="L197" s="240"/>
      <c r="M197" s="241" t="s">
        <v>1</v>
      </c>
      <c r="N197" s="242" t="s">
        <v>42</v>
      </c>
      <c r="O197" s="70"/>
      <c r="P197" s="201">
        <f t="shared" si="11"/>
        <v>0</v>
      </c>
      <c r="Q197" s="201">
        <v>1.4999999999999999E-4</v>
      </c>
      <c r="R197" s="201">
        <f t="shared" si="12"/>
        <v>1.4999999999999999E-4</v>
      </c>
      <c r="S197" s="201">
        <v>0</v>
      </c>
      <c r="T197" s="202">
        <f t="shared" si="1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3" t="s">
        <v>322</v>
      </c>
      <c r="AT197" s="203" t="s">
        <v>319</v>
      </c>
      <c r="AU197" s="203" t="s">
        <v>87</v>
      </c>
      <c r="AY197" s="16" t="s">
        <v>185</v>
      </c>
      <c r="BE197" s="204">
        <f t="shared" si="14"/>
        <v>0</v>
      </c>
      <c r="BF197" s="204">
        <f t="shared" si="15"/>
        <v>0</v>
      </c>
      <c r="BG197" s="204">
        <f t="shared" si="16"/>
        <v>0</v>
      </c>
      <c r="BH197" s="204">
        <f t="shared" si="17"/>
        <v>0</v>
      </c>
      <c r="BI197" s="204">
        <f t="shared" si="18"/>
        <v>0</v>
      </c>
      <c r="BJ197" s="16" t="s">
        <v>85</v>
      </c>
      <c r="BK197" s="204">
        <f t="shared" si="19"/>
        <v>0</v>
      </c>
      <c r="BL197" s="16" t="s">
        <v>261</v>
      </c>
      <c r="BM197" s="203" t="s">
        <v>1065</v>
      </c>
    </row>
    <row r="198" spans="1:65" s="2" customFormat="1" ht="16.5" customHeight="1">
      <c r="A198" s="33"/>
      <c r="B198" s="34"/>
      <c r="C198" s="232" t="s">
        <v>394</v>
      </c>
      <c r="D198" s="232" t="s">
        <v>319</v>
      </c>
      <c r="E198" s="233" t="s">
        <v>1066</v>
      </c>
      <c r="F198" s="234" t="s">
        <v>1067</v>
      </c>
      <c r="G198" s="235" t="s">
        <v>301</v>
      </c>
      <c r="H198" s="236">
        <v>1</v>
      </c>
      <c r="I198" s="237"/>
      <c r="J198" s="238">
        <f t="shared" si="10"/>
        <v>0</v>
      </c>
      <c r="K198" s="239"/>
      <c r="L198" s="240"/>
      <c r="M198" s="241" t="s">
        <v>1</v>
      </c>
      <c r="N198" s="242" t="s">
        <v>42</v>
      </c>
      <c r="O198" s="70"/>
      <c r="P198" s="201">
        <f t="shared" si="11"/>
        <v>0</v>
      </c>
      <c r="Q198" s="201">
        <v>1.4999999999999999E-4</v>
      </c>
      <c r="R198" s="201">
        <f t="shared" si="12"/>
        <v>1.4999999999999999E-4</v>
      </c>
      <c r="S198" s="201">
        <v>0</v>
      </c>
      <c r="T198" s="202">
        <f t="shared" si="1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3" t="s">
        <v>322</v>
      </c>
      <c r="AT198" s="203" t="s">
        <v>319</v>
      </c>
      <c r="AU198" s="203" t="s">
        <v>87</v>
      </c>
      <c r="AY198" s="16" t="s">
        <v>185</v>
      </c>
      <c r="BE198" s="204">
        <f t="shared" si="14"/>
        <v>0</v>
      </c>
      <c r="BF198" s="204">
        <f t="shared" si="15"/>
        <v>0</v>
      </c>
      <c r="BG198" s="204">
        <f t="shared" si="16"/>
        <v>0</v>
      </c>
      <c r="BH198" s="204">
        <f t="shared" si="17"/>
        <v>0</v>
      </c>
      <c r="BI198" s="204">
        <f t="shared" si="18"/>
        <v>0</v>
      </c>
      <c r="BJ198" s="16" t="s">
        <v>85</v>
      </c>
      <c r="BK198" s="204">
        <f t="shared" si="19"/>
        <v>0</v>
      </c>
      <c r="BL198" s="16" t="s">
        <v>261</v>
      </c>
      <c r="BM198" s="203" t="s">
        <v>1068</v>
      </c>
    </row>
    <row r="199" spans="1:65" s="2" customFormat="1" ht="16.5" customHeight="1">
      <c r="A199" s="33"/>
      <c r="B199" s="34"/>
      <c r="C199" s="191" t="s">
        <v>398</v>
      </c>
      <c r="D199" s="191" t="s">
        <v>188</v>
      </c>
      <c r="E199" s="192" t="s">
        <v>1069</v>
      </c>
      <c r="F199" s="193" t="s">
        <v>1070</v>
      </c>
      <c r="G199" s="194" t="s">
        <v>301</v>
      </c>
      <c r="H199" s="195">
        <v>1</v>
      </c>
      <c r="I199" s="196"/>
      <c r="J199" s="197">
        <f t="shared" si="10"/>
        <v>0</v>
      </c>
      <c r="K199" s="198"/>
      <c r="L199" s="38"/>
      <c r="M199" s="199" t="s">
        <v>1</v>
      </c>
      <c r="N199" s="200" t="s">
        <v>42</v>
      </c>
      <c r="O199" s="70"/>
      <c r="P199" s="201">
        <f t="shared" si="11"/>
        <v>0</v>
      </c>
      <c r="Q199" s="201">
        <v>0</v>
      </c>
      <c r="R199" s="201">
        <f t="shared" si="12"/>
        <v>0</v>
      </c>
      <c r="S199" s="201">
        <v>1.8E-3</v>
      </c>
      <c r="T199" s="202">
        <f t="shared" si="13"/>
        <v>1.8E-3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3" t="s">
        <v>261</v>
      </c>
      <c r="AT199" s="203" t="s">
        <v>188</v>
      </c>
      <c r="AU199" s="203" t="s">
        <v>87</v>
      </c>
      <c r="AY199" s="16" t="s">
        <v>185</v>
      </c>
      <c r="BE199" s="204">
        <f t="shared" si="14"/>
        <v>0</v>
      </c>
      <c r="BF199" s="204">
        <f t="shared" si="15"/>
        <v>0</v>
      </c>
      <c r="BG199" s="204">
        <f t="shared" si="16"/>
        <v>0</v>
      </c>
      <c r="BH199" s="204">
        <f t="shared" si="17"/>
        <v>0</v>
      </c>
      <c r="BI199" s="204">
        <f t="shared" si="18"/>
        <v>0</v>
      </c>
      <c r="BJ199" s="16" t="s">
        <v>85</v>
      </c>
      <c r="BK199" s="204">
        <f t="shared" si="19"/>
        <v>0</v>
      </c>
      <c r="BL199" s="16" t="s">
        <v>261</v>
      </c>
      <c r="BM199" s="203" t="s">
        <v>1071</v>
      </c>
    </row>
    <row r="200" spans="1:65" s="2" customFormat="1" ht="21.75" customHeight="1">
      <c r="A200" s="33"/>
      <c r="B200" s="34"/>
      <c r="C200" s="191" t="s">
        <v>402</v>
      </c>
      <c r="D200" s="191" t="s">
        <v>188</v>
      </c>
      <c r="E200" s="192" t="s">
        <v>1072</v>
      </c>
      <c r="F200" s="193" t="s">
        <v>1073</v>
      </c>
      <c r="G200" s="194" t="s">
        <v>301</v>
      </c>
      <c r="H200" s="195">
        <v>1</v>
      </c>
      <c r="I200" s="196"/>
      <c r="J200" s="197">
        <f t="shared" si="10"/>
        <v>0</v>
      </c>
      <c r="K200" s="198"/>
      <c r="L200" s="38"/>
      <c r="M200" s="199" t="s">
        <v>1</v>
      </c>
      <c r="N200" s="200" t="s">
        <v>42</v>
      </c>
      <c r="O200" s="70"/>
      <c r="P200" s="201">
        <f t="shared" si="11"/>
        <v>0</v>
      </c>
      <c r="Q200" s="201">
        <v>0</v>
      </c>
      <c r="R200" s="201">
        <f t="shared" si="12"/>
        <v>0</v>
      </c>
      <c r="S200" s="201">
        <v>0</v>
      </c>
      <c r="T200" s="202">
        <f t="shared" si="1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3" t="s">
        <v>261</v>
      </c>
      <c r="AT200" s="203" t="s">
        <v>188</v>
      </c>
      <c r="AU200" s="203" t="s">
        <v>87</v>
      </c>
      <c r="AY200" s="16" t="s">
        <v>185</v>
      </c>
      <c r="BE200" s="204">
        <f t="shared" si="14"/>
        <v>0</v>
      </c>
      <c r="BF200" s="204">
        <f t="shared" si="15"/>
        <v>0</v>
      </c>
      <c r="BG200" s="204">
        <f t="shared" si="16"/>
        <v>0</v>
      </c>
      <c r="BH200" s="204">
        <f t="shared" si="17"/>
        <v>0</v>
      </c>
      <c r="BI200" s="204">
        <f t="shared" si="18"/>
        <v>0</v>
      </c>
      <c r="BJ200" s="16" t="s">
        <v>85</v>
      </c>
      <c r="BK200" s="204">
        <f t="shared" si="19"/>
        <v>0</v>
      </c>
      <c r="BL200" s="16" t="s">
        <v>261</v>
      </c>
      <c r="BM200" s="203" t="s">
        <v>1074</v>
      </c>
    </row>
    <row r="201" spans="1:65" s="2" customFormat="1" ht="21.75" customHeight="1">
      <c r="A201" s="33"/>
      <c r="B201" s="34"/>
      <c r="C201" s="232" t="s">
        <v>408</v>
      </c>
      <c r="D201" s="232" t="s">
        <v>319</v>
      </c>
      <c r="E201" s="233" t="s">
        <v>1076</v>
      </c>
      <c r="F201" s="234" t="s">
        <v>1077</v>
      </c>
      <c r="G201" s="235" t="s">
        <v>301</v>
      </c>
      <c r="H201" s="236">
        <v>1</v>
      </c>
      <c r="I201" s="237"/>
      <c r="J201" s="238">
        <f t="shared" si="10"/>
        <v>0</v>
      </c>
      <c r="K201" s="239"/>
      <c r="L201" s="240"/>
      <c r="M201" s="241" t="s">
        <v>1</v>
      </c>
      <c r="N201" s="242" t="s">
        <v>42</v>
      </c>
      <c r="O201" s="70"/>
      <c r="P201" s="201">
        <f t="shared" si="11"/>
        <v>0</v>
      </c>
      <c r="Q201" s="201">
        <v>1.8500000000000001E-3</v>
      </c>
      <c r="R201" s="201">
        <f t="shared" si="12"/>
        <v>1.8500000000000001E-3</v>
      </c>
      <c r="S201" s="201">
        <v>0</v>
      </c>
      <c r="T201" s="202">
        <f t="shared" si="1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3" t="s">
        <v>322</v>
      </c>
      <c r="AT201" s="203" t="s">
        <v>319</v>
      </c>
      <c r="AU201" s="203" t="s">
        <v>87</v>
      </c>
      <c r="AY201" s="16" t="s">
        <v>185</v>
      </c>
      <c r="BE201" s="204">
        <f t="shared" si="14"/>
        <v>0</v>
      </c>
      <c r="BF201" s="204">
        <f t="shared" si="15"/>
        <v>0</v>
      </c>
      <c r="BG201" s="204">
        <f t="shared" si="16"/>
        <v>0</v>
      </c>
      <c r="BH201" s="204">
        <f t="shared" si="17"/>
        <v>0</v>
      </c>
      <c r="BI201" s="204">
        <f t="shared" si="18"/>
        <v>0</v>
      </c>
      <c r="BJ201" s="16" t="s">
        <v>85</v>
      </c>
      <c r="BK201" s="204">
        <f t="shared" si="19"/>
        <v>0</v>
      </c>
      <c r="BL201" s="16" t="s">
        <v>261</v>
      </c>
      <c r="BM201" s="203" t="s">
        <v>1078</v>
      </c>
    </row>
    <row r="202" spans="1:65" s="2" customFormat="1" ht="44.25" customHeight="1">
      <c r="A202" s="33"/>
      <c r="B202" s="34"/>
      <c r="C202" s="191" t="s">
        <v>412</v>
      </c>
      <c r="D202" s="191" t="s">
        <v>188</v>
      </c>
      <c r="E202" s="192" t="s">
        <v>1080</v>
      </c>
      <c r="F202" s="193" t="s">
        <v>1081</v>
      </c>
      <c r="G202" s="194" t="s">
        <v>301</v>
      </c>
      <c r="H202" s="195">
        <v>3</v>
      </c>
      <c r="I202" s="196"/>
      <c r="J202" s="197">
        <f t="shared" si="10"/>
        <v>0</v>
      </c>
      <c r="K202" s="198"/>
      <c r="L202" s="38"/>
      <c r="M202" s="199" t="s">
        <v>1</v>
      </c>
      <c r="N202" s="200" t="s">
        <v>42</v>
      </c>
      <c r="O202" s="70"/>
      <c r="P202" s="201">
        <f t="shared" si="11"/>
        <v>0</v>
      </c>
      <c r="Q202" s="201">
        <v>0</v>
      </c>
      <c r="R202" s="201">
        <f t="shared" si="12"/>
        <v>0</v>
      </c>
      <c r="S202" s="201">
        <v>0</v>
      </c>
      <c r="T202" s="202">
        <f t="shared" si="1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3" t="s">
        <v>261</v>
      </c>
      <c r="AT202" s="203" t="s">
        <v>188</v>
      </c>
      <c r="AU202" s="203" t="s">
        <v>87</v>
      </c>
      <c r="AY202" s="16" t="s">
        <v>185</v>
      </c>
      <c r="BE202" s="204">
        <f t="shared" si="14"/>
        <v>0</v>
      </c>
      <c r="BF202" s="204">
        <f t="shared" si="15"/>
        <v>0</v>
      </c>
      <c r="BG202" s="204">
        <f t="shared" si="16"/>
        <v>0</v>
      </c>
      <c r="BH202" s="204">
        <f t="shared" si="17"/>
        <v>0</v>
      </c>
      <c r="BI202" s="204">
        <f t="shared" si="18"/>
        <v>0</v>
      </c>
      <c r="BJ202" s="16" t="s">
        <v>85</v>
      </c>
      <c r="BK202" s="204">
        <f t="shared" si="19"/>
        <v>0</v>
      </c>
      <c r="BL202" s="16" t="s">
        <v>261</v>
      </c>
      <c r="BM202" s="203" t="s">
        <v>1082</v>
      </c>
    </row>
    <row r="203" spans="1:65" s="2" customFormat="1" ht="21.75" customHeight="1">
      <c r="A203" s="33"/>
      <c r="B203" s="34"/>
      <c r="C203" s="191" t="s">
        <v>416</v>
      </c>
      <c r="D203" s="191" t="s">
        <v>188</v>
      </c>
      <c r="E203" s="192" t="s">
        <v>1355</v>
      </c>
      <c r="F203" s="193" t="s">
        <v>1356</v>
      </c>
      <c r="G203" s="194" t="s">
        <v>434</v>
      </c>
      <c r="H203" s="243"/>
      <c r="I203" s="196"/>
      <c r="J203" s="197">
        <f t="shared" si="10"/>
        <v>0</v>
      </c>
      <c r="K203" s="198"/>
      <c r="L203" s="38"/>
      <c r="M203" s="199" t="s">
        <v>1</v>
      </c>
      <c r="N203" s="200" t="s">
        <v>42</v>
      </c>
      <c r="O203" s="70"/>
      <c r="P203" s="201">
        <f t="shared" si="11"/>
        <v>0</v>
      </c>
      <c r="Q203" s="201">
        <v>0</v>
      </c>
      <c r="R203" s="201">
        <f t="shared" si="12"/>
        <v>0</v>
      </c>
      <c r="S203" s="201">
        <v>0</v>
      </c>
      <c r="T203" s="202">
        <f t="shared" si="1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3" t="s">
        <v>261</v>
      </c>
      <c r="AT203" s="203" t="s">
        <v>188</v>
      </c>
      <c r="AU203" s="203" t="s">
        <v>87</v>
      </c>
      <c r="AY203" s="16" t="s">
        <v>185</v>
      </c>
      <c r="BE203" s="204">
        <f t="shared" si="14"/>
        <v>0</v>
      </c>
      <c r="BF203" s="204">
        <f t="shared" si="15"/>
        <v>0</v>
      </c>
      <c r="BG203" s="204">
        <f t="shared" si="16"/>
        <v>0</v>
      </c>
      <c r="BH203" s="204">
        <f t="shared" si="17"/>
        <v>0</v>
      </c>
      <c r="BI203" s="204">
        <f t="shared" si="18"/>
        <v>0</v>
      </c>
      <c r="BJ203" s="16" t="s">
        <v>85</v>
      </c>
      <c r="BK203" s="204">
        <f t="shared" si="19"/>
        <v>0</v>
      </c>
      <c r="BL203" s="16" t="s">
        <v>261</v>
      </c>
      <c r="BM203" s="203" t="s">
        <v>1357</v>
      </c>
    </row>
    <row r="204" spans="1:65" s="2" customFormat="1" ht="21.75" customHeight="1">
      <c r="A204" s="33"/>
      <c r="B204" s="34"/>
      <c r="C204" s="191" t="s">
        <v>421</v>
      </c>
      <c r="D204" s="191" t="s">
        <v>188</v>
      </c>
      <c r="E204" s="192" t="s">
        <v>1088</v>
      </c>
      <c r="F204" s="193" t="s">
        <v>1089</v>
      </c>
      <c r="G204" s="194" t="s">
        <v>434</v>
      </c>
      <c r="H204" s="243"/>
      <c r="I204" s="196"/>
      <c r="J204" s="197">
        <f t="shared" si="10"/>
        <v>0</v>
      </c>
      <c r="K204" s="198"/>
      <c r="L204" s="38"/>
      <c r="M204" s="199" t="s">
        <v>1</v>
      </c>
      <c r="N204" s="200" t="s">
        <v>42</v>
      </c>
      <c r="O204" s="70"/>
      <c r="P204" s="201">
        <f t="shared" si="11"/>
        <v>0</v>
      </c>
      <c r="Q204" s="201">
        <v>0</v>
      </c>
      <c r="R204" s="201">
        <f t="shared" si="12"/>
        <v>0</v>
      </c>
      <c r="S204" s="201">
        <v>0</v>
      </c>
      <c r="T204" s="202">
        <f t="shared" si="1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3" t="s">
        <v>261</v>
      </c>
      <c r="AT204" s="203" t="s">
        <v>188</v>
      </c>
      <c r="AU204" s="203" t="s">
        <v>87</v>
      </c>
      <c r="AY204" s="16" t="s">
        <v>185</v>
      </c>
      <c r="BE204" s="204">
        <f t="shared" si="14"/>
        <v>0</v>
      </c>
      <c r="BF204" s="204">
        <f t="shared" si="15"/>
        <v>0</v>
      </c>
      <c r="BG204" s="204">
        <f t="shared" si="16"/>
        <v>0</v>
      </c>
      <c r="BH204" s="204">
        <f t="shared" si="17"/>
        <v>0</v>
      </c>
      <c r="BI204" s="204">
        <f t="shared" si="18"/>
        <v>0</v>
      </c>
      <c r="BJ204" s="16" t="s">
        <v>85</v>
      </c>
      <c r="BK204" s="204">
        <f t="shared" si="19"/>
        <v>0</v>
      </c>
      <c r="BL204" s="16" t="s">
        <v>261</v>
      </c>
      <c r="BM204" s="203" t="s">
        <v>1090</v>
      </c>
    </row>
    <row r="205" spans="1:65" s="12" customFormat="1" ht="22.9" customHeight="1">
      <c r="B205" s="175"/>
      <c r="C205" s="176"/>
      <c r="D205" s="177" t="s">
        <v>76</v>
      </c>
      <c r="E205" s="189" t="s">
        <v>578</v>
      </c>
      <c r="F205" s="189" t="s">
        <v>579</v>
      </c>
      <c r="G205" s="176"/>
      <c r="H205" s="176"/>
      <c r="I205" s="179"/>
      <c r="J205" s="190">
        <f>BK205</f>
        <v>0</v>
      </c>
      <c r="K205" s="176"/>
      <c r="L205" s="181"/>
      <c r="M205" s="182"/>
      <c r="N205" s="183"/>
      <c r="O205" s="183"/>
      <c r="P205" s="184">
        <f>SUM(P206:P210)</f>
        <v>0</v>
      </c>
      <c r="Q205" s="183"/>
      <c r="R205" s="184">
        <f>SUM(R206:R210)</f>
        <v>0</v>
      </c>
      <c r="S205" s="183"/>
      <c r="T205" s="185">
        <f>SUM(T206:T210)</f>
        <v>2.5000000000000001E-2</v>
      </c>
      <c r="AR205" s="186" t="s">
        <v>87</v>
      </c>
      <c r="AT205" s="187" t="s">
        <v>76</v>
      </c>
      <c r="AU205" s="187" t="s">
        <v>85</v>
      </c>
      <c r="AY205" s="186" t="s">
        <v>185</v>
      </c>
      <c r="BK205" s="188">
        <f>SUM(BK206:BK210)</f>
        <v>0</v>
      </c>
    </row>
    <row r="206" spans="1:65" s="2" customFormat="1" ht="21.75" customHeight="1">
      <c r="A206" s="33"/>
      <c r="B206" s="34"/>
      <c r="C206" s="191" t="s">
        <v>426</v>
      </c>
      <c r="D206" s="191" t="s">
        <v>188</v>
      </c>
      <c r="E206" s="192" t="s">
        <v>1301</v>
      </c>
      <c r="F206" s="193" t="s">
        <v>1302</v>
      </c>
      <c r="G206" s="194" t="s">
        <v>301</v>
      </c>
      <c r="H206" s="195">
        <v>1</v>
      </c>
      <c r="I206" s="196"/>
      <c r="J206" s="197">
        <f>ROUND(I206*H206,2)</f>
        <v>0</v>
      </c>
      <c r="K206" s="198"/>
      <c r="L206" s="38"/>
      <c r="M206" s="199" t="s">
        <v>1</v>
      </c>
      <c r="N206" s="200" t="s">
        <v>42</v>
      </c>
      <c r="O206" s="70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3" t="s">
        <v>261</v>
      </c>
      <c r="AT206" s="203" t="s">
        <v>188</v>
      </c>
      <c r="AU206" s="203" t="s">
        <v>87</v>
      </c>
      <c r="AY206" s="16" t="s">
        <v>185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16" t="s">
        <v>85</v>
      </c>
      <c r="BK206" s="204">
        <f>ROUND(I206*H206,2)</f>
        <v>0</v>
      </c>
      <c r="BL206" s="16" t="s">
        <v>261</v>
      </c>
      <c r="BM206" s="203" t="s">
        <v>1358</v>
      </c>
    </row>
    <row r="207" spans="1:65" s="2" customFormat="1" ht="21.75" customHeight="1">
      <c r="A207" s="33"/>
      <c r="B207" s="34"/>
      <c r="C207" s="191" t="s">
        <v>431</v>
      </c>
      <c r="D207" s="191" t="s">
        <v>188</v>
      </c>
      <c r="E207" s="192" t="s">
        <v>1298</v>
      </c>
      <c r="F207" s="193" t="s">
        <v>1299</v>
      </c>
      <c r="G207" s="194" t="s">
        <v>301</v>
      </c>
      <c r="H207" s="195">
        <v>1</v>
      </c>
      <c r="I207" s="196"/>
      <c r="J207" s="197">
        <f>ROUND(I207*H207,2)</f>
        <v>0</v>
      </c>
      <c r="K207" s="198"/>
      <c r="L207" s="38"/>
      <c r="M207" s="199" t="s">
        <v>1</v>
      </c>
      <c r="N207" s="200" t="s">
        <v>42</v>
      </c>
      <c r="O207" s="70"/>
      <c r="P207" s="201">
        <f>O207*H207</f>
        <v>0</v>
      </c>
      <c r="Q207" s="201">
        <v>0</v>
      </c>
      <c r="R207" s="201">
        <f>Q207*H207</f>
        <v>0</v>
      </c>
      <c r="S207" s="201">
        <v>1.4999999999999999E-2</v>
      </c>
      <c r="T207" s="202">
        <f>S207*H207</f>
        <v>1.4999999999999999E-2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3" t="s">
        <v>261</v>
      </c>
      <c r="AT207" s="203" t="s">
        <v>188</v>
      </c>
      <c r="AU207" s="203" t="s">
        <v>87</v>
      </c>
      <c r="AY207" s="16" t="s">
        <v>185</v>
      </c>
      <c r="BE207" s="204">
        <f>IF(N207="základní",J207,0)</f>
        <v>0</v>
      </c>
      <c r="BF207" s="204">
        <f>IF(N207="snížená",J207,0)</f>
        <v>0</v>
      </c>
      <c r="BG207" s="204">
        <f>IF(N207="zákl. přenesená",J207,0)</f>
        <v>0</v>
      </c>
      <c r="BH207" s="204">
        <f>IF(N207="sníž. přenesená",J207,0)</f>
        <v>0</v>
      </c>
      <c r="BI207" s="204">
        <f>IF(N207="nulová",J207,0)</f>
        <v>0</v>
      </c>
      <c r="BJ207" s="16" t="s">
        <v>85</v>
      </c>
      <c r="BK207" s="204">
        <f>ROUND(I207*H207,2)</f>
        <v>0</v>
      </c>
      <c r="BL207" s="16" t="s">
        <v>261</v>
      </c>
      <c r="BM207" s="203" t="s">
        <v>1359</v>
      </c>
    </row>
    <row r="208" spans="1:65" s="2" customFormat="1" ht="21.75" customHeight="1">
      <c r="A208" s="33"/>
      <c r="B208" s="34"/>
      <c r="C208" s="191" t="s">
        <v>436</v>
      </c>
      <c r="D208" s="191" t="s">
        <v>188</v>
      </c>
      <c r="E208" s="192" t="s">
        <v>1109</v>
      </c>
      <c r="F208" s="193" t="s">
        <v>1110</v>
      </c>
      <c r="G208" s="194" t="s">
        <v>583</v>
      </c>
      <c r="H208" s="195">
        <v>10</v>
      </c>
      <c r="I208" s="196"/>
      <c r="J208" s="197">
        <f>ROUND(I208*H208,2)</f>
        <v>0</v>
      </c>
      <c r="K208" s="198"/>
      <c r="L208" s="38"/>
      <c r="M208" s="199" t="s">
        <v>1</v>
      </c>
      <c r="N208" s="200" t="s">
        <v>42</v>
      </c>
      <c r="O208" s="70"/>
      <c r="P208" s="201">
        <f>O208*H208</f>
        <v>0</v>
      </c>
      <c r="Q208" s="201">
        <v>0</v>
      </c>
      <c r="R208" s="201">
        <f>Q208*H208</f>
        <v>0</v>
      </c>
      <c r="S208" s="201">
        <v>1E-3</v>
      </c>
      <c r="T208" s="202">
        <f>S208*H208</f>
        <v>0.01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3" t="s">
        <v>261</v>
      </c>
      <c r="AT208" s="203" t="s">
        <v>188</v>
      </c>
      <c r="AU208" s="203" t="s">
        <v>87</v>
      </c>
      <c r="AY208" s="16" t="s">
        <v>185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6" t="s">
        <v>85</v>
      </c>
      <c r="BK208" s="204">
        <f>ROUND(I208*H208,2)</f>
        <v>0</v>
      </c>
      <c r="BL208" s="16" t="s">
        <v>261</v>
      </c>
      <c r="BM208" s="203" t="s">
        <v>1111</v>
      </c>
    </row>
    <row r="209" spans="1:65" s="2" customFormat="1" ht="21.75" customHeight="1">
      <c r="A209" s="33"/>
      <c r="B209" s="34"/>
      <c r="C209" s="191" t="s">
        <v>442</v>
      </c>
      <c r="D209" s="191" t="s">
        <v>188</v>
      </c>
      <c r="E209" s="192" t="s">
        <v>1360</v>
      </c>
      <c r="F209" s="193" t="s">
        <v>1361</v>
      </c>
      <c r="G209" s="194" t="s">
        <v>434</v>
      </c>
      <c r="H209" s="243"/>
      <c r="I209" s="196"/>
      <c r="J209" s="197">
        <f>ROUND(I209*H209,2)</f>
        <v>0</v>
      </c>
      <c r="K209" s="198"/>
      <c r="L209" s="38"/>
      <c r="M209" s="199" t="s">
        <v>1</v>
      </c>
      <c r="N209" s="200" t="s">
        <v>42</v>
      </c>
      <c r="O209" s="70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3" t="s">
        <v>261</v>
      </c>
      <c r="AT209" s="203" t="s">
        <v>188</v>
      </c>
      <c r="AU209" s="203" t="s">
        <v>87</v>
      </c>
      <c r="AY209" s="16" t="s">
        <v>185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6" t="s">
        <v>85</v>
      </c>
      <c r="BK209" s="204">
        <f>ROUND(I209*H209,2)</f>
        <v>0</v>
      </c>
      <c r="BL209" s="16" t="s">
        <v>261</v>
      </c>
      <c r="BM209" s="203" t="s">
        <v>1362</v>
      </c>
    </row>
    <row r="210" spans="1:65" s="2" customFormat="1" ht="21.75" customHeight="1">
      <c r="A210" s="33"/>
      <c r="B210" s="34"/>
      <c r="C210" s="191" t="s">
        <v>446</v>
      </c>
      <c r="D210" s="191" t="s">
        <v>188</v>
      </c>
      <c r="E210" s="192" t="s">
        <v>591</v>
      </c>
      <c r="F210" s="193" t="s">
        <v>592</v>
      </c>
      <c r="G210" s="194" t="s">
        <v>434</v>
      </c>
      <c r="H210" s="243"/>
      <c r="I210" s="196"/>
      <c r="J210" s="197">
        <f>ROUND(I210*H210,2)</f>
        <v>0</v>
      </c>
      <c r="K210" s="198"/>
      <c r="L210" s="38"/>
      <c r="M210" s="199" t="s">
        <v>1</v>
      </c>
      <c r="N210" s="200" t="s">
        <v>42</v>
      </c>
      <c r="O210" s="70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3" t="s">
        <v>261</v>
      </c>
      <c r="AT210" s="203" t="s">
        <v>188</v>
      </c>
      <c r="AU210" s="203" t="s">
        <v>87</v>
      </c>
      <c r="AY210" s="16" t="s">
        <v>185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16" t="s">
        <v>85</v>
      </c>
      <c r="BK210" s="204">
        <f>ROUND(I210*H210,2)</f>
        <v>0</v>
      </c>
      <c r="BL210" s="16" t="s">
        <v>261</v>
      </c>
      <c r="BM210" s="203" t="s">
        <v>1115</v>
      </c>
    </row>
    <row r="211" spans="1:65" s="12" customFormat="1" ht="22.9" customHeight="1">
      <c r="B211" s="175"/>
      <c r="C211" s="176"/>
      <c r="D211" s="177" t="s">
        <v>76</v>
      </c>
      <c r="E211" s="189" t="s">
        <v>1116</v>
      </c>
      <c r="F211" s="189" t="s">
        <v>1117</v>
      </c>
      <c r="G211" s="176"/>
      <c r="H211" s="176"/>
      <c r="I211" s="179"/>
      <c r="J211" s="190">
        <f>BK211</f>
        <v>0</v>
      </c>
      <c r="K211" s="176"/>
      <c r="L211" s="181"/>
      <c r="M211" s="182"/>
      <c r="N211" s="183"/>
      <c r="O211" s="183"/>
      <c r="P211" s="184">
        <f>SUM(P212:P230)</f>
        <v>0</v>
      </c>
      <c r="Q211" s="183"/>
      <c r="R211" s="184">
        <f>SUM(R212:R230)</f>
        <v>0.59856701999999995</v>
      </c>
      <c r="S211" s="183"/>
      <c r="T211" s="185">
        <f>SUM(T212:T230)</f>
        <v>0.13634499999999999</v>
      </c>
      <c r="AR211" s="186" t="s">
        <v>87</v>
      </c>
      <c r="AT211" s="187" t="s">
        <v>76</v>
      </c>
      <c r="AU211" s="187" t="s">
        <v>85</v>
      </c>
      <c r="AY211" s="186" t="s">
        <v>185</v>
      </c>
      <c r="BK211" s="188">
        <f>SUM(BK212:BK230)</f>
        <v>0</v>
      </c>
    </row>
    <row r="212" spans="1:65" s="2" customFormat="1" ht="16.5" customHeight="1">
      <c r="A212" s="33"/>
      <c r="B212" s="34"/>
      <c r="C212" s="191" t="s">
        <v>451</v>
      </c>
      <c r="D212" s="191" t="s">
        <v>188</v>
      </c>
      <c r="E212" s="192" t="s">
        <v>1119</v>
      </c>
      <c r="F212" s="193" t="s">
        <v>1306</v>
      </c>
      <c r="G212" s="194" t="s">
        <v>191</v>
      </c>
      <c r="H212" s="195">
        <v>20.8</v>
      </c>
      <c r="I212" s="196"/>
      <c r="J212" s="197">
        <f>ROUND(I212*H212,2)</f>
        <v>0</v>
      </c>
      <c r="K212" s="198"/>
      <c r="L212" s="38"/>
      <c r="M212" s="199" t="s">
        <v>1</v>
      </c>
      <c r="N212" s="200" t="s">
        <v>42</v>
      </c>
      <c r="O212" s="70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3" t="s">
        <v>261</v>
      </c>
      <c r="AT212" s="203" t="s">
        <v>188</v>
      </c>
      <c r="AU212" s="203" t="s">
        <v>87</v>
      </c>
      <c r="AY212" s="16" t="s">
        <v>185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6" t="s">
        <v>85</v>
      </c>
      <c r="BK212" s="204">
        <f>ROUND(I212*H212,2)</f>
        <v>0</v>
      </c>
      <c r="BL212" s="16" t="s">
        <v>261</v>
      </c>
      <c r="BM212" s="203" t="s">
        <v>1121</v>
      </c>
    </row>
    <row r="213" spans="1:65" s="13" customFormat="1">
      <c r="B213" s="205"/>
      <c r="C213" s="206"/>
      <c r="D213" s="207" t="s">
        <v>194</v>
      </c>
      <c r="E213" s="208" t="s">
        <v>1</v>
      </c>
      <c r="F213" s="209" t="s">
        <v>1930</v>
      </c>
      <c r="G213" s="206"/>
      <c r="H213" s="210">
        <v>20.8</v>
      </c>
      <c r="I213" s="211"/>
      <c r="J213" s="206"/>
      <c r="K213" s="206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194</v>
      </c>
      <c r="AU213" s="216" t="s">
        <v>87</v>
      </c>
      <c r="AV213" s="13" t="s">
        <v>87</v>
      </c>
      <c r="AW213" s="13" t="s">
        <v>34</v>
      </c>
      <c r="AX213" s="13" t="s">
        <v>85</v>
      </c>
      <c r="AY213" s="216" t="s">
        <v>185</v>
      </c>
    </row>
    <row r="214" spans="1:65" s="2" customFormat="1" ht="21.75" customHeight="1">
      <c r="A214" s="33"/>
      <c r="B214" s="34"/>
      <c r="C214" s="191" t="s">
        <v>456</v>
      </c>
      <c r="D214" s="191" t="s">
        <v>188</v>
      </c>
      <c r="E214" s="192" t="s">
        <v>1124</v>
      </c>
      <c r="F214" s="193" t="s">
        <v>1125</v>
      </c>
      <c r="G214" s="194" t="s">
        <v>198</v>
      </c>
      <c r="H214" s="195">
        <v>24.79</v>
      </c>
      <c r="I214" s="196"/>
      <c r="J214" s="197">
        <f>ROUND(I214*H214,2)</f>
        <v>0</v>
      </c>
      <c r="K214" s="198"/>
      <c r="L214" s="38"/>
      <c r="M214" s="199" t="s">
        <v>1</v>
      </c>
      <c r="N214" s="200" t="s">
        <v>42</v>
      </c>
      <c r="O214" s="70"/>
      <c r="P214" s="201">
        <f>O214*H214</f>
        <v>0</v>
      </c>
      <c r="Q214" s="201">
        <v>0</v>
      </c>
      <c r="R214" s="201">
        <f>Q214*H214</f>
        <v>0</v>
      </c>
      <c r="S214" s="201">
        <v>3.0000000000000001E-3</v>
      </c>
      <c r="T214" s="202">
        <f>S214*H214</f>
        <v>7.4370000000000006E-2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3" t="s">
        <v>261</v>
      </c>
      <c r="AT214" s="203" t="s">
        <v>188</v>
      </c>
      <c r="AU214" s="203" t="s">
        <v>87</v>
      </c>
      <c r="AY214" s="16" t="s">
        <v>185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6" t="s">
        <v>85</v>
      </c>
      <c r="BK214" s="204">
        <f>ROUND(I214*H214,2)</f>
        <v>0</v>
      </c>
      <c r="BL214" s="16" t="s">
        <v>261</v>
      </c>
      <c r="BM214" s="203" t="s">
        <v>1126</v>
      </c>
    </row>
    <row r="215" spans="1:65" s="2" customFormat="1" ht="21.75" customHeight="1">
      <c r="A215" s="33"/>
      <c r="B215" s="34"/>
      <c r="C215" s="191" t="s">
        <v>461</v>
      </c>
      <c r="D215" s="191" t="s">
        <v>188</v>
      </c>
      <c r="E215" s="192" t="s">
        <v>1308</v>
      </c>
      <c r="F215" s="193" t="s">
        <v>1309</v>
      </c>
      <c r="G215" s="194" t="s">
        <v>198</v>
      </c>
      <c r="H215" s="195">
        <v>24.79</v>
      </c>
      <c r="I215" s="196"/>
      <c r="J215" s="197">
        <f>ROUND(I215*H215,2)</f>
        <v>0</v>
      </c>
      <c r="K215" s="198"/>
      <c r="L215" s="38"/>
      <c r="M215" s="199" t="s">
        <v>1</v>
      </c>
      <c r="N215" s="200" t="s">
        <v>42</v>
      </c>
      <c r="O215" s="70"/>
      <c r="P215" s="201">
        <f>O215*H215</f>
        <v>0</v>
      </c>
      <c r="Q215" s="201">
        <v>0</v>
      </c>
      <c r="R215" s="201">
        <f>Q215*H215</f>
        <v>0</v>
      </c>
      <c r="S215" s="201">
        <v>2.5000000000000001E-3</v>
      </c>
      <c r="T215" s="202">
        <f>S215*H215</f>
        <v>6.1975000000000002E-2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3" t="s">
        <v>261</v>
      </c>
      <c r="AT215" s="203" t="s">
        <v>188</v>
      </c>
      <c r="AU215" s="203" t="s">
        <v>87</v>
      </c>
      <c r="AY215" s="16" t="s">
        <v>185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6" t="s">
        <v>85</v>
      </c>
      <c r="BK215" s="204">
        <f>ROUND(I215*H215,2)</f>
        <v>0</v>
      </c>
      <c r="BL215" s="16" t="s">
        <v>261</v>
      </c>
      <c r="BM215" s="203" t="s">
        <v>1310</v>
      </c>
    </row>
    <row r="216" spans="1:65" s="13" customFormat="1">
      <c r="B216" s="205"/>
      <c r="C216" s="206"/>
      <c r="D216" s="207" t="s">
        <v>194</v>
      </c>
      <c r="E216" s="208" t="s">
        <v>1</v>
      </c>
      <c r="F216" s="209" t="s">
        <v>1931</v>
      </c>
      <c r="G216" s="206"/>
      <c r="H216" s="210">
        <v>24.79</v>
      </c>
      <c r="I216" s="211"/>
      <c r="J216" s="206"/>
      <c r="K216" s="206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194</v>
      </c>
      <c r="AU216" s="216" t="s">
        <v>87</v>
      </c>
      <c r="AV216" s="13" t="s">
        <v>87</v>
      </c>
      <c r="AW216" s="13" t="s">
        <v>34</v>
      </c>
      <c r="AX216" s="13" t="s">
        <v>85</v>
      </c>
      <c r="AY216" s="216" t="s">
        <v>185</v>
      </c>
    </row>
    <row r="217" spans="1:65" s="2" customFormat="1" ht="16.5" customHeight="1">
      <c r="A217" s="33"/>
      <c r="B217" s="34"/>
      <c r="C217" s="191" t="s">
        <v>465</v>
      </c>
      <c r="D217" s="191" t="s">
        <v>188</v>
      </c>
      <c r="E217" s="192" t="s">
        <v>1128</v>
      </c>
      <c r="F217" s="193" t="s">
        <v>1129</v>
      </c>
      <c r="G217" s="194" t="s">
        <v>198</v>
      </c>
      <c r="H217" s="195">
        <v>24.79</v>
      </c>
      <c r="I217" s="196"/>
      <c r="J217" s="197">
        <f t="shared" ref="J217:J223" si="20">ROUND(I217*H217,2)</f>
        <v>0</v>
      </c>
      <c r="K217" s="198"/>
      <c r="L217" s="38"/>
      <c r="M217" s="199" t="s">
        <v>1</v>
      </c>
      <c r="N217" s="200" t="s">
        <v>42</v>
      </c>
      <c r="O217" s="70"/>
      <c r="P217" s="201">
        <f t="shared" ref="P217:P223" si="21">O217*H217</f>
        <v>0</v>
      </c>
      <c r="Q217" s="201">
        <v>0</v>
      </c>
      <c r="R217" s="201">
        <f t="shared" ref="R217:R223" si="22">Q217*H217</f>
        <v>0</v>
      </c>
      <c r="S217" s="201">
        <v>0</v>
      </c>
      <c r="T217" s="202">
        <f t="shared" ref="T217:T223" si="23"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3" t="s">
        <v>261</v>
      </c>
      <c r="AT217" s="203" t="s">
        <v>188</v>
      </c>
      <c r="AU217" s="203" t="s">
        <v>87</v>
      </c>
      <c r="AY217" s="16" t="s">
        <v>185</v>
      </c>
      <c r="BE217" s="204">
        <f t="shared" ref="BE217:BE223" si="24">IF(N217="základní",J217,0)</f>
        <v>0</v>
      </c>
      <c r="BF217" s="204">
        <f t="shared" ref="BF217:BF223" si="25">IF(N217="snížená",J217,0)</f>
        <v>0</v>
      </c>
      <c r="BG217" s="204">
        <f t="shared" ref="BG217:BG223" si="26">IF(N217="zákl. přenesená",J217,0)</f>
        <v>0</v>
      </c>
      <c r="BH217" s="204">
        <f t="shared" ref="BH217:BH223" si="27">IF(N217="sníž. přenesená",J217,0)</f>
        <v>0</v>
      </c>
      <c r="BI217" s="204">
        <f t="shared" ref="BI217:BI223" si="28">IF(N217="nulová",J217,0)</f>
        <v>0</v>
      </c>
      <c r="BJ217" s="16" t="s">
        <v>85</v>
      </c>
      <c r="BK217" s="204">
        <f t="shared" ref="BK217:BK223" si="29">ROUND(I217*H217,2)</f>
        <v>0</v>
      </c>
      <c r="BL217" s="16" t="s">
        <v>261</v>
      </c>
      <c r="BM217" s="203" t="s">
        <v>1130</v>
      </c>
    </row>
    <row r="218" spans="1:65" s="2" customFormat="1" ht="21.75" customHeight="1">
      <c r="A218" s="33"/>
      <c r="B218" s="34"/>
      <c r="C218" s="191" t="s">
        <v>469</v>
      </c>
      <c r="D218" s="191" t="s">
        <v>188</v>
      </c>
      <c r="E218" s="192" t="s">
        <v>1132</v>
      </c>
      <c r="F218" s="193" t="s">
        <v>1133</v>
      </c>
      <c r="G218" s="194" t="s">
        <v>198</v>
      </c>
      <c r="H218" s="195">
        <v>24.79</v>
      </c>
      <c r="I218" s="196"/>
      <c r="J218" s="197">
        <f t="shared" si="20"/>
        <v>0</v>
      </c>
      <c r="K218" s="198"/>
      <c r="L218" s="38"/>
      <c r="M218" s="199" t="s">
        <v>1</v>
      </c>
      <c r="N218" s="200" t="s">
        <v>42</v>
      </c>
      <c r="O218" s="70"/>
      <c r="P218" s="201">
        <f t="shared" si="21"/>
        <v>0</v>
      </c>
      <c r="Q218" s="201">
        <v>4.0000000000000001E-3</v>
      </c>
      <c r="R218" s="201">
        <f t="shared" si="22"/>
        <v>9.9159999999999998E-2</v>
      </c>
      <c r="S218" s="201">
        <v>0</v>
      </c>
      <c r="T218" s="202">
        <f t="shared" si="23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3" t="s">
        <v>192</v>
      </c>
      <c r="AT218" s="203" t="s">
        <v>188</v>
      </c>
      <c r="AU218" s="203" t="s">
        <v>87</v>
      </c>
      <c r="AY218" s="16" t="s">
        <v>185</v>
      </c>
      <c r="BE218" s="204">
        <f t="shared" si="24"/>
        <v>0</v>
      </c>
      <c r="BF218" s="204">
        <f t="shared" si="25"/>
        <v>0</v>
      </c>
      <c r="BG218" s="204">
        <f t="shared" si="26"/>
        <v>0</v>
      </c>
      <c r="BH218" s="204">
        <f t="shared" si="27"/>
        <v>0</v>
      </c>
      <c r="BI218" s="204">
        <f t="shared" si="28"/>
        <v>0</v>
      </c>
      <c r="BJ218" s="16" t="s">
        <v>85</v>
      </c>
      <c r="BK218" s="204">
        <f t="shared" si="29"/>
        <v>0</v>
      </c>
      <c r="BL218" s="16" t="s">
        <v>192</v>
      </c>
      <c r="BM218" s="203" t="s">
        <v>1134</v>
      </c>
    </row>
    <row r="219" spans="1:65" s="2" customFormat="1" ht="16.5" customHeight="1">
      <c r="A219" s="33"/>
      <c r="B219" s="34"/>
      <c r="C219" s="191" t="s">
        <v>474</v>
      </c>
      <c r="D219" s="191" t="s">
        <v>188</v>
      </c>
      <c r="E219" s="192" t="s">
        <v>1136</v>
      </c>
      <c r="F219" s="193" t="s">
        <v>1137</v>
      </c>
      <c r="G219" s="194" t="s">
        <v>198</v>
      </c>
      <c r="H219" s="195">
        <v>24.79</v>
      </c>
      <c r="I219" s="196"/>
      <c r="J219" s="197">
        <f t="shared" si="20"/>
        <v>0</v>
      </c>
      <c r="K219" s="198"/>
      <c r="L219" s="38"/>
      <c r="M219" s="199" t="s">
        <v>1</v>
      </c>
      <c r="N219" s="200" t="s">
        <v>42</v>
      </c>
      <c r="O219" s="70"/>
      <c r="P219" s="201">
        <f t="shared" si="21"/>
        <v>0</v>
      </c>
      <c r="Q219" s="201">
        <v>0</v>
      </c>
      <c r="R219" s="201">
        <f t="shared" si="22"/>
        <v>0</v>
      </c>
      <c r="S219" s="201">
        <v>0</v>
      </c>
      <c r="T219" s="202">
        <f t="shared" si="23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3" t="s">
        <v>261</v>
      </c>
      <c r="AT219" s="203" t="s">
        <v>188</v>
      </c>
      <c r="AU219" s="203" t="s">
        <v>87</v>
      </c>
      <c r="AY219" s="16" t="s">
        <v>185</v>
      </c>
      <c r="BE219" s="204">
        <f t="shared" si="24"/>
        <v>0</v>
      </c>
      <c r="BF219" s="204">
        <f t="shared" si="25"/>
        <v>0</v>
      </c>
      <c r="BG219" s="204">
        <f t="shared" si="26"/>
        <v>0</v>
      </c>
      <c r="BH219" s="204">
        <f t="shared" si="27"/>
        <v>0</v>
      </c>
      <c r="BI219" s="204">
        <f t="shared" si="28"/>
        <v>0</v>
      </c>
      <c r="BJ219" s="16" t="s">
        <v>85</v>
      </c>
      <c r="BK219" s="204">
        <f t="shared" si="29"/>
        <v>0</v>
      </c>
      <c r="BL219" s="16" t="s">
        <v>261</v>
      </c>
      <c r="BM219" s="203" t="s">
        <v>1138</v>
      </c>
    </row>
    <row r="220" spans="1:65" s="2" customFormat="1" ht="16.5" customHeight="1">
      <c r="A220" s="33"/>
      <c r="B220" s="34"/>
      <c r="C220" s="191" t="s">
        <v>478</v>
      </c>
      <c r="D220" s="191" t="s">
        <v>188</v>
      </c>
      <c r="E220" s="192" t="s">
        <v>1140</v>
      </c>
      <c r="F220" s="193" t="s">
        <v>1141</v>
      </c>
      <c r="G220" s="194" t="s">
        <v>198</v>
      </c>
      <c r="H220" s="195">
        <v>24.79</v>
      </c>
      <c r="I220" s="196"/>
      <c r="J220" s="197">
        <f t="shared" si="20"/>
        <v>0</v>
      </c>
      <c r="K220" s="198"/>
      <c r="L220" s="38"/>
      <c r="M220" s="199" t="s">
        <v>1</v>
      </c>
      <c r="N220" s="200" t="s">
        <v>42</v>
      </c>
      <c r="O220" s="70"/>
      <c r="P220" s="201">
        <f t="shared" si="21"/>
        <v>0</v>
      </c>
      <c r="Q220" s="201">
        <v>3.0000000000000001E-5</v>
      </c>
      <c r="R220" s="201">
        <f t="shared" si="22"/>
        <v>7.4370000000000003E-4</v>
      </c>
      <c r="S220" s="201">
        <v>0</v>
      </c>
      <c r="T220" s="202">
        <f t="shared" si="23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3" t="s">
        <v>261</v>
      </c>
      <c r="AT220" s="203" t="s">
        <v>188</v>
      </c>
      <c r="AU220" s="203" t="s">
        <v>87</v>
      </c>
      <c r="AY220" s="16" t="s">
        <v>185</v>
      </c>
      <c r="BE220" s="204">
        <f t="shared" si="24"/>
        <v>0</v>
      </c>
      <c r="BF220" s="204">
        <f t="shared" si="25"/>
        <v>0</v>
      </c>
      <c r="BG220" s="204">
        <f t="shared" si="26"/>
        <v>0</v>
      </c>
      <c r="BH220" s="204">
        <f t="shared" si="27"/>
        <v>0</v>
      </c>
      <c r="BI220" s="204">
        <f t="shared" si="28"/>
        <v>0</v>
      </c>
      <c r="BJ220" s="16" t="s">
        <v>85</v>
      </c>
      <c r="BK220" s="204">
        <f t="shared" si="29"/>
        <v>0</v>
      </c>
      <c r="BL220" s="16" t="s">
        <v>261</v>
      </c>
      <c r="BM220" s="203" t="s">
        <v>1142</v>
      </c>
    </row>
    <row r="221" spans="1:65" s="2" customFormat="1" ht="21.75" customHeight="1">
      <c r="A221" s="33"/>
      <c r="B221" s="34"/>
      <c r="C221" s="191" t="s">
        <v>482</v>
      </c>
      <c r="D221" s="191" t="s">
        <v>188</v>
      </c>
      <c r="E221" s="192" t="s">
        <v>1144</v>
      </c>
      <c r="F221" s="193" t="s">
        <v>1145</v>
      </c>
      <c r="G221" s="194" t="s">
        <v>198</v>
      </c>
      <c r="H221" s="195">
        <v>24.79</v>
      </c>
      <c r="I221" s="196"/>
      <c r="J221" s="197">
        <f t="shared" si="20"/>
        <v>0</v>
      </c>
      <c r="K221" s="198"/>
      <c r="L221" s="38"/>
      <c r="M221" s="199" t="s">
        <v>1</v>
      </c>
      <c r="N221" s="200" t="s">
        <v>42</v>
      </c>
      <c r="O221" s="70"/>
      <c r="P221" s="201">
        <f t="shared" si="21"/>
        <v>0</v>
      </c>
      <c r="Q221" s="201">
        <v>1.4999999999999999E-2</v>
      </c>
      <c r="R221" s="201">
        <f t="shared" si="22"/>
        <v>0.37184999999999996</v>
      </c>
      <c r="S221" s="201">
        <v>0</v>
      </c>
      <c r="T221" s="202">
        <f t="shared" si="23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3" t="s">
        <v>261</v>
      </c>
      <c r="AT221" s="203" t="s">
        <v>188</v>
      </c>
      <c r="AU221" s="203" t="s">
        <v>87</v>
      </c>
      <c r="AY221" s="16" t="s">
        <v>185</v>
      </c>
      <c r="BE221" s="204">
        <f t="shared" si="24"/>
        <v>0</v>
      </c>
      <c r="BF221" s="204">
        <f t="shared" si="25"/>
        <v>0</v>
      </c>
      <c r="BG221" s="204">
        <f t="shared" si="26"/>
        <v>0</v>
      </c>
      <c r="BH221" s="204">
        <f t="shared" si="27"/>
        <v>0</v>
      </c>
      <c r="BI221" s="204">
        <f t="shared" si="28"/>
        <v>0</v>
      </c>
      <c r="BJ221" s="16" t="s">
        <v>85</v>
      </c>
      <c r="BK221" s="204">
        <f t="shared" si="29"/>
        <v>0</v>
      </c>
      <c r="BL221" s="16" t="s">
        <v>261</v>
      </c>
      <c r="BM221" s="203" t="s">
        <v>1146</v>
      </c>
    </row>
    <row r="222" spans="1:65" s="2" customFormat="1" ht="21.75" customHeight="1">
      <c r="A222" s="33"/>
      <c r="B222" s="34"/>
      <c r="C222" s="191" t="s">
        <v>486</v>
      </c>
      <c r="D222" s="191" t="s">
        <v>188</v>
      </c>
      <c r="E222" s="192" t="s">
        <v>1148</v>
      </c>
      <c r="F222" s="193" t="s">
        <v>1149</v>
      </c>
      <c r="G222" s="194" t="s">
        <v>198</v>
      </c>
      <c r="H222" s="195">
        <v>24.79</v>
      </c>
      <c r="I222" s="196"/>
      <c r="J222" s="197">
        <f t="shared" si="20"/>
        <v>0</v>
      </c>
      <c r="K222" s="198"/>
      <c r="L222" s="38"/>
      <c r="M222" s="199" t="s">
        <v>1</v>
      </c>
      <c r="N222" s="200" t="s">
        <v>42</v>
      </c>
      <c r="O222" s="70"/>
      <c r="P222" s="201">
        <f t="shared" si="21"/>
        <v>0</v>
      </c>
      <c r="Q222" s="201">
        <v>6.9999999999999999E-4</v>
      </c>
      <c r="R222" s="201">
        <f t="shared" si="22"/>
        <v>1.7353E-2</v>
      </c>
      <c r="S222" s="201">
        <v>0</v>
      </c>
      <c r="T222" s="202">
        <f t="shared" si="23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3" t="s">
        <v>261</v>
      </c>
      <c r="AT222" s="203" t="s">
        <v>188</v>
      </c>
      <c r="AU222" s="203" t="s">
        <v>87</v>
      </c>
      <c r="AY222" s="16" t="s">
        <v>185</v>
      </c>
      <c r="BE222" s="204">
        <f t="shared" si="24"/>
        <v>0</v>
      </c>
      <c r="BF222" s="204">
        <f t="shared" si="25"/>
        <v>0</v>
      </c>
      <c r="BG222" s="204">
        <f t="shared" si="26"/>
        <v>0</v>
      </c>
      <c r="BH222" s="204">
        <f t="shared" si="27"/>
        <v>0</v>
      </c>
      <c r="BI222" s="204">
        <f t="shared" si="28"/>
        <v>0</v>
      </c>
      <c r="BJ222" s="16" t="s">
        <v>85</v>
      </c>
      <c r="BK222" s="204">
        <f t="shared" si="29"/>
        <v>0</v>
      </c>
      <c r="BL222" s="16" t="s">
        <v>261</v>
      </c>
      <c r="BM222" s="203" t="s">
        <v>1150</v>
      </c>
    </row>
    <row r="223" spans="1:65" s="2" customFormat="1" ht="44.25" customHeight="1">
      <c r="A223" s="33"/>
      <c r="B223" s="34"/>
      <c r="C223" s="232" t="s">
        <v>490</v>
      </c>
      <c r="D223" s="232" t="s">
        <v>319</v>
      </c>
      <c r="E223" s="233" t="s">
        <v>1152</v>
      </c>
      <c r="F223" s="234" t="s">
        <v>1153</v>
      </c>
      <c r="G223" s="235" t="s">
        <v>198</v>
      </c>
      <c r="H223" s="236">
        <v>27.268999999999998</v>
      </c>
      <c r="I223" s="237"/>
      <c r="J223" s="238">
        <f t="shared" si="20"/>
        <v>0</v>
      </c>
      <c r="K223" s="239"/>
      <c r="L223" s="240"/>
      <c r="M223" s="241" t="s">
        <v>1</v>
      </c>
      <c r="N223" s="242" t="s">
        <v>42</v>
      </c>
      <c r="O223" s="70"/>
      <c r="P223" s="201">
        <f t="shared" si="21"/>
        <v>0</v>
      </c>
      <c r="Q223" s="201">
        <v>3.6800000000000001E-3</v>
      </c>
      <c r="R223" s="201">
        <f t="shared" si="22"/>
        <v>0.10034992</v>
      </c>
      <c r="S223" s="201">
        <v>0</v>
      </c>
      <c r="T223" s="202">
        <f t="shared" si="23"/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3" t="s">
        <v>322</v>
      </c>
      <c r="AT223" s="203" t="s">
        <v>319</v>
      </c>
      <c r="AU223" s="203" t="s">
        <v>87</v>
      </c>
      <c r="AY223" s="16" t="s">
        <v>185</v>
      </c>
      <c r="BE223" s="204">
        <f t="shared" si="24"/>
        <v>0</v>
      </c>
      <c r="BF223" s="204">
        <f t="shared" si="25"/>
        <v>0</v>
      </c>
      <c r="BG223" s="204">
        <f t="shared" si="26"/>
        <v>0</v>
      </c>
      <c r="BH223" s="204">
        <f t="shared" si="27"/>
        <v>0</v>
      </c>
      <c r="BI223" s="204">
        <f t="shared" si="28"/>
        <v>0</v>
      </c>
      <c r="BJ223" s="16" t="s">
        <v>85</v>
      </c>
      <c r="BK223" s="204">
        <f t="shared" si="29"/>
        <v>0</v>
      </c>
      <c r="BL223" s="16" t="s">
        <v>261</v>
      </c>
      <c r="BM223" s="203" t="s">
        <v>1154</v>
      </c>
    </row>
    <row r="224" spans="1:65" s="2" customFormat="1" ht="19.5">
      <c r="A224" s="33"/>
      <c r="B224" s="34"/>
      <c r="C224" s="35"/>
      <c r="D224" s="207" t="s">
        <v>269</v>
      </c>
      <c r="E224" s="35"/>
      <c r="F224" s="217" t="s">
        <v>1155</v>
      </c>
      <c r="G224" s="35"/>
      <c r="H224" s="35"/>
      <c r="I224" s="218"/>
      <c r="J224" s="35"/>
      <c r="K224" s="35"/>
      <c r="L224" s="38"/>
      <c r="M224" s="219"/>
      <c r="N224" s="220"/>
      <c r="O224" s="70"/>
      <c r="P224" s="70"/>
      <c r="Q224" s="70"/>
      <c r="R224" s="70"/>
      <c r="S224" s="70"/>
      <c r="T224" s="71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6" t="s">
        <v>269</v>
      </c>
      <c r="AU224" s="16" t="s">
        <v>87</v>
      </c>
    </row>
    <row r="225" spans="1:65" s="13" customFormat="1">
      <c r="B225" s="205"/>
      <c r="C225" s="206"/>
      <c r="D225" s="207" t="s">
        <v>194</v>
      </c>
      <c r="E225" s="206"/>
      <c r="F225" s="209" t="s">
        <v>1932</v>
      </c>
      <c r="G225" s="206"/>
      <c r="H225" s="210">
        <v>27.268999999999998</v>
      </c>
      <c r="I225" s="211"/>
      <c r="J225" s="206"/>
      <c r="K225" s="206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194</v>
      </c>
      <c r="AU225" s="216" t="s">
        <v>87</v>
      </c>
      <c r="AV225" s="13" t="s">
        <v>87</v>
      </c>
      <c r="AW225" s="13" t="s">
        <v>4</v>
      </c>
      <c r="AX225" s="13" t="s">
        <v>85</v>
      </c>
      <c r="AY225" s="216" t="s">
        <v>185</v>
      </c>
    </row>
    <row r="226" spans="1:65" s="2" customFormat="1" ht="16.5" customHeight="1">
      <c r="A226" s="33"/>
      <c r="B226" s="34"/>
      <c r="C226" s="191" t="s">
        <v>494</v>
      </c>
      <c r="D226" s="191" t="s">
        <v>188</v>
      </c>
      <c r="E226" s="192" t="s">
        <v>1158</v>
      </c>
      <c r="F226" s="193" t="s">
        <v>1159</v>
      </c>
      <c r="G226" s="194" t="s">
        <v>191</v>
      </c>
      <c r="H226" s="195">
        <v>20.8</v>
      </c>
      <c r="I226" s="196"/>
      <c r="J226" s="197">
        <f>ROUND(I226*H226,2)</f>
        <v>0</v>
      </c>
      <c r="K226" s="198"/>
      <c r="L226" s="38"/>
      <c r="M226" s="199" t="s">
        <v>1</v>
      </c>
      <c r="N226" s="200" t="s">
        <v>42</v>
      </c>
      <c r="O226" s="70"/>
      <c r="P226" s="201">
        <f>O226*H226</f>
        <v>0</v>
      </c>
      <c r="Q226" s="201">
        <v>2.0000000000000002E-5</v>
      </c>
      <c r="R226" s="201">
        <f>Q226*H226</f>
        <v>4.1600000000000003E-4</v>
      </c>
      <c r="S226" s="201">
        <v>0</v>
      </c>
      <c r="T226" s="20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3" t="s">
        <v>261</v>
      </c>
      <c r="AT226" s="203" t="s">
        <v>188</v>
      </c>
      <c r="AU226" s="203" t="s">
        <v>87</v>
      </c>
      <c r="AY226" s="16" t="s">
        <v>185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6" t="s">
        <v>85</v>
      </c>
      <c r="BK226" s="204">
        <f>ROUND(I226*H226,2)</f>
        <v>0</v>
      </c>
      <c r="BL226" s="16" t="s">
        <v>261</v>
      </c>
      <c r="BM226" s="203" t="s">
        <v>1160</v>
      </c>
    </row>
    <row r="227" spans="1:65" s="2" customFormat="1" ht="16.5" customHeight="1">
      <c r="A227" s="33"/>
      <c r="B227" s="34"/>
      <c r="C227" s="232" t="s">
        <v>500</v>
      </c>
      <c r="D227" s="232" t="s">
        <v>319</v>
      </c>
      <c r="E227" s="233" t="s">
        <v>1162</v>
      </c>
      <c r="F227" s="234" t="s">
        <v>1163</v>
      </c>
      <c r="G227" s="235" t="s">
        <v>191</v>
      </c>
      <c r="H227" s="236">
        <v>22.88</v>
      </c>
      <c r="I227" s="237"/>
      <c r="J227" s="238">
        <f>ROUND(I227*H227,2)</f>
        <v>0</v>
      </c>
      <c r="K227" s="239"/>
      <c r="L227" s="240"/>
      <c r="M227" s="241" t="s">
        <v>1</v>
      </c>
      <c r="N227" s="242" t="s">
        <v>42</v>
      </c>
      <c r="O227" s="70"/>
      <c r="P227" s="201">
        <f>O227*H227</f>
        <v>0</v>
      </c>
      <c r="Q227" s="201">
        <v>3.8000000000000002E-4</v>
      </c>
      <c r="R227" s="201">
        <f>Q227*H227</f>
        <v>8.6943999999999997E-3</v>
      </c>
      <c r="S227" s="201">
        <v>0</v>
      </c>
      <c r="T227" s="202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3" t="s">
        <v>322</v>
      </c>
      <c r="AT227" s="203" t="s">
        <v>319</v>
      </c>
      <c r="AU227" s="203" t="s">
        <v>87</v>
      </c>
      <c r="AY227" s="16" t="s">
        <v>185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6" t="s">
        <v>85</v>
      </c>
      <c r="BK227" s="204">
        <f>ROUND(I227*H227,2)</f>
        <v>0</v>
      </c>
      <c r="BL227" s="16" t="s">
        <v>261</v>
      </c>
      <c r="BM227" s="203" t="s">
        <v>1164</v>
      </c>
    </row>
    <row r="228" spans="1:65" s="13" customFormat="1">
      <c r="B228" s="205"/>
      <c r="C228" s="206"/>
      <c r="D228" s="207" t="s">
        <v>194</v>
      </c>
      <c r="E228" s="206"/>
      <c r="F228" s="209" t="s">
        <v>1933</v>
      </c>
      <c r="G228" s="206"/>
      <c r="H228" s="210">
        <v>22.88</v>
      </c>
      <c r="I228" s="211"/>
      <c r="J228" s="206"/>
      <c r="K228" s="206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194</v>
      </c>
      <c r="AU228" s="216" t="s">
        <v>87</v>
      </c>
      <c r="AV228" s="13" t="s">
        <v>87</v>
      </c>
      <c r="AW228" s="13" t="s">
        <v>4</v>
      </c>
      <c r="AX228" s="13" t="s">
        <v>85</v>
      </c>
      <c r="AY228" s="216" t="s">
        <v>185</v>
      </c>
    </row>
    <row r="229" spans="1:65" s="2" customFormat="1" ht="21.75" customHeight="1">
      <c r="A229" s="33"/>
      <c r="B229" s="34"/>
      <c r="C229" s="191" t="s">
        <v>505</v>
      </c>
      <c r="D229" s="191" t="s">
        <v>188</v>
      </c>
      <c r="E229" s="192" t="s">
        <v>1366</v>
      </c>
      <c r="F229" s="193" t="s">
        <v>1367</v>
      </c>
      <c r="G229" s="194" t="s">
        <v>434</v>
      </c>
      <c r="H229" s="243"/>
      <c r="I229" s="196"/>
      <c r="J229" s="197">
        <f>ROUND(I229*H229,2)</f>
        <v>0</v>
      </c>
      <c r="K229" s="198"/>
      <c r="L229" s="38"/>
      <c r="M229" s="199" t="s">
        <v>1</v>
      </c>
      <c r="N229" s="200" t="s">
        <v>42</v>
      </c>
      <c r="O229" s="70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3" t="s">
        <v>261</v>
      </c>
      <c r="AT229" s="203" t="s">
        <v>188</v>
      </c>
      <c r="AU229" s="203" t="s">
        <v>87</v>
      </c>
      <c r="AY229" s="16" t="s">
        <v>185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6" t="s">
        <v>85</v>
      </c>
      <c r="BK229" s="204">
        <f>ROUND(I229*H229,2)</f>
        <v>0</v>
      </c>
      <c r="BL229" s="16" t="s">
        <v>261</v>
      </c>
      <c r="BM229" s="203" t="s">
        <v>1368</v>
      </c>
    </row>
    <row r="230" spans="1:65" s="2" customFormat="1" ht="21.75" customHeight="1">
      <c r="A230" s="33"/>
      <c r="B230" s="34"/>
      <c r="C230" s="191" t="s">
        <v>509</v>
      </c>
      <c r="D230" s="191" t="s">
        <v>188</v>
      </c>
      <c r="E230" s="192" t="s">
        <v>1171</v>
      </c>
      <c r="F230" s="193" t="s">
        <v>1172</v>
      </c>
      <c r="G230" s="194" t="s">
        <v>434</v>
      </c>
      <c r="H230" s="243"/>
      <c r="I230" s="196"/>
      <c r="J230" s="197">
        <f>ROUND(I230*H230,2)</f>
        <v>0</v>
      </c>
      <c r="K230" s="198"/>
      <c r="L230" s="38"/>
      <c r="M230" s="199" t="s">
        <v>1</v>
      </c>
      <c r="N230" s="200" t="s">
        <v>42</v>
      </c>
      <c r="O230" s="70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3" t="s">
        <v>261</v>
      </c>
      <c r="AT230" s="203" t="s">
        <v>188</v>
      </c>
      <c r="AU230" s="203" t="s">
        <v>87</v>
      </c>
      <c r="AY230" s="16" t="s">
        <v>185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6" t="s">
        <v>85</v>
      </c>
      <c r="BK230" s="204">
        <f>ROUND(I230*H230,2)</f>
        <v>0</v>
      </c>
      <c r="BL230" s="16" t="s">
        <v>261</v>
      </c>
      <c r="BM230" s="203" t="s">
        <v>1173</v>
      </c>
    </row>
    <row r="231" spans="1:65" s="12" customFormat="1" ht="22.9" customHeight="1">
      <c r="B231" s="175"/>
      <c r="C231" s="176"/>
      <c r="D231" s="177" t="s">
        <v>76</v>
      </c>
      <c r="E231" s="189" t="s">
        <v>594</v>
      </c>
      <c r="F231" s="189" t="s">
        <v>1174</v>
      </c>
      <c r="G231" s="176"/>
      <c r="H231" s="176"/>
      <c r="I231" s="179"/>
      <c r="J231" s="190">
        <f>BK231</f>
        <v>0</v>
      </c>
      <c r="K231" s="176"/>
      <c r="L231" s="181"/>
      <c r="M231" s="182"/>
      <c r="N231" s="183"/>
      <c r="O231" s="183"/>
      <c r="P231" s="184">
        <f>SUM(P232:P234)</f>
        <v>0</v>
      </c>
      <c r="Q231" s="183"/>
      <c r="R231" s="184">
        <f>SUM(R232:R234)</f>
        <v>3.3E-3</v>
      </c>
      <c r="S231" s="183"/>
      <c r="T231" s="185">
        <f>SUM(T232:T234)</f>
        <v>0</v>
      </c>
      <c r="AR231" s="186" t="s">
        <v>87</v>
      </c>
      <c r="AT231" s="187" t="s">
        <v>76</v>
      </c>
      <c r="AU231" s="187" t="s">
        <v>85</v>
      </c>
      <c r="AY231" s="186" t="s">
        <v>185</v>
      </c>
      <c r="BK231" s="188">
        <f>SUM(BK232:BK234)</f>
        <v>0</v>
      </c>
    </row>
    <row r="232" spans="1:65" s="2" customFormat="1" ht="16.5" customHeight="1">
      <c r="A232" s="33"/>
      <c r="B232" s="34"/>
      <c r="C232" s="191" t="s">
        <v>513</v>
      </c>
      <c r="D232" s="191" t="s">
        <v>188</v>
      </c>
      <c r="E232" s="192" t="s">
        <v>1176</v>
      </c>
      <c r="F232" s="193" t="s">
        <v>1177</v>
      </c>
      <c r="G232" s="194" t="s">
        <v>198</v>
      </c>
      <c r="H232" s="195">
        <v>5</v>
      </c>
      <c r="I232" s="196"/>
      <c r="J232" s="197">
        <f>ROUND(I232*H232,2)</f>
        <v>0</v>
      </c>
      <c r="K232" s="198"/>
      <c r="L232" s="38"/>
      <c r="M232" s="199" t="s">
        <v>1</v>
      </c>
      <c r="N232" s="200" t="s">
        <v>42</v>
      </c>
      <c r="O232" s="70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261</v>
      </c>
      <c r="AT232" s="203" t="s">
        <v>188</v>
      </c>
      <c r="AU232" s="203" t="s">
        <v>87</v>
      </c>
      <c r="AY232" s="16" t="s">
        <v>185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6" t="s">
        <v>85</v>
      </c>
      <c r="BK232" s="204">
        <f>ROUND(I232*H232,2)</f>
        <v>0</v>
      </c>
      <c r="BL232" s="16" t="s">
        <v>261</v>
      </c>
      <c r="BM232" s="203" t="s">
        <v>1178</v>
      </c>
    </row>
    <row r="233" spans="1:65" s="13" customFormat="1">
      <c r="B233" s="205"/>
      <c r="C233" s="206"/>
      <c r="D233" s="207" t="s">
        <v>194</v>
      </c>
      <c r="E233" s="208" t="s">
        <v>1</v>
      </c>
      <c r="F233" s="209" t="s">
        <v>1844</v>
      </c>
      <c r="G233" s="206"/>
      <c r="H233" s="210">
        <v>5</v>
      </c>
      <c r="I233" s="211"/>
      <c r="J233" s="206"/>
      <c r="K233" s="206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194</v>
      </c>
      <c r="AU233" s="216" t="s">
        <v>87</v>
      </c>
      <c r="AV233" s="13" t="s">
        <v>87</v>
      </c>
      <c r="AW233" s="13" t="s">
        <v>34</v>
      </c>
      <c r="AX233" s="13" t="s">
        <v>85</v>
      </c>
      <c r="AY233" s="216" t="s">
        <v>185</v>
      </c>
    </row>
    <row r="234" spans="1:65" s="2" customFormat="1" ht="21.75" customHeight="1">
      <c r="A234" s="33"/>
      <c r="B234" s="34"/>
      <c r="C234" s="191" t="s">
        <v>517</v>
      </c>
      <c r="D234" s="191" t="s">
        <v>188</v>
      </c>
      <c r="E234" s="192" t="s">
        <v>603</v>
      </c>
      <c r="F234" s="193" t="s">
        <v>1181</v>
      </c>
      <c r="G234" s="194" t="s">
        <v>198</v>
      </c>
      <c r="H234" s="195">
        <v>5</v>
      </c>
      <c r="I234" s="196"/>
      <c r="J234" s="197">
        <f>ROUND(I234*H234,2)</f>
        <v>0</v>
      </c>
      <c r="K234" s="198"/>
      <c r="L234" s="38"/>
      <c r="M234" s="199" t="s">
        <v>1</v>
      </c>
      <c r="N234" s="200" t="s">
        <v>42</v>
      </c>
      <c r="O234" s="70"/>
      <c r="P234" s="201">
        <f>O234*H234</f>
        <v>0</v>
      </c>
      <c r="Q234" s="201">
        <v>6.6E-4</v>
      </c>
      <c r="R234" s="201">
        <f>Q234*H234</f>
        <v>3.3E-3</v>
      </c>
      <c r="S234" s="201">
        <v>0</v>
      </c>
      <c r="T234" s="20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3" t="s">
        <v>261</v>
      </c>
      <c r="AT234" s="203" t="s">
        <v>188</v>
      </c>
      <c r="AU234" s="203" t="s">
        <v>87</v>
      </c>
      <c r="AY234" s="16" t="s">
        <v>185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16" t="s">
        <v>85</v>
      </c>
      <c r="BK234" s="204">
        <f>ROUND(I234*H234,2)</f>
        <v>0</v>
      </c>
      <c r="BL234" s="16" t="s">
        <v>261</v>
      </c>
      <c r="BM234" s="203" t="s">
        <v>1182</v>
      </c>
    </row>
    <row r="235" spans="1:65" s="12" customFormat="1" ht="22.9" customHeight="1">
      <c r="B235" s="175"/>
      <c r="C235" s="176"/>
      <c r="D235" s="177" t="s">
        <v>76</v>
      </c>
      <c r="E235" s="189" t="s">
        <v>606</v>
      </c>
      <c r="F235" s="189" t="s">
        <v>1183</v>
      </c>
      <c r="G235" s="176"/>
      <c r="H235" s="176"/>
      <c r="I235" s="179"/>
      <c r="J235" s="190">
        <f>BK235</f>
        <v>0</v>
      </c>
      <c r="K235" s="176"/>
      <c r="L235" s="181"/>
      <c r="M235" s="182"/>
      <c r="N235" s="183"/>
      <c r="O235" s="183"/>
      <c r="P235" s="184">
        <f>SUM(P236:P243)</f>
        <v>0</v>
      </c>
      <c r="Q235" s="183"/>
      <c r="R235" s="184">
        <f>SUM(R236:R243)</f>
        <v>0.10759410000000001</v>
      </c>
      <c r="S235" s="183"/>
      <c r="T235" s="185">
        <f>SUM(T236:T243)</f>
        <v>2.1278399999999999E-2</v>
      </c>
      <c r="AR235" s="186" t="s">
        <v>87</v>
      </c>
      <c r="AT235" s="187" t="s">
        <v>76</v>
      </c>
      <c r="AU235" s="187" t="s">
        <v>85</v>
      </c>
      <c r="AY235" s="186" t="s">
        <v>185</v>
      </c>
      <c r="BK235" s="188">
        <f>SUM(BK236:BK243)</f>
        <v>0</v>
      </c>
    </row>
    <row r="236" spans="1:65" s="2" customFormat="1" ht="21.75" customHeight="1">
      <c r="A236" s="33"/>
      <c r="B236" s="34"/>
      <c r="C236" s="191" t="s">
        <v>521</v>
      </c>
      <c r="D236" s="191" t="s">
        <v>188</v>
      </c>
      <c r="E236" s="192" t="s">
        <v>617</v>
      </c>
      <c r="F236" s="193" t="s">
        <v>1185</v>
      </c>
      <c r="G236" s="194" t="s">
        <v>214</v>
      </c>
      <c r="H236" s="195">
        <v>1</v>
      </c>
      <c r="I236" s="196"/>
      <c r="J236" s="197">
        <f>ROUND(I236*H236,2)</f>
        <v>0</v>
      </c>
      <c r="K236" s="198"/>
      <c r="L236" s="38"/>
      <c r="M236" s="199" t="s">
        <v>1</v>
      </c>
      <c r="N236" s="200" t="s">
        <v>42</v>
      </c>
      <c r="O236" s="70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3" t="s">
        <v>261</v>
      </c>
      <c r="AT236" s="203" t="s">
        <v>188</v>
      </c>
      <c r="AU236" s="203" t="s">
        <v>87</v>
      </c>
      <c r="AY236" s="16" t="s">
        <v>185</v>
      </c>
      <c r="BE236" s="204">
        <f>IF(N236="základní",J236,0)</f>
        <v>0</v>
      </c>
      <c r="BF236" s="204">
        <f>IF(N236="snížená",J236,0)</f>
        <v>0</v>
      </c>
      <c r="BG236" s="204">
        <f>IF(N236="zákl. přenesená",J236,0)</f>
        <v>0</v>
      </c>
      <c r="BH236" s="204">
        <f>IF(N236="sníž. přenesená",J236,0)</f>
        <v>0</v>
      </c>
      <c r="BI236" s="204">
        <f>IF(N236="nulová",J236,0)</f>
        <v>0</v>
      </c>
      <c r="BJ236" s="16" t="s">
        <v>85</v>
      </c>
      <c r="BK236" s="204">
        <f>ROUND(I236*H236,2)</f>
        <v>0</v>
      </c>
      <c r="BL236" s="16" t="s">
        <v>261</v>
      </c>
      <c r="BM236" s="203" t="s">
        <v>1186</v>
      </c>
    </row>
    <row r="237" spans="1:65" s="2" customFormat="1" ht="16.5" customHeight="1">
      <c r="A237" s="33"/>
      <c r="B237" s="34"/>
      <c r="C237" s="191" t="s">
        <v>527</v>
      </c>
      <c r="D237" s="191" t="s">
        <v>188</v>
      </c>
      <c r="E237" s="192" t="s">
        <v>1188</v>
      </c>
      <c r="F237" s="193" t="s">
        <v>1189</v>
      </c>
      <c r="G237" s="194" t="s">
        <v>198</v>
      </c>
      <c r="H237" s="195">
        <v>68.64</v>
      </c>
      <c r="I237" s="196"/>
      <c r="J237" s="197">
        <f>ROUND(I237*H237,2)</f>
        <v>0</v>
      </c>
      <c r="K237" s="198"/>
      <c r="L237" s="38"/>
      <c r="M237" s="199" t="s">
        <v>1</v>
      </c>
      <c r="N237" s="200" t="s">
        <v>42</v>
      </c>
      <c r="O237" s="70"/>
      <c r="P237" s="201">
        <f>O237*H237</f>
        <v>0</v>
      </c>
      <c r="Q237" s="201">
        <v>1E-3</v>
      </c>
      <c r="R237" s="201">
        <f>Q237*H237</f>
        <v>6.8640000000000007E-2</v>
      </c>
      <c r="S237" s="201">
        <v>3.1E-4</v>
      </c>
      <c r="T237" s="202">
        <f>S237*H237</f>
        <v>2.1278399999999999E-2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3" t="s">
        <v>261</v>
      </c>
      <c r="AT237" s="203" t="s">
        <v>188</v>
      </c>
      <c r="AU237" s="203" t="s">
        <v>87</v>
      </c>
      <c r="AY237" s="16" t="s">
        <v>185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6" t="s">
        <v>85</v>
      </c>
      <c r="BK237" s="204">
        <f>ROUND(I237*H237,2)</f>
        <v>0</v>
      </c>
      <c r="BL237" s="16" t="s">
        <v>261</v>
      </c>
      <c r="BM237" s="203" t="s">
        <v>1190</v>
      </c>
    </row>
    <row r="238" spans="1:65" s="2" customFormat="1" ht="21.75" customHeight="1">
      <c r="A238" s="33"/>
      <c r="B238" s="34"/>
      <c r="C238" s="191" t="s">
        <v>532</v>
      </c>
      <c r="D238" s="191" t="s">
        <v>188</v>
      </c>
      <c r="E238" s="192" t="s">
        <v>1193</v>
      </c>
      <c r="F238" s="193" t="s">
        <v>1194</v>
      </c>
      <c r="G238" s="194" t="s">
        <v>198</v>
      </c>
      <c r="H238" s="195">
        <v>68.64</v>
      </c>
      <c r="I238" s="196"/>
      <c r="J238" s="197">
        <f>ROUND(I238*H238,2)</f>
        <v>0</v>
      </c>
      <c r="K238" s="198"/>
      <c r="L238" s="38"/>
      <c r="M238" s="199" t="s">
        <v>1</v>
      </c>
      <c r="N238" s="200" t="s">
        <v>42</v>
      </c>
      <c r="O238" s="70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3" t="s">
        <v>261</v>
      </c>
      <c r="AT238" s="203" t="s">
        <v>188</v>
      </c>
      <c r="AU238" s="203" t="s">
        <v>87</v>
      </c>
      <c r="AY238" s="16" t="s">
        <v>185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16" t="s">
        <v>85</v>
      </c>
      <c r="BK238" s="204">
        <f>ROUND(I238*H238,2)</f>
        <v>0</v>
      </c>
      <c r="BL238" s="16" t="s">
        <v>261</v>
      </c>
      <c r="BM238" s="203" t="s">
        <v>1195</v>
      </c>
    </row>
    <row r="239" spans="1:65" s="2" customFormat="1" ht="21.75" customHeight="1">
      <c r="A239" s="33"/>
      <c r="B239" s="34"/>
      <c r="C239" s="191" t="s">
        <v>536</v>
      </c>
      <c r="D239" s="191" t="s">
        <v>188</v>
      </c>
      <c r="E239" s="192" t="s">
        <v>1197</v>
      </c>
      <c r="F239" s="193" t="s">
        <v>1198</v>
      </c>
      <c r="G239" s="194" t="s">
        <v>198</v>
      </c>
      <c r="H239" s="195">
        <v>68.64</v>
      </c>
      <c r="I239" s="196"/>
      <c r="J239" s="197">
        <f>ROUND(I239*H239,2)</f>
        <v>0</v>
      </c>
      <c r="K239" s="198"/>
      <c r="L239" s="38"/>
      <c r="M239" s="199" t="s">
        <v>1</v>
      </c>
      <c r="N239" s="200" t="s">
        <v>42</v>
      </c>
      <c r="O239" s="70"/>
      <c r="P239" s="201">
        <f>O239*H239</f>
        <v>0</v>
      </c>
      <c r="Q239" s="201">
        <v>2.0000000000000001E-4</v>
      </c>
      <c r="R239" s="201">
        <f>Q239*H239</f>
        <v>1.3728000000000001E-2</v>
      </c>
      <c r="S239" s="201">
        <v>0</v>
      </c>
      <c r="T239" s="202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3" t="s">
        <v>261</v>
      </c>
      <c r="AT239" s="203" t="s">
        <v>188</v>
      </c>
      <c r="AU239" s="203" t="s">
        <v>87</v>
      </c>
      <c r="AY239" s="16" t="s">
        <v>185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6" t="s">
        <v>85</v>
      </c>
      <c r="BK239" s="204">
        <f>ROUND(I239*H239,2)</f>
        <v>0</v>
      </c>
      <c r="BL239" s="16" t="s">
        <v>261</v>
      </c>
      <c r="BM239" s="203" t="s">
        <v>1199</v>
      </c>
    </row>
    <row r="240" spans="1:65" s="2" customFormat="1" ht="33" customHeight="1">
      <c r="A240" s="33"/>
      <c r="B240" s="34"/>
      <c r="C240" s="191" t="s">
        <v>540</v>
      </c>
      <c r="D240" s="191" t="s">
        <v>188</v>
      </c>
      <c r="E240" s="192" t="s">
        <v>1201</v>
      </c>
      <c r="F240" s="193" t="s">
        <v>1202</v>
      </c>
      <c r="G240" s="194" t="s">
        <v>198</v>
      </c>
      <c r="H240" s="195">
        <v>93.43</v>
      </c>
      <c r="I240" s="196"/>
      <c r="J240" s="197">
        <f>ROUND(I240*H240,2)</f>
        <v>0</v>
      </c>
      <c r="K240" s="198"/>
      <c r="L240" s="38"/>
      <c r="M240" s="199" t="s">
        <v>1</v>
      </c>
      <c r="N240" s="200" t="s">
        <v>42</v>
      </c>
      <c r="O240" s="70"/>
      <c r="P240" s="201">
        <f>O240*H240</f>
        <v>0</v>
      </c>
      <c r="Q240" s="201">
        <v>2.5999999999999998E-4</v>
      </c>
      <c r="R240" s="201">
        <f>Q240*H240</f>
        <v>2.4291799999999999E-2</v>
      </c>
      <c r="S240" s="201">
        <v>0</v>
      </c>
      <c r="T240" s="20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3" t="s">
        <v>261</v>
      </c>
      <c r="AT240" s="203" t="s">
        <v>188</v>
      </c>
      <c r="AU240" s="203" t="s">
        <v>87</v>
      </c>
      <c r="AY240" s="16" t="s">
        <v>185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16" t="s">
        <v>85</v>
      </c>
      <c r="BK240" s="204">
        <f>ROUND(I240*H240,2)</f>
        <v>0</v>
      </c>
      <c r="BL240" s="16" t="s">
        <v>261</v>
      </c>
      <c r="BM240" s="203" t="s">
        <v>1203</v>
      </c>
    </row>
    <row r="241" spans="1:65" s="13" customFormat="1">
      <c r="B241" s="205"/>
      <c r="C241" s="206"/>
      <c r="D241" s="207" t="s">
        <v>194</v>
      </c>
      <c r="E241" s="208" t="s">
        <v>1</v>
      </c>
      <c r="F241" s="209" t="s">
        <v>1934</v>
      </c>
      <c r="G241" s="206"/>
      <c r="H241" s="210">
        <v>93.43</v>
      </c>
      <c r="I241" s="211"/>
      <c r="J241" s="206"/>
      <c r="K241" s="206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194</v>
      </c>
      <c r="AU241" s="216" t="s">
        <v>87</v>
      </c>
      <c r="AV241" s="13" t="s">
        <v>87</v>
      </c>
      <c r="AW241" s="13" t="s">
        <v>34</v>
      </c>
      <c r="AX241" s="13" t="s">
        <v>85</v>
      </c>
      <c r="AY241" s="216" t="s">
        <v>185</v>
      </c>
    </row>
    <row r="242" spans="1:65" s="2" customFormat="1" ht="21.75" customHeight="1">
      <c r="A242" s="33"/>
      <c r="B242" s="34"/>
      <c r="C242" s="191" t="s">
        <v>544</v>
      </c>
      <c r="D242" s="191" t="s">
        <v>188</v>
      </c>
      <c r="E242" s="192" t="s">
        <v>1317</v>
      </c>
      <c r="F242" s="193" t="s">
        <v>1318</v>
      </c>
      <c r="G242" s="194" t="s">
        <v>198</v>
      </c>
      <c r="H242" s="195">
        <v>93.43</v>
      </c>
      <c r="I242" s="196"/>
      <c r="J242" s="197">
        <f>ROUND(I242*H242,2)</f>
        <v>0</v>
      </c>
      <c r="K242" s="198"/>
      <c r="L242" s="38"/>
      <c r="M242" s="199" t="s">
        <v>1</v>
      </c>
      <c r="N242" s="200" t="s">
        <v>42</v>
      </c>
      <c r="O242" s="70"/>
      <c r="P242" s="201">
        <f>O242*H242</f>
        <v>0</v>
      </c>
      <c r="Q242" s="201">
        <v>0</v>
      </c>
      <c r="R242" s="201">
        <f>Q242*H242</f>
        <v>0</v>
      </c>
      <c r="S242" s="201">
        <v>0</v>
      </c>
      <c r="T242" s="20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3" t="s">
        <v>261</v>
      </c>
      <c r="AT242" s="203" t="s">
        <v>188</v>
      </c>
      <c r="AU242" s="203" t="s">
        <v>87</v>
      </c>
      <c r="AY242" s="16" t="s">
        <v>185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16" t="s">
        <v>85</v>
      </c>
      <c r="BK242" s="204">
        <f>ROUND(I242*H242,2)</f>
        <v>0</v>
      </c>
      <c r="BL242" s="16" t="s">
        <v>261</v>
      </c>
      <c r="BM242" s="203" t="s">
        <v>1935</v>
      </c>
    </row>
    <row r="243" spans="1:65" s="2" customFormat="1" ht="33" customHeight="1">
      <c r="A243" s="33"/>
      <c r="B243" s="34"/>
      <c r="C243" s="191" t="s">
        <v>548</v>
      </c>
      <c r="D243" s="191" t="s">
        <v>188</v>
      </c>
      <c r="E243" s="192" t="s">
        <v>1320</v>
      </c>
      <c r="F243" s="193" t="s">
        <v>1321</v>
      </c>
      <c r="G243" s="194" t="s">
        <v>198</v>
      </c>
      <c r="H243" s="195">
        <v>93.43</v>
      </c>
      <c r="I243" s="196"/>
      <c r="J243" s="197">
        <f>ROUND(I243*H243,2)</f>
        <v>0</v>
      </c>
      <c r="K243" s="198"/>
      <c r="L243" s="38"/>
      <c r="M243" s="199" t="s">
        <v>1</v>
      </c>
      <c r="N243" s="200" t="s">
        <v>42</v>
      </c>
      <c r="O243" s="70"/>
      <c r="P243" s="201">
        <f>O243*H243</f>
        <v>0</v>
      </c>
      <c r="Q243" s="201">
        <v>1.0000000000000001E-5</v>
      </c>
      <c r="R243" s="201">
        <f>Q243*H243</f>
        <v>9.343000000000001E-4</v>
      </c>
      <c r="S243" s="201">
        <v>0</v>
      </c>
      <c r="T243" s="202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3" t="s">
        <v>261</v>
      </c>
      <c r="AT243" s="203" t="s">
        <v>188</v>
      </c>
      <c r="AU243" s="203" t="s">
        <v>87</v>
      </c>
      <c r="AY243" s="16" t="s">
        <v>185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6" t="s">
        <v>85</v>
      </c>
      <c r="BK243" s="204">
        <f>ROUND(I243*H243,2)</f>
        <v>0</v>
      </c>
      <c r="BL243" s="16" t="s">
        <v>261</v>
      </c>
      <c r="BM243" s="203" t="s">
        <v>1936</v>
      </c>
    </row>
    <row r="244" spans="1:65" s="12" customFormat="1" ht="22.9" customHeight="1">
      <c r="B244" s="175"/>
      <c r="C244" s="176"/>
      <c r="D244" s="177" t="s">
        <v>76</v>
      </c>
      <c r="E244" s="189" t="s">
        <v>1204</v>
      </c>
      <c r="F244" s="189" t="s">
        <v>1205</v>
      </c>
      <c r="G244" s="176"/>
      <c r="H244" s="176"/>
      <c r="I244" s="179"/>
      <c r="J244" s="190">
        <f>BK244</f>
        <v>0</v>
      </c>
      <c r="K244" s="176"/>
      <c r="L244" s="181"/>
      <c r="M244" s="182"/>
      <c r="N244" s="183"/>
      <c r="O244" s="183"/>
      <c r="P244" s="184">
        <f>SUM(P245:P253)</f>
        <v>0</v>
      </c>
      <c r="Q244" s="183"/>
      <c r="R244" s="184">
        <f>SUM(R245:R253)</f>
        <v>2.0201999999999998E-2</v>
      </c>
      <c r="S244" s="183"/>
      <c r="T244" s="185">
        <f>SUM(T245:T253)</f>
        <v>0</v>
      </c>
      <c r="AR244" s="186" t="s">
        <v>87</v>
      </c>
      <c r="AT244" s="187" t="s">
        <v>76</v>
      </c>
      <c r="AU244" s="187" t="s">
        <v>85</v>
      </c>
      <c r="AY244" s="186" t="s">
        <v>185</v>
      </c>
      <c r="BK244" s="188">
        <f>SUM(BK245:BK253)</f>
        <v>0</v>
      </c>
    </row>
    <row r="245" spans="1:65" s="2" customFormat="1" ht="21.75" customHeight="1">
      <c r="A245" s="33"/>
      <c r="B245" s="34"/>
      <c r="C245" s="191" t="s">
        <v>552</v>
      </c>
      <c r="D245" s="191" t="s">
        <v>188</v>
      </c>
      <c r="E245" s="192" t="s">
        <v>1207</v>
      </c>
      <c r="F245" s="193" t="s">
        <v>1208</v>
      </c>
      <c r="G245" s="194" t="s">
        <v>198</v>
      </c>
      <c r="H245" s="195">
        <v>15.54</v>
      </c>
      <c r="I245" s="196"/>
      <c r="J245" s="197">
        <f>ROUND(I245*H245,2)</f>
        <v>0</v>
      </c>
      <c r="K245" s="198"/>
      <c r="L245" s="38"/>
      <c r="M245" s="199" t="s">
        <v>1</v>
      </c>
      <c r="N245" s="200" t="s">
        <v>42</v>
      </c>
      <c r="O245" s="70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3" t="s">
        <v>261</v>
      </c>
      <c r="AT245" s="203" t="s">
        <v>188</v>
      </c>
      <c r="AU245" s="203" t="s">
        <v>87</v>
      </c>
      <c r="AY245" s="16" t="s">
        <v>185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16" t="s">
        <v>85</v>
      </c>
      <c r="BK245" s="204">
        <f>ROUND(I245*H245,2)</f>
        <v>0</v>
      </c>
      <c r="BL245" s="16" t="s">
        <v>261</v>
      </c>
      <c r="BM245" s="203" t="s">
        <v>1209</v>
      </c>
    </row>
    <row r="246" spans="1:65" s="13" customFormat="1">
      <c r="B246" s="205"/>
      <c r="C246" s="206"/>
      <c r="D246" s="207" t="s">
        <v>194</v>
      </c>
      <c r="E246" s="208" t="s">
        <v>1</v>
      </c>
      <c r="F246" s="209" t="s">
        <v>1937</v>
      </c>
      <c r="G246" s="206"/>
      <c r="H246" s="210">
        <v>6.66</v>
      </c>
      <c r="I246" s="211"/>
      <c r="J246" s="206"/>
      <c r="K246" s="206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194</v>
      </c>
      <c r="AU246" s="216" t="s">
        <v>87</v>
      </c>
      <c r="AV246" s="13" t="s">
        <v>87</v>
      </c>
      <c r="AW246" s="13" t="s">
        <v>34</v>
      </c>
      <c r="AX246" s="13" t="s">
        <v>77</v>
      </c>
      <c r="AY246" s="216" t="s">
        <v>185</v>
      </c>
    </row>
    <row r="247" spans="1:65" s="13" customFormat="1">
      <c r="B247" s="205"/>
      <c r="C247" s="206"/>
      <c r="D247" s="207" t="s">
        <v>194</v>
      </c>
      <c r="E247" s="208" t="s">
        <v>1</v>
      </c>
      <c r="F247" s="209" t="s">
        <v>1938</v>
      </c>
      <c r="G247" s="206"/>
      <c r="H247" s="210">
        <v>8.8800000000000008</v>
      </c>
      <c r="I247" s="211"/>
      <c r="J247" s="206"/>
      <c r="K247" s="206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194</v>
      </c>
      <c r="AU247" s="216" t="s">
        <v>87</v>
      </c>
      <c r="AV247" s="13" t="s">
        <v>87</v>
      </c>
      <c r="AW247" s="13" t="s">
        <v>34</v>
      </c>
      <c r="AX247" s="13" t="s">
        <v>77</v>
      </c>
      <c r="AY247" s="216" t="s">
        <v>185</v>
      </c>
    </row>
    <row r="248" spans="1:65" s="14" customFormat="1">
      <c r="B248" s="221"/>
      <c r="C248" s="222"/>
      <c r="D248" s="207" t="s">
        <v>194</v>
      </c>
      <c r="E248" s="223" t="s">
        <v>1</v>
      </c>
      <c r="F248" s="224" t="s">
        <v>317</v>
      </c>
      <c r="G248" s="222"/>
      <c r="H248" s="225">
        <v>15.540000000000001</v>
      </c>
      <c r="I248" s="226"/>
      <c r="J248" s="222"/>
      <c r="K248" s="222"/>
      <c r="L248" s="227"/>
      <c r="M248" s="228"/>
      <c r="N248" s="229"/>
      <c r="O248" s="229"/>
      <c r="P248" s="229"/>
      <c r="Q248" s="229"/>
      <c r="R248" s="229"/>
      <c r="S248" s="229"/>
      <c r="T248" s="230"/>
      <c r="AT248" s="231" t="s">
        <v>194</v>
      </c>
      <c r="AU248" s="231" t="s">
        <v>87</v>
      </c>
      <c r="AV248" s="14" t="s">
        <v>192</v>
      </c>
      <c r="AW248" s="14" t="s">
        <v>34</v>
      </c>
      <c r="AX248" s="14" t="s">
        <v>85</v>
      </c>
      <c r="AY248" s="231" t="s">
        <v>185</v>
      </c>
    </row>
    <row r="249" spans="1:65" s="2" customFormat="1" ht="16.5" customHeight="1">
      <c r="A249" s="33"/>
      <c r="B249" s="34"/>
      <c r="C249" s="232" t="s">
        <v>556</v>
      </c>
      <c r="D249" s="232" t="s">
        <v>319</v>
      </c>
      <c r="E249" s="233" t="s">
        <v>1213</v>
      </c>
      <c r="F249" s="234" t="s">
        <v>1214</v>
      </c>
      <c r="G249" s="235" t="s">
        <v>198</v>
      </c>
      <c r="H249" s="236">
        <v>6.66</v>
      </c>
      <c r="I249" s="237"/>
      <c r="J249" s="238">
        <f>ROUND(I249*H249,2)</f>
        <v>0</v>
      </c>
      <c r="K249" s="239"/>
      <c r="L249" s="240"/>
      <c r="M249" s="241" t="s">
        <v>1</v>
      </c>
      <c r="N249" s="242" t="s">
        <v>42</v>
      </c>
      <c r="O249" s="70"/>
      <c r="P249" s="201">
        <f>O249*H249</f>
        <v>0</v>
      </c>
      <c r="Q249" s="201">
        <v>1.2999999999999999E-3</v>
      </c>
      <c r="R249" s="201">
        <f>Q249*H249</f>
        <v>8.657999999999999E-3</v>
      </c>
      <c r="S249" s="201">
        <v>0</v>
      </c>
      <c r="T249" s="20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3" t="s">
        <v>322</v>
      </c>
      <c r="AT249" s="203" t="s">
        <v>319</v>
      </c>
      <c r="AU249" s="203" t="s">
        <v>87</v>
      </c>
      <c r="AY249" s="16" t="s">
        <v>185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6" t="s">
        <v>85</v>
      </c>
      <c r="BK249" s="204">
        <f>ROUND(I249*H249,2)</f>
        <v>0</v>
      </c>
      <c r="BL249" s="16" t="s">
        <v>261</v>
      </c>
      <c r="BM249" s="203" t="s">
        <v>1215</v>
      </c>
    </row>
    <row r="250" spans="1:65" s="2" customFormat="1" ht="33" customHeight="1">
      <c r="A250" s="33"/>
      <c r="B250" s="34"/>
      <c r="C250" s="232" t="s">
        <v>562</v>
      </c>
      <c r="D250" s="232" t="s">
        <v>319</v>
      </c>
      <c r="E250" s="233" t="s">
        <v>1217</v>
      </c>
      <c r="F250" s="234" t="s">
        <v>1218</v>
      </c>
      <c r="G250" s="235" t="s">
        <v>198</v>
      </c>
      <c r="H250" s="236">
        <v>8.8800000000000008</v>
      </c>
      <c r="I250" s="237"/>
      <c r="J250" s="238">
        <f>ROUND(I250*H250,2)</f>
        <v>0</v>
      </c>
      <c r="K250" s="239"/>
      <c r="L250" s="240"/>
      <c r="M250" s="241" t="s">
        <v>1</v>
      </c>
      <c r="N250" s="242" t="s">
        <v>42</v>
      </c>
      <c r="O250" s="70"/>
      <c r="P250" s="201">
        <f>O250*H250</f>
        <v>0</v>
      </c>
      <c r="Q250" s="201">
        <v>1.2999999999999999E-3</v>
      </c>
      <c r="R250" s="201">
        <f>Q250*H250</f>
        <v>1.1544E-2</v>
      </c>
      <c r="S250" s="201">
        <v>0</v>
      </c>
      <c r="T250" s="20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3" t="s">
        <v>322</v>
      </c>
      <c r="AT250" s="203" t="s">
        <v>319</v>
      </c>
      <c r="AU250" s="203" t="s">
        <v>87</v>
      </c>
      <c r="AY250" s="16" t="s">
        <v>185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6" t="s">
        <v>85</v>
      </c>
      <c r="BK250" s="204">
        <f>ROUND(I250*H250,2)</f>
        <v>0</v>
      </c>
      <c r="BL250" s="16" t="s">
        <v>261</v>
      </c>
      <c r="BM250" s="203" t="s">
        <v>1219</v>
      </c>
    </row>
    <row r="251" spans="1:65" s="2" customFormat="1" ht="21.75" customHeight="1">
      <c r="A251" s="33"/>
      <c r="B251" s="34"/>
      <c r="C251" s="191" t="s">
        <v>566</v>
      </c>
      <c r="D251" s="191" t="s">
        <v>188</v>
      </c>
      <c r="E251" s="192" t="s">
        <v>1221</v>
      </c>
      <c r="F251" s="193" t="s">
        <v>1222</v>
      </c>
      <c r="G251" s="194" t="s">
        <v>198</v>
      </c>
      <c r="H251" s="195">
        <v>6.66</v>
      </c>
      <c r="I251" s="196"/>
      <c r="J251" s="197">
        <f>ROUND(I251*H251,2)</f>
        <v>0</v>
      </c>
      <c r="K251" s="198"/>
      <c r="L251" s="38"/>
      <c r="M251" s="199" t="s">
        <v>1</v>
      </c>
      <c r="N251" s="200" t="s">
        <v>42</v>
      </c>
      <c r="O251" s="70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3" t="s">
        <v>261</v>
      </c>
      <c r="AT251" s="203" t="s">
        <v>188</v>
      </c>
      <c r="AU251" s="203" t="s">
        <v>87</v>
      </c>
      <c r="AY251" s="16" t="s">
        <v>185</v>
      </c>
      <c r="BE251" s="204">
        <f>IF(N251="základní",J251,0)</f>
        <v>0</v>
      </c>
      <c r="BF251" s="204">
        <f>IF(N251="snížená",J251,0)</f>
        <v>0</v>
      </c>
      <c r="BG251" s="204">
        <f>IF(N251="zákl. přenesená",J251,0)</f>
        <v>0</v>
      </c>
      <c r="BH251" s="204">
        <f>IF(N251="sníž. přenesená",J251,0)</f>
        <v>0</v>
      </c>
      <c r="BI251" s="204">
        <f>IF(N251="nulová",J251,0)</f>
        <v>0</v>
      </c>
      <c r="BJ251" s="16" t="s">
        <v>85</v>
      </c>
      <c r="BK251" s="204">
        <f>ROUND(I251*H251,2)</f>
        <v>0</v>
      </c>
      <c r="BL251" s="16" t="s">
        <v>261</v>
      </c>
      <c r="BM251" s="203" t="s">
        <v>1939</v>
      </c>
    </row>
    <row r="252" spans="1:65" s="2" customFormat="1" ht="21.75" customHeight="1">
      <c r="A252" s="33"/>
      <c r="B252" s="34"/>
      <c r="C252" s="191" t="s">
        <v>570</v>
      </c>
      <c r="D252" s="191" t="s">
        <v>188</v>
      </c>
      <c r="E252" s="192" t="s">
        <v>1377</v>
      </c>
      <c r="F252" s="193" t="s">
        <v>1378</v>
      </c>
      <c r="G252" s="194" t="s">
        <v>434</v>
      </c>
      <c r="H252" s="243"/>
      <c r="I252" s="196"/>
      <c r="J252" s="197">
        <f>ROUND(I252*H252,2)</f>
        <v>0</v>
      </c>
      <c r="K252" s="198"/>
      <c r="L252" s="38"/>
      <c r="M252" s="199" t="s">
        <v>1</v>
      </c>
      <c r="N252" s="200" t="s">
        <v>42</v>
      </c>
      <c r="O252" s="70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3" t="s">
        <v>261</v>
      </c>
      <c r="AT252" s="203" t="s">
        <v>188</v>
      </c>
      <c r="AU252" s="203" t="s">
        <v>87</v>
      </c>
      <c r="AY252" s="16" t="s">
        <v>185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16" t="s">
        <v>85</v>
      </c>
      <c r="BK252" s="204">
        <f>ROUND(I252*H252,2)</f>
        <v>0</v>
      </c>
      <c r="BL252" s="16" t="s">
        <v>261</v>
      </c>
      <c r="BM252" s="203" t="s">
        <v>1379</v>
      </c>
    </row>
    <row r="253" spans="1:65" s="2" customFormat="1" ht="21.75" customHeight="1">
      <c r="A253" s="33"/>
      <c r="B253" s="34"/>
      <c r="C253" s="191" t="s">
        <v>574</v>
      </c>
      <c r="D253" s="191" t="s">
        <v>188</v>
      </c>
      <c r="E253" s="192" t="s">
        <v>1229</v>
      </c>
      <c r="F253" s="193" t="s">
        <v>1230</v>
      </c>
      <c r="G253" s="194" t="s">
        <v>434</v>
      </c>
      <c r="H253" s="243"/>
      <c r="I253" s="196"/>
      <c r="J253" s="197">
        <f>ROUND(I253*H253,2)</f>
        <v>0</v>
      </c>
      <c r="K253" s="198"/>
      <c r="L253" s="38"/>
      <c r="M253" s="244" t="s">
        <v>1</v>
      </c>
      <c r="N253" s="245" t="s">
        <v>42</v>
      </c>
      <c r="O253" s="246"/>
      <c r="P253" s="247">
        <f>O253*H253</f>
        <v>0</v>
      </c>
      <c r="Q253" s="247">
        <v>0</v>
      </c>
      <c r="R253" s="247">
        <f>Q253*H253</f>
        <v>0</v>
      </c>
      <c r="S253" s="247">
        <v>0</v>
      </c>
      <c r="T253" s="248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03" t="s">
        <v>261</v>
      </c>
      <c r="AT253" s="203" t="s">
        <v>188</v>
      </c>
      <c r="AU253" s="203" t="s">
        <v>87</v>
      </c>
      <c r="AY253" s="16" t="s">
        <v>185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6" t="s">
        <v>85</v>
      </c>
      <c r="BK253" s="204">
        <f>ROUND(I253*H253,2)</f>
        <v>0</v>
      </c>
      <c r="BL253" s="16" t="s">
        <v>261</v>
      </c>
      <c r="BM253" s="203" t="s">
        <v>1231</v>
      </c>
    </row>
    <row r="254" spans="1:65" s="2" customFormat="1" ht="6.95" customHeight="1">
      <c r="A254" s="33"/>
      <c r="B254" s="53"/>
      <c r="C254" s="54"/>
      <c r="D254" s="54"/>
      <c r="E254" s="54"/>
      <c r="F254" s="54"/>
      <c r="G254" s="54"/>
      <c r="H254" s="54"/>
      <c r="I254" s="54"/>
      <c r="J254" s="54"/>
      <c r="K254" s="54"/>
      <c r="L254" s="38"/>
      <c r="M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</row>
  </sheetData>
  <sheetProtection algorithmName="SHA-512" hashValue="wQkdMjPhcFjmTp2L0QGOPeiAVL+mb1L57ts6PCmJ6vk6veVuT4eOurgnNZOsMTR0eSVOK7AEF/E8pHNKbl/hdQ==" saltValue="dEgcUjL9JLHi5zPkX/M16g==" spinCount="100000" sheet="1" objects="1" scenarios="1" formatColumns="0" formatRows="0" autoFilter="0"/>
  <autoFilter ref="C134:K253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32</vt:i4>
      </vt:variant>
    </vt:vector>
  </HeadingPairs>
  <TitlesOfParts>
    <vt:vector size="48" baseType="lpstr">
      <vt:lpstr>Rekapitulace zakázky</vt:lpstr>
      <vt:lpstr>001 - Oprava střechy 5NP</vt:lpstr>
      <vt:lpstr>002 - Oprava střechy 4NP</vt:lpstr>
      <vt:lpstr>3.1 - Oprava kanceláří 40...</vt:lpstr>
      <vt:lpstr>3.2 - Oprava kanceláří 42...</vt:lpstr>
      <vt:lpstr>4.1 - Oprava kanceláří 30...</vt:lpstr>
      <vt:lpstr>4.2 - Oprava soc. zázemí 3NP</vt:lpstr>
      <vt:lpstr>4.3 - Odbourání části pří...</vt:lpstr>
      <vt:lpstr>5.1 - Oprava kanceláře 249</vt:lpstr>
      <vt:lpstr>5.2 - Oprava kanceláří 21...</vt:lpstr>
      <vt:lpstr>5.3 - Výměna poškozených ...</vt:lpstr>
      <vt:lpstr>6.1 - Oprava přístupové c...</vt:lpstr>
      <vt:lpstr>6.2 - Oprava prostor budo...</vt:lpstr>
      <vt:lpstr>6.3 - Datový propoj 1NP</vt:lpstr>
      <vt:lpstr>7.1 - Výměna poškozených ...</vt:lpstr>
      <vt:lpstr>008 - Vedlejší a ostatní ...</vt:lpstr>
      <vt:lpstr>'001 - Oprava střechy 5NP'!Názvy_tisku</vt:lpstr>
      <vt:lpstr>'002 - Oprava střechy 4NP'!Názvy_tisku</vt:lpstr>
      <vt:lpstr>'008 - Vedlejší a ostatní ...'!Názvy_tisku</vt:lpstr>
      <vt:lpstr>'3.1 - Oprava kanceláří 40...'!Názvy_tisku</vt:lpstr>
      <vt:lpstr>'3.2 - Oprava kanceláří 42...'!Názvy_tisku</vt:lpstr>
      <vt:lpstr>'4.1 - Oprava kanceláří 30...'!Názvy_tisku</vt:lpstr>
      <vt:lpstr>'4.2 - Oprava soc. zázemí 3NP'!Názvy_tisku</vt:lpstr>
      <vt:lpstr>'4.3 - Odbourání části pří...'!Názvy_tisku</vt:lpstr>
      <vt:lpstr>'5.1 - Oprava kanceláře 249'!Názvy_tisku</vt:lpstr>
      <vt:lpstr>'5.2 - Oprava kanceláří 21...'!Názvy_tisku</vt:lpstr>
      <vt:lpstr>'5.3 - Výměna poškozených ...'!Názvy_tisku</vt:lpstr>
      <vt:lpstr>'6.1 - Oprava přístupové c...'!Názvy_tisku</vt:lpstr>
      <vt:lpstr>'6.2 - Oprava prostor budo...'!Názvy_tisku</vt:lpstr>
      <vt:lpstr>'6.3 - Datový propoj 1NP'!Názvy_tisku</vt:lpstr>
      <vt:lpstr>'7.1 - Výměna poškozených ...'!Názvy_tisku</vt:lpstr>
      <vt:lpstr>'Rekapitulace zakázky'!Názvy_tisku</vt:lpstr>
      <vt:lpstr>'001 - Oprava střechy 5NP'!Oblast_tisku</vt:lpstr>
      <vt:lpstr>'002 - Oprava střechy 4NP'!Oblast_tisku</vt:lpstr>
      <vt:lpstr>'008 - Vedlejší a ostatní ...'!Oblast_tisku</vt:lpstr>
      <vt:lpstr>'3.1 - Oprava kanceláří 40...'!Oblast_tisku</vt:lpstr>
      <vt:lpstr>'3.2 - Oprava kanceláří 42...'!Oblast_tisku</vt:lpstr>
      <vt:lpstr>'4.1 - Oprava kanceláří 30...'!Oblast_tisku</vt:lpstr>
      <vt:lpstr>'4.2 - Oprava soc. zázemí 3NP'!Oblast_tisku</vt:lpstr>
      <vt:lpstr>'4.3 - Odbourání části pří...'!Oblast_tisku</vt:lpstr>
      <vt:lpstr>'5.1 - Oprava kanceláře 249'!Oblast_tisku</vt:lpstr>
      <vt:lpstr>'5.2 - Oprava kanceláří 21...'!Oblast_tisku</vt:lpstr>
      <vt:lpstr>'5.3 - Výměna poškozených ...'!Oblast_tisku</vt:lpstr>
      <vt:lpstr>'6.1 - Oprava přístupové c...'!Oblast_tisku</vt:lpstr>
      <vt:lpstr>'6.2 - Oprava prostor budo...'!Oblast_tisku</vt:lpstr>
      <vt:lpstr>'6.3 - Datový propoj 1NP'!Oblast_tisku</vt:lpstr>
      <vt:lpstr>'7.1 - Výměna poškozených 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2021-04-30T06:04:28Z</dcterms:created>
  <dcterms:modified xsi:type="dcterms:W3CDTF">2021-04-30T06:54:54Z</dcterms:modified>
</cp:coreProperties>
</file>