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1\SEE\_Oprava DŘT na ED Křenovka\"/>
    </mc:Choice>
  </mc:AlternateContent>
  <bookViews>
    <workbookView xWindow="0" yWindow="0" windowWidth="20490" windowHeight="7665"/>
  </bookViews>
  <sheets>
    <sheet name="Rekapitulace stavby" sheetId="1" r:id="rId1"/>
    <sheet name="E - Oprava DŘT na ED Křen..." sheetId="2" r:id="rId2"/>
  </sheets>
  <definedNames>
    <definedName name="_xlnm._FilterDatabase" localSheetId="1" hidden="1">'E - Oprava DŘT na ED Křen...'!$C$78:$K$96</definedName>
    <definedName name="_xlnm.Print_Titles" localSheetId="1">'E - Oprava DŘT na ED Křen...'!$78:$78</definedName>
    <definedName name="_xlnm.Print_Titles" localSheetId="0">'Rekapitulace stavby'!$52:$52</definedName>
    <definedName name="_xlnm.Print_Area" localSheetId="1">'E - Oprava DŘT na ED Křen...'!$C$66:$K$96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76" i="2" s="1"/>
  <c r="J17" i="2"/>
  <c r="J12" i="2"/>
  <c r="J73" i="2"/>
  <c r="E7" i="2"/>
  <c r="E48" i="2"/>
  <c r="L50" i="1"/>
  <c r="AM50" i="1"/>
  <c r="AM49" i="1"/>
  <c r="L49" i="1"/>
  <c r="AM47" i="1"/>
  <c r="L47" i="1"/>
  <c r="L45" i="1"/>
  <c r="L44" i="1"/>
  <c r="J94" i="2"/>
  <c r="BK93" i="2"/>
  <c r="J92" i="2"/>
  <c r="J91" i="2"/>
  <c r="BK90" i="2"/>
  <c r="J89" i="2"/>
  <c r="BK88" i="2"/>
  <c r="J88" i="2"/>
  <c r="J87" i="2"/>
  <c r="J86" i="2"/>
  <c r="BK85" i="2"/>
  <c r="BK84" i="2"/>
  <c r="J83" i="2"/>
  <c r="BK82" i="2"/>
  <c r="J81" i="2"/>
  <c r="J80" i="2"/>
  <c r="AS54" i="1"/>
  <c r="BK96" i="2"/>
  <c r="J95" i="2"/>
  <c r="BK94" i="2"/>
  <c r="J93" i="2"/>
  <c r="BK92" i="2"/>
  <c r="BK91" i="2"/>
  <c r="J90" i="2"/>
  <c r="BK89" i="2"/>
  <c r="BK87" i="2"/>
  <c r="BK86" i="2"/>
  <c r="J85" i="2"/>
  <c r="J84" i="2"/>
  <c r="BK83" i="2"/>
  <c r="J82" i="2"/>
  <c r="BK81" i="2"/>
  <c r="BK80" i="2"/>
  <c r="J96" i="2"/>
  <c r="BK95" i="2"/>
  <c r="BK79" i="2" l="1"/>
  <c r="J79" i="2"/>
  <c r="J59" i="2"/>
  <c r="P79" i="2"/>
  <c r="AU55" i="1" s="1"/>
  <c r="AU54" i="1" s="1"/>
  <c r="R79" i="2"/>
  <c r="T79" i="2"/>
  <c r="BE94" i="2"/>
  <c r="J52" i="2"/>
  <c r="F55" i="2"/>
  <c r="E69" i="2"/>
  <c r="BE82" i="2"/>
  <c r="BE85" i="2"/>
  <c r="BE86" i="2"/>
  <c r="BE87" i="2"/>
  <c r="BE88" i="2"/>
  <c r="BE90" i="2"/>
  <c r="BE91" i="2"/>
  <c r="BE93" i="2"/>
  <c r="BE95" i="2"/>
  <c r="BE80" i="2"/>
  <c r="BE81" i="2"/>
  <c r="BE83" i="2"/>
  <c r="BE84" i="2"/>
  <c r="BE89" i="2"/>
  <c r="BE92" i="2"/>
  <c r="BE96" i="2"/>
  <c r="F35" i="2"/>
  <c r="BB55" i="1" s="1"/>
  <c r="BB54" i="1" s="1"/>
  <c r="W31" i="1" s="1"/>
  <c r="F37" i="2"/>
  <c r="BD55" i="1" s="1"/>
  <c r="BD54" i="1" s="1"/>
  <c r="W33" i="1" s="1"/>
  <c r="F36" i="2"/>
  <c r="BC55" i="1" s="1"/>
  <c r="BC54" i="1" s="1"/>
  <c r="AY54" i="1" s="1"/>
  <c r="F34" i="2"/>
  <c r="BA55" i="1" s="1"/>
  <c r="BA54" i="1" s="1"/>
  <c r="W30" i="1" s="1"/>
  <c r="J34" i="2"/>
  <c r="AW55" i="1" s="1"/>
  <c r="AX54" i="1" l="1"/>
  <c r="W32" i="1"/>
  <c r="J30" i="2"/>
  <c r="AG55" i="1"/>
  <c r="AG54" i="1" s="1"/>
  <c r="AK26" i="1" s="1"/>
  <c r="AW54" i="1"/>
  <c r="AK30" i="1"/>
  <c r="J33" i="2"/>
  <c r="AV55" i="1"/>
  <c r="AT55" i="1"/>
  <c r="F33" i="2"/>
  <c r="AZ55" i="1" s="1"/>
  <c r="AZ54" i="1" s="1"/>
  <c r="W29" i="1" s="1"/>
  <c r="J39" i="2" l="1"/>
  <c r="AN55" i="1"/>
  <c r="AV54" i="1"/>
  <c r="AK29" i="1"/>
  <c r="AK35" i="1" s="1"/>
  <c r="AT54" i="1" l="1"/>
  <c r="AN54" i="1"/>
</calcChain>
</file>

<file path=xl/sharedStrings.xml><?xml version="1.0" encoding="utf-8"?>
<sst xmlns="http://schemas.openxmlformats.org/spreadsheetml/2006/main" count="477" uniqueCount="173">
  <si>
    <t>Export Komplet</t>
  </si>
  <si>
    <t>VZ</t>
  </si>
  <si>
    <t>2.0</t>
  </si>
  <si>
    <t>ZAMOK</t>
  </si>
  <si>
    <t>False</t>
  </si>
  <si>
    <t>{4ed9f38e-1bb0-4bcd-95da-ddd0f0a5e4b1}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</si>
  <si>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</si>
  <si>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</si>
  <si>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</si>
  <si>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</si>
  <si>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</si>
  <si>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</si>
  <si>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</si>
  <si>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</si>
  <si>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</si>
  <si>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</si>
  <si>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</si>
  <si>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DŘT na ED Křenovka</t>
  </si>
  <si>
    <t>KSO:</t>
  </si>
  <si>
    <t/>
  </si>
  <si>
    <t>CC-CZ:</t>
  </si>
  <si>
    <t>Místo:</t>
  </si>
  <si>
    <t>Praha</t>
  </si>
  <si>
    <t>Datum:</t>
  </si>
  <si>
    <t>8. 4. 2021</t>
  </si>
  <si>
    <t>Zadavatel:</t>
  </si>
  <si>
    <t>IČ:</t>
  </si>
  <si>
    <t>70994234</t>
  </si>
  <si>
    <t>SŽ, s.o. Přednosta SEE Praha; Mgr. František Fiala</t>
  </si>
  <si>
    <t>DIČ:</t>
  </si>
  <si>
    <t>CZ 70994234</t>
  </si>
  <si>
    <t>Uchazeč:</t>
  </si>
  <si>
    <t>Vyplň údaj</t>
  </si>
  <si>
    <t>Projektant:</t>
  </si>
  <si>
    <t xml:space="preserve">SŽ, s.o. Lukáš Voldřich </t>
  </si>
  <si>
    <t>True</t>
  </si>
  <si>
    <t>Zpracovatel:</t>
  </si>
  <si>
    <t>Poznámka:</t>
  </si>
  <si>
    <t>Soupis prací je sestaven s využitím Cenové soustavy UOŽI 2021.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</si>
  <si>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</si>
  <si>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</si>
  <si>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</si>
  <si>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</si>
  <si>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</si>
  <si>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</si>
  <si>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</si>
  <si>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</si>
  <si>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</si>
  <si>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</si>
  <si>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</si>
  <si>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</si>
  <si>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</si>
  <si>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</si>
  <si>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</si>
  <si>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</si>
  <si>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</si>
  <si>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</si>
  <si>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</si>
  <si>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</si>
  <si>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</si>
  <si>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</si>
  <si>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</si>
  <si>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</si>
  <si>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</si>
  <si>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</si>
  <si>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</si>
  <si>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</si>
  <si>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</si>
  <si>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</si>
  <si>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</si>
  <si>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</si>
  <si>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</si>
  <si>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</si>
  <si>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</si>
  <si>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</si>
  <si>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</si>
  <si>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</si>
  <si>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</si>
  <si>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</t>
  </si>
  <si>
    <t>STA</t>
  </si>
  <si>
    <t>1</t>
  </si>
  <si>
    <t>{15006bd3-e260-414a-a6b5-fd6cd1e3b04a}</t>
  </si>
  <si>
    <t>2</t>
  </si>
  <si>
    <t>KRYCÍ LIST SOUPISU PRACÍ</t>
  </si>
  <si>
    <t>Objekt:</t>
  </si>
  <si>
    <t>E - Oprava DŘT na ED Křenovka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</si>
  <si>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</si>
  <si>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</si>
  <si>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</si>
  <si>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</si>
  <si>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</si>
  <si>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</si>
  <si>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</si>
  <si>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</si>
  <si>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</si>
  <si>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</si>
  <si>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</si>
  <si>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</si>
  <si>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</si>
  <si>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</si>
  <si>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</si>
  <si>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</si>
  <si>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</si>
  <si>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</si>
  <si>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7496700290</t>
  </si>
  <si>
    <t>DŘT, SKŘ, Elektrodispečink, DDTS DŘT a SKŘ skříně pro automatizaci Základní switche, switche s podporou POE, konfigurovatelné switche, průmyslové switche do RACKu, vysokorychlostní modemy Datový switch 24x ethernet 10/100Base T (průmyslové provedení)</t>
  </si>
  <si>
    <t>ks</t>
  </si>
  <si>
    <t>Sborník UOŽI 01 2021</t>
  </si>
  <si>
    <t>8</t>
  </si>
  <si>
    <t>ROZPOCET</t>
  </si>
  <si>
    <t>4</t>
  </si>
  <si>
    <t>2073333218</t>
  </si>
  <si>
    <t>7496700510</t>
  </si>
  <si>
    <t>DŘT, SKŘ, Elektrodispečink, DDTS DŘT a SKŘ skříně pro automatizaci Periférie LCD monitor s rozlišením 1280x1024(16"), vstupem HDMI, DVI, IPS panel s LED podsvícením.</t>
  </si>
  <si>
    <t>-986858383</t>
  </si>
  <si>
    <t>3</t>
  </si>
  <si>
    <t>7496700910</t>
  </si>
  <si>
    <t>DŘT, SKŘ, Elektrodispečink, DDTS DŘT a SKŘ skříně pro automatizaci Periférie Klávesnice provedení pro montáž do 19" Rack skříně</t>
  </si>
  <si>
    <t>107480007</t>
  </si>
  <si>
    <t>7496700911</t>
  </si>
  <si>
    <t>DŘT, SKŘ, Elektrodispečink, DDTS DŘT a SKŘ skříně pro automatizaci Periférie Přijímač GPS, ethernetové rozhraní, včetně montážní sady, bleskojistky, konektoru</t>
  </si>
  <si>
    <t>1078497536</t>
  </si>
  <si>
    <t>5</t>
  </si>
  <si>
    <t>7496700912</t>
  </si>
  <si>
    <t>DŘT, SKŘ, Elektrodispečink, DDTS DŘT a SKŘ skříně pro automatizaci Periférie Anténa GPS, včetně držáku, bleskojistky, konektoru</t>
  </si>
  <si>
    <t>353377224</t>
  </si>
  <si>
    <t>6</t>
  </si>
  <si>
    <t>7496701891</t>
  </si>
  <si>
    <t>DŘT, SKŘ, Elektrodispečink, DDTS Elektrodispečink Ostatní HW vybavení - 64-bitový server v této minimální základní konfiguraci, 2x Intel Xeon 8-core, 4x 8GB DDR4 RAM, 4x 146 GB SAS hot-plug pevný disk 1x 4-portový 10/100/1000 Mbit/s Ethernet adaptér,</t>
  </si>
  <si>
    <t>-1939853529</t>
  </si>
  <si>
    <t>7</t>
  </si>
  <si>
    <t>7496703050</t>
  </si>
  <si>
    <t>DŘT, SKŘ, Elektrodispečink, DDTS Elektrodispečink Ostatní Ovládací počítač se specializovaným SW a HW</t>
  </si>
  <si>
    <t>-1544368651</t>
  </si>
  <si>
    <t>7496702050</t>
  </si>
  <si>
    <t>DŘT, SKŘ, Elektrodispečink, DDTS Elektrodispečink Ostatní Doplnění funkcí aplikace sw řídícího systému</t>
  </si>
  <si>
    <t>-1010718178</t>
  </si>
  <si>
    <t>12</t>
  </si>
  <si>
    <t>K</t>
  </si>
  <si>
    <t>7496700880</t>
  </si>
  <si>
    <t>Provozní dokumentace ŘS ED – úprava</t>
  </si>
  <si>
    <t>1499882295</t>
  </si>
  <si>
    <t>7496753085</t>
  </si>
  <si>
    <t>Montáž SKŘ - DŘT, IPC, PLC vypracování revizní zprávy revizním technikem pro objekt</t>
  </si>
  <si>
    <t>-1518416305</t>
  </si>
  <si>
    <t>9</t>
  </si>
  <si>
    <t>7496754037</t>
  </si>
  <si>
    <t>Elektrodispečink SKŘ-DŘT montáž a oživení systémového serveru - SW vybavení: OS LINUX, SQL DB, update aplikačního programového vybavení řídicího systému, instalace, parametrizace a oživení SW, reinstalace archivních souborů, dat a formulářů</t>
  </si>
  <si>
    <t>943058380</t>
  </si>
  <si>
    <t>13</t>
  </si>
  <si>
    <t>7496754060</t>
  </si>
  <si>
    <t>Elektrodispečink SKŘ-DŘT školení dispečerů</t>
  </si>
  <si>
    <t>-1846684031</t>
  </si>
  <si>
    <t>14</t>
  </si>
  <si>
    <t>7496754092</t>
  </si>
  <si>
    <t>Elektrodispečink SKŘ-DŘT komplexní vyzkoušení ŘS ED</t>
  </si>
  <si>
    <t>768770598</t>
  </si>
  <si>
    <t>10</t>
  </si>
  <si>
    <t>7496756050</t>
  </si>
  <si>
    <t>Montáž dálkové diagnostiky TS ŽDC uvedení do provozu stacionární klientské pracovní stanice</t>
  </si>
  <si>
    <t>524001483</t>
  </si>
  <si>
    <t>11</t>
  </si>
  <si>
    <t>7496756101</t>
  </si>
  <si>
    <t>Montáž dálkové diagnostiky TS ŽDC odzkoušení programového vybavení - včetně ověření uživatelských funkcí na úplné implementaci, verifikace přenášených dat</t>
  </si>
  <si>
    <t>-1603514407</t>
  </si>
  <si>
    <t>16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</si>
  <si>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</si>
  <si>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</si>
  <si>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-1375667225</t>
  </si>
  <si>
    <t>17</t>
  </si>
  <si>
    <t>7498351010</t>
  </si>
  <si>
    <t>Vydání průkazu způsobilosti pro funkční celek, provizorní stav - vyhotovení dokladu o silnoproudých zařízeních a vydání průkazu způsobilosti</t>
  </si>
  <si>
    <t>-1783821786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</si>
</sst>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16" fillId="2" borderId="19" xfId="0" applyFont="1" applyFill="1" applyBorder="1" applyAlignment="1" applyProtection="1">
      <alignment horizontal="left" vertical="center"/>
      <protection locked="0"/>
    </xf>
    <xf numFmtId="0" fontId="1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6" fillId="0" borderId="20" xfId="0" applyNumberFormat="1" applyFont="1" applyBorder="1" applyAlignment="1" applyProtection="1">
      <alignment vertical="center"/>
    </xf>
    <xf numFmtId="166" fontId="16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37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66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"/>
      <c r="AQ5" s="16"/>
      <c r="AR5" s="14"/>
      <c r="BE5" s="163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68" t="s">
        <v>17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"/>
      <c r="AQ6" s="16"/>
      <c r="AR6" s="14"/>
      <c r="BE6" s="164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20</v>
      </c>
      <c r="AL7" s="16"/>
      <c r="AM7" s="16"/>
      <c r="AN7" s="21" t="s">
        <v>19</v>
      </c>
      <c r="AO7" s="16"/>
      <c r="AP7" s="16"/>
      <c r="AQ7" s="16"/>
      <c r="AR7" s="14"/>
      <c r="BE7" s="164"/>
      <c r="BS7" s="11" t="s">
        <v>6</v>
      </c>
    </row>
    <row r="8" spans="1:74" s="1" customFormat="1" ht="12" customHeight="1">
      <c r="B8" s="15"/>
      <c r="C8" s="16"/>
      <c r="D8" s="23" t="s">
        <v>21</v>
      </c>
      <c r="E8" s="16"/>
      <c r="F8" s="16"/>
      <c r="G8" s="16"/>
      <c r="H8" s="16"/>
      <c r="I8" s="16"/>
      <c r="J8" s="16"/>
      <c r="K8" s="21" t="s">
        <v>22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23</v>
      </c>
      <c r="AL8" s="16"/>
      <c r="AM8" s="16"/>
      <c r="AN8" s="24" t="s">
        <v>24</v>
      </c>
      <c r="AO8" s="16"/>
      <c r="AP8" s="16"/>
      <c r="AQ8" s="16"/>
      <c r="AR8" s="14"/>
      <c r="BE8" s="164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4"/>
      <c r="BS9" s="11" t="s">
        <v>6</v>
      </c>
    </row>
    <row r="10" spans="1:74" s="1" customFormat="1" ht="12" customHeight="1">
      <c r="B10" s="15"/>
      <c r="C10" s="16"/>
      <c r="D10" s="23" t="s">
        <v>25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26</v>
      </c>
      <c r="AL10" s="16"/>
      <c r="AM10" s="16"/>
      <c r="AN10" s="21" t="s">
        <v>27</v>
      </c>
      <c r="AO10" s="16"/>
      <c r="AP10" s="16"/>
      <c r="AQ10" s="16"/>
      <c r="AR10" s="14"/>
      <c r="BE10" s="164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29</v>
      </c>
      <c r="AL11" s="16"/>
      <c r="AM11" s="16"/>
      <c r="AN11" s="21" t="s">
        <v>30</v>
      </c>
      <c r="AO11" s="16"/>
      <c r="AP11" s="16"/>
      <c r="AQ11" s="16"/>
      <c r="AR11" s="14"/>
      <c r="BE11" s="164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4"/>
      <c r="BS12" s="11" t="s">
        <v>6</v>
      </c>
    </row>
    <row r="13" spans="1:74" s="1" customFormat="1" ht="12" customHeight="1">
      <c r="B13" s="15"/>
      <c r="C13" s="16"/>
      <c r="D13" s="23" t="s">
        <v>31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26</v>
      </c>
      <c r="AL13" s="16"/>
      <c r="AM13" s="16"/>
      <c r="AN13" s="25" t="s">
        <v>32</v>
      </c>
      <c r="AO13" s="16"/>
      <c r="AP13" s="16"/>
      <c r="AQ13" s="16"/>
      <c r="AR13" s="14"/>
      <c r="BE13" s="164"/>
      <c r="BS13" s="11" t="s">
        <v>6</v>
      </c>
    </row>
    <row r="14" spans="1:74">
      <c r="B14" s="15"/>
      <c r="C14" s="16"/>
      <c r="D14" s="16"/>
      <c r="E14" s="169" t="s">
        <v>32</v>
      </c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23" t="s">
        <v>29</v>
      </c>
      <c r="AL14" s="16"/>
      <c r="AM14" s="16"/>
      <c r="AN14" s="25" t="s">
        <v>32</v>
      </c>
      <c r="AO14" s="16"/>
      <c r="AP14" s="16"/>
      <c r="AQ14" s="16"/>
      <c r="AR14" s="14"/>
      <c r="BE14" s="164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4"/>
      <c r="BS15" s="11" t="s">
        <v>4</v>
      </c>
    </row>
    <row r="16" spans="1:74" s="1" customFormat="1" ht="12" customHeight="1">
      <c r="B16" s="15"/>
      <c r="C16" s="16"/>
      <c r="D16" s="23" t="s">
        <v>33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26</v>
      </c>
      <c r="AL16" s="16"/>
      <c r="AM16" s="16"/>
      <c r="AN16" s="21" t="s">
        <v>27</v>
      </c>
      <c r="AO16" s="16"/>
      <c r="AP16" s="16"/>
      <c r="AQ16" s="16"/>
      <c r="AR16" s="14"/>
      <c r="BE16" s="164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29</v>
      </c>
      <c r="AL17" s="16"/>
      <c r="AM17" s="16"/>
      <c r="AN17" s="21" t="s">
        <v>30</v>
      </c>
      <c r="AO17" s="16"/>
      <c r="AP17" s="16"/>
      <c r="AQ17" s="16"/>
      <c r="AR17" s="14"/>
      <c r="BE17" s="164"/>
      <c r="BS17" s="11" t="s">
        <v>35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4"/>
      <c r="BS18" s="11" t="s">
        <v>6</v>
      </c>
    </row>
    <row r="19" spans="1:71" s="1" customFormat="1" ht="12" customHeight="1">
      <c r="B19" s="15"/>
      <c r="C19" s="16"/>
      <c r="D19" s="23" t="s">
        <v>36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26</v>
      </c>
      <c r="AL19" s="16"/>
      <c r="AM19" s="16"/>
      <c r="AN19" s="21" t="s">
        <v>27</v>
      </c>
      <c r="AO19" s="16"/>
      <c r="AP19" s="16"/>
      <c r="AQ19" s="16"/>
      <c r="AR19" s="14"/>
      <c r="BE19" s="164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34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29</v>
      </c>
      <c r="AL20" s="16"/>
      <c r="AM20" s="16"/>
      <c r="AN20" s="21" t="s">
        <v>30</v>
      </c>
      <c r="AO20" s="16"/>
      <c r="AP20" s="16"/>
      <c r="AQ20" s="16"/>
      <c r="AR20" s="14"/>
      <c r="BE20" s="164"/>
      <c r="BS20" s="11" t="s">
        <v>4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4"/>
    </row>
    <row r="22" spans="1:71" s="1" customFormat="1" ht="12" customHeight="1">
      <c r="B22" s="15"/>
      <c r="C22" s="16"/>
      <c r="D22" s="23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4"/>
    </row>
    <row r="23" spans="1:71" s="1" customFormat="1" ht="16.5" customHeight="1">
      <c r="B23" s="15"/>
      <c r="C23" s="16"/>
      <c r="D23" s="16"/>
      <c r="E23" s="171" t="s">
        <v>38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6"/>
      <c r="AP23" s="16"/>
      <c r="AQ23" s="16"/>
      <c r="AR23" s="14"/>
      <c r="BE23" s="164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4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4"/>
    </row>
    <row r="26" spans="1:71" s="2" customFormat="1" ht="25.9" customHeight="1">
      <c r="A26" s="28"/>
      <c r="B26" s="29"/>
      <c r="C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2">
        <f>ROUND(AG54,2)</f>
        <v>0</v>
      </c>
      <c r="AL26" s="173"/>
      <c r="AM26" s="173"/>
      <c r="AN26" s="173"/>
      <c r="AO26" s="173"/>
      <c r="AP26" s="30"/>
      <c r="AQ26" s="30"/>
      <c r="AR26" s="33"/>
      <c r="BE26" s="164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4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4" t="s">
        <v>40</v>
      </c>
      <c r="M28" s="174"/>
      <c r="N28" s="174"/>
      <c r="O28" s="174"/>
      <c r="P28" s="174"/>
      <c r="Q28" s="30"/>
      <c r="R28" s="30"/>
      <c r="S28" s="30"/>
      <c r="T28" s="30"/>
      <c r="U28" s="30"/>
      <c r="V28" s="30"/>
      <c r="W28" s="174" t="s">
        <v>41</v>
      </c>
      <c r="X28" s="174"/>
      <c r="Y28" s="174"/>
      <c r="Z28" s="174"/>
      <c r="AA28" s="174"/>
      <c r="AB28" s="174"/>
      <c r="AC28" s="174"/>
      <c r="AD28" s="174"/>
      <c r="AE28" s="174"/>
      <c r="AF28" s="30"/>
      <c r="AG28" s="30"/>
      <c r="AH28" s="30"/>
      <c r="AI28" s="30"/>
      <c r="AJ28" s="30"/>
      <c r="AK28" s="174" t="s">
        <v>42</v>
      </c>
      <c r="AL28" s="174"/>
      <c r="AM28" s="174"/>
      <c r="AN28" s="174"/>
      <c r="AO28" s="174"/>
      <c r="AP28" s="30"/>
      <c r="AQ28" s="30"/>
      <c r="AR28" s="33"/>
      <c r="BE28" s="164"/>
    </row>
    <row r="29" spans="1:71" s="3" customFormat="1" ht="14.45" customHeight="1">
      <c r="B29" s="34"/>
      <c r="C29" s="35"/>
      <c r="D29" s="23" t="s">
        <v>43</v>
      </c>
      <c r="E29" s="35"/>
      <c r="F29" s="23" t="s">
        <v>44</v>
      </c>
      <c r="G29" s="35"/>
      <c r="H29" s="35"/>
      <c r="I29" s="35"/>
      <c r="J29" s="35"/>
      <c r="K29" s="35"/>
      <c r="L29" s="177">
        <v>0.21</v>
      </c>
      <c r="M29" s="176"/>
      <c r="N29" s="176"/>
      <c r="O29" s="176"/>
      <c r="P29" s="176"/>
      <c r="Q29" s="35"/>
      <c r="R29" s="35"/>
      <c r="S29" s="35"/>
      <c r="T29" s="35"/>
      <c r="U29" s="35"/>
      <c r="V29" s="35"/>
      <c r="W29" s="175">
        <f>ROUND(AZ54, 2)</f>
        <v>0</v>
      </c>
      <c r="X29" s="176"/>
      <c r="Y29" s="176"/>
      <c r="Z29" s="176"/>
      <c r="AA29" s="176"/>
      <c r="AB29" s="176"/>
      <c r="AC29" s="176"/>
      <c r="AD29" s="176"/>
      <c r="AE29" s="176"/>
      <c r="AF29" s="35"/>
      <c r="AG29" s="35"/>
      <c r="AH29" s="35"/>
      <c r="AI29" s="35"/>
      <c r="AJ29" s="35"/>
      <c r="AK29" s="175">
        <f>ROUND(AV54, 2)</f>
        <v>0</v>
      </c>
      <c r="AL29" s="176"/>
      <c r="AM29" s="176"/>
      <c r="AN29" s="176"/>
      <c r="AO29" s="176"/>
      <c r="AP29" s="35"/>
      <c r="AQ29" s="35"/>
      <c r="AR29" s="36"/>
      <c r="BE29" s="165"/>
    </row>
    <row r="30" spans="1:71" s="3" customFormat="1" ht="14.45" customHeight="1">
      <c r="B30" s="34"/>
      <c r="C30" s="35"/>
      <c r="D30" s="35"/>
      <c r="E30" s="35"/>
      <c r="F30" s="23" t="s">
        <v>45</v>
      </c>
      <c r="G30" s="35"/>
      <c r="H30" s="35"/>
      <c r="I30" s="35"/>
      <c r="J30" s="35"/>
      <c r="K30" s="35"/>
      <c r="L30" s="177">
        <v>0.15</v>
      </c>
      <c r="M30" s="176"/>
      <c r="N30" s="176"/>
      <c r="O30" s="176"/>
      <c r="P30" s="176"/>
      <c r="Q30" s="35"/>
      <c r="R30" s="35"/>
      <c r="S30" s="35"/>
      <c r="T30" s="35"/>
      <c r="U30" s="35"/>
      <c r="V30" s="35"/>
      <c r="W30" s="175">
        <f>ROUND(BA54, 2)</f>
        <v>0</v>
      </c>
      <c r="X30" s="176"/>
      <c r="Y30" s="176"/>
      <c r="Z30" s="176"/>
      <c r="AA30" s="176"/>
      <c r="AB30" s="176"/>
      <c r="AC30" s="176"/>
      <c r="AD30" s="176"/>
      <c r="AE30" s="176"/>
      <c r="AF30" s="35"/>
      <c r="AG30" s="35"/>
      <c r="AH30" s="35"/>
      <c r="AI30" s="35"/>
      <c r="AJ30" s="35"/>
      <c r="AK30" s="175">
        <f>ROUND(AW54, 2)</f>
        <v>0</v>
      </c>
      <c r="AL30" s="176"/>
      <c r="AM30" s="176"/>
      <c r="AN30" s="176"/>
      <c r="AO30" s="176"/>
      <c r="AP30" s="35"/>
      <c r="AQ30" s="35"/>
      <c r="AR30" s="36"/>
      <c r="BE30" s="165"/>
    </row>
    <row r="31" spans="1:71" s="3" customFormat="1" ht="14.45" hidden="1" customHeight="1">
      <c r="B31" s="34"/>
      <c r="C31" s="35"/>
      <c r="D31" s="35"/>
      <c r="E31" s="35"/>
      <c r="F31" s="23" t="s">
        <v>46</v>
      </c>
      <c r="G31" s="35"/>
      <c r="H31" s="35"/>
      <c r="I31" s="35"/>
      <c r="J31" s="35"/>
      <c r="K31" s="35"/>
      <c r="L31" s="177">
        <v>0.21</v>
      </c>
      <c r="M31" s="176"/>
      <c r="N31" s="176"/>
      <c r="O31" s="176"/>
      <c r="P31" s="176"/>
      <c r="Q31" s="35"/>
      <c r="R31" s="35"/>
      <c r="S31" s="35"/>
      <c r="T31" s="35"/>
      <c r="U31" s="35"/>
      <c r="V31" s="35"/>
      <c r="W31" s="175">
        <f>ROUND(BB54, 2)</f>
        <v>0</v>
      </c>
      <c r="X31" s="176"/>
      <c r="Y31" s="176"/>
      <c r="Z31" s="176"/>
      <c r="AA31" s="176"/>
      <c r="AB31" s="176"/>
      <c r="AC31" s="176"/>
      <c r="AD31" s="176"/>
      <c r="AE31" s="176"/>
      <c r="AF31" s="35"/>
      <c r="AG31" s="35"/>
      <c r="AH31" s="35"/>
      <c r="AI31" s="35"/>
      <c r="AJ31" s="35"/>
      <c r="AK31" s="175">
        <v>0</v>
      </c>
      <c r="AL31" s="176"/>
      <c r="AM31" s="176"/>
      <c r="AN31" s="176"/>
      <c r="AO31" s="176"/>
      <c r="AP31" s="35"/>
      <c r="AQ31" s="35"/>
      <c r="AR31" s="36"/>
      <c r="BE31" s="165"/>
    </row>
    <row r="32" spans="1:71" s="3" customFormat="1" ht="14.45" hidden="1" customHeight="1">
      <c r="B32" s="34"/>
      <c r="C32" s="35"/>
      <c r="D32" s="35"/>
      <c r="E32" s="35"/>
      <c r="F32" s="23" t="s">
        <v>47</v>
      </c>
      <c r="G32" s="35"/>
      <c r="H32" s="35"/>
      <c r="I32" s="35"/>
      <c r="J32" s="35"/>
      <c r="K32" s="35"/>
      <c r="L32" s="177">
        <v>0.15</v>
      </c>
      <c r="M32" s="176"/>
      <c r="N32" s="176"/>
      <c r="O32" s="176"/>
      <c r="P32" s="176"/>
      <c r="Q32" s="35"/>
      <c r="R32" s="35"/>
      <c r="S32" s="35"/>
      <c r="T32" s="35"/>
      <c r="U32" s="35"/>
      <c r="V32" s="35"/>
      <c r="W32" s="175">
        <f>ROUND(BC54, 2)</f>
        <v>0</v>
      </c>
      <c r="X32" s="176"/>
      <c r="Y32" s="176"/>
      <c r="Z32" s="176"/>
      <c r="AA32" s="176"/>
      <c r="AB32" s="176"/>
      <c r="AC32" s="176"/>
      <c r="AD32" s="176"/>
      <c r="AE32" s="176"/>
      <c r="AF32" s="35"/>
      <c r="AG32" s="35"/>
      <c r="AH32" s="35"/>
      <c r="AI32" s="35"/>
      <c r="AJ32" s="35"/>
      <c r="AK32" s="175">
        <v>0</v>
      </c>
      <c r="AL32" s="176"/>
      <c r="AM32" s="176"/>
      <c r="AN32" s="176"/>
      <c r="AO32" s="176"/>
      <c r="AP32" s="35"/>
      <c r="AQ32" s="35"/>
      <c r="AR32" s="36"/>
      <c r="BE32" s="165"/>
    </row>
    <row r="33" spans="1:57" s="3" customFormat="1" ht="14.45" hidden="1" customHeight="1">
      <c r="B33" s="34"/>
      <c r="C33" s="35"/>
      <c r="D33" s="35"/>
      <c r="E33" s="35"/>
      <c r="F33" s="23" t="s">
        <v>48</v>
      </c>
      <c r="G33" s="35"/>
      <c r="H33" s="35"/>
      <c r="I33" s="35"/>
      <c r="J33" s="35"/>
      <c r="K33" s="35"/>
      <c r="L33" s="177">
        <v>0</v>
      </c>
      <c r="M33" s="176"/>
      <c r="N33" s="176"/>
      <c r="O33" s="176"/>
      <c r="P33" s="176"/>
      <c r="Q33" s="35"/>
      <c r="R33" s="35"/>
      <c r="S33" s="35"/>
      <c r="T33" s="35"/>
      <c r="U33" s="35"/>
      <c r="V33" s="35"/>
      <c r="W33" s="175">
        <f>ROUND(BD54, 2)</f>
        <v>0</v>
      </c>
      <c r="X33" s="176"/>
      <c r="Y33" s="176"/>
      <c r="Z33" s="176"/>
      <c r="AA33" s="176"/>
      <c r="AB33" s="176"/>
      <c r="AC33" s="176"/>
      <c r="AD33" s="176"/>
      <c r="AE33" s="176"/>
      <c r="AF33" s="35"/>
      <c r="AG33" s="35"/>
      <c r="AH33" s="35"/>
      <c r="AI33" s="35"/>
      <c r="AJ33" s="35"/>
      <c r="AK33" s="175">
        <v>0</v>
      </c>
      <c r="AL33" s="176"/>
      <c r="AM33" s="176"/>
      <c r="AN33" s="176"/>
      <c r="AO33" s="176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178" t="s">
        <v>51</v>
      </c>
      <c r="Y35" s="179"/>
      <c r="Z35" s="179"/>
      <c r="AA35" s="179"/>
      <c r="AB35" s="179"/>
      <c r="AC35" s="39"/>
      <c r="AD35" s="39"/>
      <c r="AE35" s="39"/>
      <c r="AF35" s="39"/>
      <c r="AG35" s="39"/>
      <c r="AH35" s="39"/>
      <c r="AI35" s="39"/>
      <c r="AJ35" s="39"/>
      <c r="AK35" s="180">
        <f>SUM(AK26:AK33)</f>
        <v>0</v>
      </c>
      <c r="AL35" s="179"/>
      <c r="AM35" s="179"/>
      <c r="AN35" s="179"/>
      <c r="AO35" s="181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5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5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5" customHeight="1">
      <c r="A42" s="28"/>
      <c r="B42" s="29"/>
      <c r="C42" s="17" t="s">
        <v>52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5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3" t="s">
        <v>13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059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182" t="str">
        <f>K6</f>
        <v>Oprava DŘT na ED Křenovka</v>
      </c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50"/>
      <c r="AQ45" s="50"/>
      <c r="AR45" s="51"/>
    </row>
    <row r="46" spans="1:57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3" t="s">
        <v>21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>Praha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3" t="s">
        <v>23</v>
      </c>
      <c r="AJ47" s="30"/>
      <c r="AK47" s="30"/>
      <c r="AL47" s="30"/>
      <c r="AM47" s="184" t="str">
        <f>IF(AN8= "","",AN8)</f>
        <v>8. 4. 2021</v>
      </c>
      <c r="AN47" s="184"/>
      <c r="AO47" s="30"/>
      <c r="AP47" s="30"/>
      <c r="AQ47" s="30"/>
      <c r="AR47" s="33"/>
      <c r="BE47" s="28"/>
    </row>
    <row r="48" spans="1:57" s="2" customFormat="1" ht="6.95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1" s="2" customFormat="1" ht="15.2" customHeight="1">
      <c r="A49" s="28"/>
      <c r="B49" s="29"/>
      <c r="C49" s="23" t="s">
        <v>25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>SŽ, s.o. Přednosta SEE Praha; Mgr. František Fiala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3" t="s">
        <v>33</v>
      </c>
      <c r="AJ49" s="30"/>
      <c r="AK49" s="30"/>
      <c r="AL49" s="30"/>
      <c r="AM49" s="185" t="str">
        <f>IF(E17="","",E17)</f>
        <v xml:space="preserve">SŽ, s.o. Lukáš Voldřich </v>
      </c>
      <c r="AN49" s="186"/>
      <c r="AO49" s="186"/>
      <c r="AP49" s="186"/>
      <c r="AQ49" s="30"/>
      <c r="AR49" s="33"/>
      <c r="AS49" s="187" t="s">
        <v>53</v>
      </c>
      <c r="AT49" s="188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1" s="2" customFormat="1" ht="15.2" customHeight="1">
      <c r="A50" s="28"/>
      <c r="B50" s="29"/>
      <c r="C50" s="23" t="s">
        <v>31</v>
      </c>
      <c r="D50" s="30"/>
      <c r="E50" s="30"/>
      <c r="F50" s="30"/>
      <c r="G50" s="30"/>
      <c r="H50" s="30"/>
      <c r="I50" s="30"/>
      <c r="J50" s="30"/>
      <c r="K50" s="30"/>
      <c r="L50" s="46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3" t="s">
        <v>36</v>
      </c>
      <c r="AJ50" s="30"/>
      <c r="AK50" s="30"/>
      <c r="AL50" s="30"/>
      <c r="AM50" s="185" t="str">
        <f>IF(E20="","",E20)</f>
        <v xml:space="preserve">SŽ, s.o. Lukáš Voldřich </v>
      </c>
      <c r="AN50" s="186"/>
      <c r="AO50" s="186"/>
      <c r="AP50" s="186"/>
      <c r="AQ50" s="30"/>
      <c r="AR50" s="33"/>
      <c r="AS50" s="189"/>
      <c r="AT50" s="190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1" s="2" customFormat="1" ht="10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191"/>
      <c r="AT51" s="192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1" s="2" customFormat="1" ht="29.25" customHeight="1">
      <c r="A52" s="28"/>
      <c r="B52" s="29"/>
      <c r="C52" s="193" t="s">
        <v>54</v>
      </c>
      <c r="D52" s="194"/>
      <c r="E52" s="194"/>
      <c r="F52" s="194"/>
      <c r="G52" s="194"/>
      <c r="H52" s="60"/>
      <c r="I52" s="195" t="s">
        <v>55</v>
      </c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6" t="s">
        <v>56</v>
      </c>
      <c r="AH52" s="194"/>
      <c r="AI52" s="194"/>
      <c r="AJ52" s="194"/>
      <c r="AK52" s="194"/>
      <c r="AL52" s="194"/>
      <c r="AM52" s="194"/>
      <c r="AN52" s="195" t="s">
        <v>57</v>
      </c>
      <c r="AO52" s="194"/>
      <c r="AP52" s="194"/>
      <c r="AQ52" s="61" t="s">
        <v>58</v>
      </c>
      <c r="AR52" s="33"/>
      <c r="AS52" s="62" t="s">
        <v>59</v>
      </c>
      <c r="AT52" s="63" t="s">
        <v>60</v>
      </c>
      <c r="AU52" s="63" t="s">
        <v>61</v>
      </c>
      <c r="AV52" s="63" t="s">
        <v>62</v>
      </c>
      <c r="AW52" s="63" t="s">
        <v>63</v>
      </c>
      <c r="AX52" s="63" t="s">
        <v>64</v>
      </c>
      <c r="AY52" s="63" t="s">
        <v>65</v>
      </c>
      <c r="AZ52" s="63" t="s">
        <v>66</v>
      </c>
      <c r="BA52" s="63" t="s">
        <v>67</v>
      </c>
      <c r="BB52" s="63" t="s">
        <v>68</v>
      </c>
      <c r="BC52" s="63" t="s">
        <v>69</v>
      </c>
      <c r="BD52" s="64" t="s">
        <v>70</v>
      </c>
      <c r="BE52" s="28"/>
    </row>
    <row r="53" spans="1:91" s="2" customFormat="1" ht="10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1" s="6" customFormat="1" ht="32.450000000000003" customHeight="1">
      <c r="B54" s="68"/>
      <c r="C54" s="69" t="s">
        <v>71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00">
        <f>ROUND(AG55,2)</f>
        <v>0</v>
      </c>
      <c r="AH54" s="200"/>
      <c r="AI54" s="200"/>
      <c r="AJ54" s="200"/>
      <c r="AK54" s="200"/>
      <c r="AL54" s="200"/>
      <c r="AM54" s="200"/>
      <c r="AN54" s="201">
        <f>SUM(AG54,AT54)</f>
        <v>0</v>
      </c>
      <c r="AO54" s="201"/>
      <c r="AP54" s="201"/>
      <c r="AQ54" s="72" t="s">
        <v>19</v>
      </c>
      <c r="AR54" s="73"/>
      <c r="AS54" s="74">
        <f>ROUND(AS55,2)</f>
        <v>0</v>
      </c>
      <c r="AT54" s="75">
        <f>ROUND(SUM(AV54:AW54),2)</f>
        <v>0</v>
      </c>
      <c r="AU54" s="76">
        <f>ROUND(AU55,5)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ROUND(AZ55,2)</f>
        <v>0</v>
      </c>
      <c r="BA54" s="75">
        <f>ROUND(BA55,2)</f>
        <v>0</v>
      </c>
      <c r="BB54" s="75">
        <f>ROUND(BB55,2)</f>
        <v>0</v>
      </c>
      <c r="BC54" s="75">
        <f>ROUND(BC55,2)</f>
        <v>0</v>
      </c>
      <c r="BD54" s="77">
        <f>ROUND(BD55,2)</f>
        <v>0</v>
      </c>
      <c r="BS54" s="78" t="s">
        <v>72</v>
      </c>
      <c r="BT54" s="78" t="s">
        <v>73</v>
      </c>
      <c r="BU54" s="79" t="s">
        <v>74</v>
      </c>
      <c r="BV54" s="78" t="s">
        <v>75</v>
      </c>
      <c r="BW54" s="78" t="s">
        <v>5</v>
      </c>
      <c r="BX54" s="78" t="s">
        <v>76</v>
      </c>
      <c r="CL54" s="78" t="s">
        <v>19</v>
      </c>
    </row>
    <row r="55" spans="1:91" s="7" customFormat="1" ht="16.5" customHeight="1">
      <c r="A55" s="80" t="s">
        <v>77</v>
      </c>
      <c r="B55" s="81"/>
      <c r="C55" s="82"/>
      <c r="D55" s="199" t="s">
        <v>78</v>
      </c>
      <c r="E55" s="199"/>
      <c r="F55" s="199"/>
      <c r="G55" s="199"/>
      <c r="H55" s="199"/>
      <c r="I55" s="83"/>
      <c r="J55" s="199" t="s">
        <v>17</v>
      </c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7">
        <f>'E - Oprava DŘT na ED Křen...'!J30</f>
        <v>0</v>
      </c>
      <c r="AH55" s="198"/>
      <c r="AI55" s="198"/>
      <c r="AJ55" s="198"/>
      <c r="AK55" s="198"/>
      <c r="AL55" s="198"/>
      <c r="AM55" s="198"/>
      <c r="AN55" s="197">
        <f>SUM(AG55,AT55)</f>
        <v>0</v>
      </c>
      <c r="AO55" s="198"/>
      <c r="AP55" s="198"/>
      <c r="AQ55" s="84" t="s">
        <v>79</v>
      </c>
      <c r="AR55" s="85"/>
      <c r="AS55" s="86">
        <v>0</v>
      </c>
      <c r="AT55" s="87">
        <f>ROUND(SUM(AV55:AW55),2)</f>
        <v>0</v>
      </c>
      <c r="AU55" s="88">
        <f>'E - Oprava DŘT na ED Křen...'!P79</f>
        <v>0</v>
      </c>
      <c r="AV55" s="87">
        <f>'E - Oprava DŘT na ED Křen...'!J33</f>
        <v>0</v>
      </c>
      <c r="AW55" s="87">
        <f>'E - Oprava DŘT na ED Křen...'!J34</f>
        <v>0</v>
      </c>
      <c r="AX55" s="87">
        <f>'E - Oprava DŘT na ED Křen...'!J35</f>
        <v>0</v>
      </c>
      <c r="AY55" s="87">
        <f>'E - Oprava DŘT na ED Křen...'!J36</f>
        <v>0</v>
      </c>
      <c r="AZ55" s="87">
        <f>'E - Oprava DŘT na ED Křen...'!F33</f>
        <v>0</v>
      </c>
      <c r="BA55" s="87">
        <f>'E - Oprava DŘT na ED Křen...'!F34</f>
        <v>0</v>
      </c>
      <c r="BB55" s="87">
        <f>'E - Oprava DŘT na ED Křen...'!F35</f>
        <v>0</v>
      </c>
      <c r="BC55" s="87">
        <f>'E - Oprava DŘT na ED Křen...'!F36</f>
        <v>0</v>
      </c>
      <c r="BD55" s="89">
        <f>'E - Oprava DŘT na ED Křen...'!F37</f>
        <v>0</v>
      </c>
      <c r="BT55" s="90" t="s">
        <v>80</v>
      </c>
      <c r="BV55" s="90" t="s">
        <v>75</v>
      </c>
      <c r="BW55" s="90" t="s">
        <v>81</v>
      </c>
      <c r="BX55" s="90" t="s">
        <v>5</v>
      </c>
      <c r="CL55" s="90" t="s">
        <v>19</v>
      </c>
      <c r="CM55" s="90" t="s">
        <v>82</v>
      </c>
    </row>
    <row r="56" spans="1:91" s="2" customFormat="1" ht="30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</row>
    <row r="57" spans="1:91" s="2" customFormat="1" ht="6.95" customHeight="1">
      <c r="A57" s="28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</sheetData>
  <sheetProtection algorithmName="SHA-512" hashValue="+Ju1VeNEm1Kj1h3/9aFdhH/OnDNBiH3Q32zoF1WGjQuFJawQDNOfW7z6aISeXkRKt3fLLsqZWpO2k1D0WgmnHA==" saltValue="SLV4Hra7CPNEHdPme0L/Q8O3Bkc05IXhIe4tElQwM1cfWsDbmYVQjsFKHwzIAZIsktvC47CsEWDpq+m8S4Cza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E - Oprava DŘT na ED Kře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1" t="s">
        <v>81</v>
      </c>
    </row>
    <row r="3" spans="1:46" s="1" customFormat="1" ht="6.95" hidden="1" customHeight="1">
      <c r="B3" s="91"/>
      <c r="C3" s="92"/>
      <c r="D3" s="92"/>
      <c r="E3" s="92"/>
      <c r="F3" s="92"/>
      <c r="G3" s="92"/>
      <c r="H3" s="92"/>
      <c r="I3" s="92"/>
      <c r="J3" s="92"/>
      <c r="K3" s="92"/>
      <c r="L3" s="14"/>
      <c r="AT3" s="11" t="s">
        <v>82</v>
      </c>
    </row>
    <row r="4" spans="1:46" s="1" customFormat="1" ht="24.95" hidden="1" customHeight="1">
      <c r="B4" s="14"/>
      <c r="D4" s="93" t="s">
        <v>83</v>
      </c>
      <c r="L4" s="14"/>
      <c r="M4" s="94" t="s">
        <v>10</v>
      </c>
      <c r="AT4" s="11" t="s">
        <v>4</v>
      </c>
    </row>
    <row r="5" spans="1:46" s="1" customFormat="1" ht="6.95" hidden="1" customHeight="1">
      <c r="B5" s="14"/>
      <c r="L5" s="14"/>
    </row>
    <row r="6" spans="1:46" s="1" customFormat="1" ht="12" hidden="1" customHeight="1">
      <c r="B6" s="14"/>
      <c r="D6" s="95" t="s">
        <v>16</v>
      </c>
      <c r="L6" s="14"/>
    </row>
    <row r="7" spans="1:46" s="1" customFormat="1" ht="16.5" hidden="1" customHeight="1">
      <c r="B7" s="14"/>
      <c r="E7" s="203" t="str">
        <f>'Rekapitulace stavby'!K6</f>
        <v>Oprava DŘT na ED Křenovka</v>
      </c>
      <c r="F7" s="204"/>
      <c r="G7" s="204"/>
      <c r="H7" s="204"/>
      <c r="L7" s="14"/>
    </row>
    <row r="8" spans="1:46" s="2" customFormat="1" ht="12" hidden="1" customHeight="1">
      <c r="A8" s="28"/>
      <c r="B8" s="33"/>
      <c r="C8" s="28"/>
      <c r="D8" s="95" t="s">
        <v>84</v>
      </c>
      <c r="E8" s="28"/>
      <c r="F8" s="28"/>
      <c r="G8" s="28"/>
      <c r="H8" s="28"/>
      <c r="I8" s="28"/>
      <c r="J8" s="28"/>
      <c r="K8" s="28"/>
      <c r="L8" s="96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05" t="s">
        <v>85</v>
      </c>
      <c r="F9" s="206"/>
      <c r="G9" s="206"/>
      <c r="H9" s="206"/>
      <c r="I9" s="28"/>
      <c r="J9" s="28"/>
      <c r="K9" s="28"/>
      <c r="L9" s="96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96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95" t="s">
        <v>18</v>
      </c>
      <c r="E11" s="28"/>
      <c r="F11" s="97" t="s">
        <v>19</v>
      </c>
      <c r="G11" s="28"/>
      <c r="H11" s="28"/>
      <c r="I11" s="95" t="s">
        <v>20</v>
      </c>
      <c r="J11" s="97" t="s">
        <v>19</v>
      </c>
      <c r="K11" s="28"/>
      <c r="L11" s="96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95" t="s">
        <v>21</v>
      </c>
      <c r="E12" s="28"/>
      <c r="F12" s="97" t="s">
        <v>22</v>
      </c>
      <c r="G12" s="28"/>
      <c r="H12" s="28"/>
      <c r="I12" s="95" t="s">
        <v>23</v>
      </c>
      <c r="J12" s="98" t="str">
        <f>'Rekapitulace stavby'!AN8</f>
        <v>8. 4. 2021</v>
      </c>
      <c r="K12" s="28"/>
      <c r="L12" s="96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96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95" t="s">
        <v>25</v>
      </c>
      <c r="E14" s="28"/>
      <c r="F14" s="28"/>
      <c r="G14" s="28"/>
      <c r="H14" s="28"/>
      <c r="I14" s="95" t="s">
        <v>26</v>
      </c>
      <c r="J14" s="97" t="s">
        <v>27</v>
      </c>
      <c r="K14" s="28"/>
      <c r="L14" s="96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97" t="s">
        <v>28</v>
      </c>
      <c r="F15" s="28"/>
      <c r="G15" s="28"/>
      <c r="H15" s="28"/>
      <c r="I15" s="95" t="s">
        <v>29</v>
      </c>
      <c r="J15" s="97" t="s">
        <v>30</v>
      </c>
      <c r="K15" s="28"/>
      <c r="L15" s="96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96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95" t="s">
        <v>31</v>
      </c>
      <c r="E17" s="28"/>
      <c r="F17" s="28"/>
      <c r="G17" s="28"/>
      <c r="H17" s="28"/>
      <c r="I17" s="95" t="s">
        <v>26</v>
      </c>
      <c r="J17" s="24" t="str">
        <f>'Rekapitulace stavby'!AN13</f>
        <v>Vyplň údaj</v>
      </c>
      <c r="K17" s="28"/>
      <c r="L17" s="96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07" t="str">
        <f>'Rekapitulace stavby'!E14</f>
        <v>Vyplň údaj</v>
      </c>
      <c r="F18" s="208"/>
      <c r="G18" s="208"/>
      <c r="H18" s="208"/>
      <c r="I18" s="95" t="s">
        <v>29</v>
      </c>
      <c r="J18" s="24" t="str">
        <f>'Rekapitulace stavby'!AN14</f>
        <v>Vyplň údaj</v>
      </c>
      <c r="K18" s="28"/>
      <c r="L18" s="96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96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95" t="s">
        <v>33</v>
      </c>
      <c r="E20" s="28"/>
      <c r="F20" s="28"/>
      <c r="G20" s="28"/>
      <c r="H20" s="28"/>
      <c r="I20" s="95" t="s">
        <v>26</v>
      </c>
      <c r="J20" s="97" t="s">
        <v>27</v>
      </c>
      <c r="K20" s="28"/>
      <c r="L20" s="96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97" t="s">
        <v>34</v>
      </c>
      <c r="F21" s="28"/>
      <c r="G21" s="28"/>
      <c r="H21" s="28"/>
      <c r="I21" s="95" t="s">
        <v>29</v>
      </c>
      <c r="J21" s="97" t="s">
        <v>30</v>
      </c>
      <c r="K21" s="28"/>
      <c r="L21" s="96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96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95" t="s">
        <v>36</v>
      </c>
      <c r="E23" s="28"/>
      <c r="F23" s="28"/>
      <c r="G23" s="28"/>
      <c r="H23" s="28"/>
      <c r="I23" s="95" t="s">
        <v>26</v>
      </c>
      <c r="J23" s="97" t="s">
        <v>27</v>
      </c>
      <c r="K23" s="28"/>
      <c r="L23" s="96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97" t="s">
        <v>34</v>
      </c>
      <c r="F24" s="28"/>
      <c r="G24" s="28"/>
      <c r="H24" s="28"/>
      <c r="I24" s="95" t="s">
        <v>29</v>
      </c>
      <c r="J24" s="97" t="s">
        <v>30</v>
      </c>
      <c r="K24" s="28"/>
      <c r="L24" s="96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9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95" t="s">
        <v>37</v>
      </c>
      <c r="E26" s="28"/>
      <c r="F26" s="28"/>
      <c r="G26" s="28"/>
      <c r="H26" s="28"/>
      <c r="I26" s="28"/>
      <c r="J26" s="28"/>
      <c r="K26" s="28"/>
      <c r="L26" s="9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99"/>
      <c r="B27" s="100"/>
      <c r="C27" s="99"/>
      <c r="D27" s="99"/>
      <c r="E27" s="209" t="s">
        <v>38</v>
      </c>
      <c r="F27" s="209"/>
      <c r="G27" s="209"/>
      <c r="H27" s="209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96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>
      <c r="A29" s="28"/>
      <c r="B29" s="33"/>
      <c r="C29" s="28"/>
      <c r="D29" s="102"/>
      <c r="E29" s="102"/>
      <c r="F29" s="102"/>
      <c r="G29" s="102"/>
      <c r="H29" s="102"/>
      <c r="I29" s="102"/>
      <c r="J29" s="102"/>
      <c r="K29" s="102"/>
      <c r="L29" s="96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>
      <c r="A30" s="28"/>
      <c r="B30" s="33"/>
      <c r="C30" s="28"/>
      <c r="D30" s="103" t="s">
        <v>39</v>
      </c>
      <c r="E30" s="28"/>
      <c r="F30" s="28"/>
      <c r="G30" s="28"/>
      <c r="H30" s="28"/>
      <c r="I30" s="28"/>
      <c r="J30" s="104">
        <f>ROUND(J79, 2)</f>
        <v>0</v>
      </c>
      <c r="K30" s="28"/>
      <c r="L30" s="96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02"/>
      <c r="E31" s="102"/>
      <c r="F31" s="102"/>
      <c r="G31" s="102"/>
      <c r="H31" s="102"/>
      <c r="I31" s="102"/>
      <c r="J31" s="102"/>
      <c r="K31" s="102"/>
      <c r="L31" s="96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>
      <c r="A32" s="28"/>
      <c r="B32" s="33"/>
      <c r="C32" s="28"/>
      <c r="D32" s="28"/>
      <c r="E32" s="28"/>
      <c r="F32" s="105" t="s">
        <v>41</v>
      </c>
      <c r="G32" s="28"/>
      <c r="H32" s="28"/>
      <c r="I32" s="105" t="s">
        <v>40</v>
      </c>
      <c r="J32" s="105" t="s">
        <v>42</v>
      </c>
      <c r="K32" s="28"/>
      <c r="L32" s="96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>
      <c r="A33" s="28"/>
      <c r="B33" s="33"/>
      <c r="C33" s="28"/>
      <c r="D33" s="106" t="s">
        <v>43</v>
      </c>
      <c r="E33" s="95" t="s">
        <v>44</v>
      </c>
      <c r="F33" s="107">
        <f>ROUND((SUM(BE79:BE96)),  2)</f>
        <v>0</v>
      </c>
      <c r="G33" s="28"/>
      <c r="H33" s="28"/>
      <c r="I33" s="108">
        <v>0.21</v>
      </c>
      <c r="J33" s="107">
        <f>ROUND(((SUM(BE79:BE96))*I33),  2)</f>
        <v>0</v>
      </c>
      <c r="K33" s="28"/>
      <c r="L33" s="96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95" t="s">
        <v>45</v>
      </c>
      <c r="F34" s="107">
        <f>ROUND((SUM(BF79:BF96)),  2)</f>
        <v>0</v>
      </c>
      <c r="G34" s="28"/>
      <c r="H34" s="28"/>
      <c r="I34" s="108">
        <v>0.15</v>
      </c>
      <c r="J34" s="107">
        <f>ROUND(((SUM(BF79:BF96))*I34),  2)</f>
        <v>0</v>
      </c>
      <c r="K34" s="28"/>
      <c r="L34" s="96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95" t="s">
        <v>46</v>
      </c>
      <c r="F35" s="107">
        <f>ROUND((SUM(BG79:BG96)),  2)</f>
        <v>0</v>
      </c>
      <c r="G35" s="28"/>
      <c r="H35" s="28"/>
      <c r="I35" s="108">
        <v>0.21</v>
      </c>
      <c r="J35" s="107">
        <f>0</f>
        <v>0</v>
      </c>
      <c r="K35" s="28"/>
      <c r="L35" s="96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95" t="s">
        <v>47</v>
      </c>
      <c r="F36" s="107">
        <f>ROUND((SUM(BH79:BH96)),  2)</f>
        <v>0</v>
      </c>
      <c r="G36" s="28"/>
      <c r="H36" s="28"/>
      <c r="I36" s="108">
        <v>0.15</v>
      </c>
      <c r="J36" s="107">
        <f>0</f>
        <v>0</v>
      </c>
      <c r="K36" s="28"/>
      <c r="L36" s="96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95" t="s">
        <v>48</v>
      </c>
      <c r="F37" s="107">
        <f>ROUND((SUM(BI79:BI96)),  2)</f>
        <v>0</v>
      </c>
      <c r="G37" s="28"/>
      <c r="H37" s="28"/>
      <c r="I37" s="108">
        <v>0</v>
      </c>
      <c r="J37" s="107">
        <f>0</f>
        <v>0</v>
      </c>
      <c r="K37" s="28"/>
      <c r="L37" s="96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96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>
      <c r="A39" s="28"/>
      <c r="B39" s="33"/>
      <c r="C39" s="109"/>
      <c r="D39" s="110" t="s">
        <v>49</v>
      </c>
      <c r="E39" s="111"/>
      <c r="F39" s="111"/>
      <c r="G39" s="112" t="s">
        <v>50</v>
      </c>
      <c r="H39" s="113" t="s">
        <v>51</v>
      </c>
      <c r="I39" s="111"/>
      <c r="J39" s="114">
        <f>SUM(J30:J37)</f>
        <v>0</v>
      </c>
      <c r="K39" s="115"/>
      <c r="L39" s="96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116"/>
      <c r="C40" s="117"/>
      <c r="D40" s="117"/>
      <c r="E40" s="117"/>
      <c r="F40" s="117"/>
      <c r="G40" s="117"/>
      <c r="H40" s="117"/>
      <c r="I40" s="117"/>
      <c r="J40" s="117"/>
      <c r="K40" s="117"/>
      <c r="L40" s="96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28"/>
      <c r="B44" s="118"/>
      <c r="C44" s="119"/>
      <c r="D44" s="119"/>
      <c r="E44" s="119"/>
      <c r="F44" s="119"/>
      <c r="G44" s="119"/>
      <c r="H44" s="119"/>
      <c r="I44" s="119"/>
      <c r="J44" s="119"/>
      <c r="K44" s="119"/>
      <c r="L44" s="96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24.95" hidden="1" customHeight="1">
      <c r="A45" s="28"/>
      <c r="B45" s="29"/>
      <c r="C45" s="17" t="s">
        <v>86</v>
      </c>
      <c r="D45" s="30"/>
      <c r="E45" s="30"/>
      <c r="F45" s="30"/>
      <c r="G45" s="30"/>
      <c r="H45" s="30"/>
      <c r="I45" s="30"/>
      <c r="J45" s="30"/>
      <c r="K45" s="30"/>
      <c r="L45" s="96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5" hidden="1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96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2" hidden="1" customHeight="1">
      <c r="A47" s="28"/>
      <c r="B47" s="29"/>
      <c r="C47" s="23" t="s">
        <v>16</v>
      </c>
      <c r="D47" s="30"/>
      <c r="E47" s="30"/>
      <c r="F47" s="30"/>
      <c r="G47" s="30"/>
      <c r="H47" s="30"/>
      <c r="I47" s="30"/>
      <c r="J47" s="30"/>
      <c r="K47" s="30"/>
      <c r="L47" s="96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6.5" hidden="1" customHeight="1">
      <c r="A48" s="28"/>
      <c r="B48" s="29"/>
      <c r="C48" s="30"/>
      <c r="D48" s="30"/>
      <c r="E48" s="210" t="str">
        <f>E7</f>
        <v>Oprava DŘT na ED Křenovka</v>
      </c>
      <c r="F48" s="211"/>
      <c r="G48" s="211"/>
      <c r="H48" s="211"/>
      <c r="I48" s="30"/>
      <c r="J48" s="30"/>
      <c r="K48" s="30"/>
      <c r="L48" s="96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hidden="1" customHeight="1">
      <c r="A49" s="28"/>
      <c r="B49" s="29"/>
      <c r="C49" s="23" t="s">
        <v>84</v>
      </c>
      <c r="D49" s="30"/>
      <c r="E49" s="30"/>
      <c r="F49" s="30"/>
      <c r="G49" s="30"/>
      <c r="H49" s="30"/>
      <c r="I49" s="30"/>
      <c r="J49" s="30"/>
      <c r="K49" s="30"/>
      <c r="L49" s="96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hidden="1" customHeight="1">
      <c r="A50" s="28"/>
      <c r="B50" s="29"/>
      <c r="C50" s="30"/>
      <c r="D50" s="30"/>
      <c r="E50" s="182" t="str">
        <f>E9</f>
        <v>E - Oprava DŘT na ED Křenovka</v>
      </c>
      <c r="F50" s="212"/>
      <c r="G50" s="212"/>
      <c r="H50" s="212"/>
      <c r="I50" s="30"/>
      <c r="J50" s="30"/>
      <c r="K50" s="30"/>
      <c r="L50" s="96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6.95" hidden="1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96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2" hidden="1" customHeight="1">
      <c r="A52" s="28"/>
      <c r="B52" s="29"/>
      <c r="C52" s="23" t="s">
        <v>21</v>
      </c>
      <c r="D52" s="30"/>
      <c r="E52" s="30"/>
      <c r="F52" s="21" t="str">
        <f>F12</f>
        <v>Praha</v>
      </c>
      <c r="G52" s="30"/>
      <c r="H52" s="30"/>
      <c r="I52" s="23" t="s">
        <v>23</v>
      </c>
      <c r="J52" s="53" t="str">
        <f>IF(J12="","",J12)</f>
        <v>8. 4. 2021</v>
      </c>
      <c r="K52" s="30"/>
      <c r="L52" s="96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hidden="1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96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25.7" hidden="1" customHeight="1">
      <c r="A54" s="28"/>
      <c r="B54" s="29"/>
      <c r="C54" s="23" t="s">
        <v>25</v>
      </c>
      <c r="D54" s="30"/>
      <c r="E54" s="30"/>
      <c r="F54" s="21" t="str">
        <f>E15</f>
        <v>SŽ, s.o. Přednosta SEE Praha; Mgr. František Fiala</v>
      </c>
      <c r="G54" s="30"/>
      <c r="H54" s="30"/>
      <c r="I54" s="23" t="s">
        <v>33</v>
      </c>
      <c r="J54" s="26" t="str">
        <f>E21</f>
        <v xml:space="preserve">SŽ, s.o. Lukáš Voldřich </v>
      </c>
      <c r="K54" s="30"/>
      <c r="L54" s="96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25.7" hidden="1" customHeight="1">
      <c r="A55" s="28"/>
      <c r="B55" s="29"/>
      <c r="C55" s="23" t="s">
        <v>31</v>
      </c>
      <c r="D55" s="30"/>
      <c r="E55" s="30"/>
      <c r="F55" s="21" t="str">
        <f>IF(E18="","",E18)</f>
        <v>Vyplň údaj</v>
      </c>
      <c r="G55" s="30"/>
      <c r="H55" s="30"/>
      <c r="I55" s="23" t="s">
        <v>36</v>
      </c>
      <c r="J55" s="26" t="str">
        <f>E24</f>
        <v xml:space="preserve">SŽ, s.o. Lukáš Voldřich </v>
      </c>
      <c r="K55" s="30"/>
      <c r="L55" s="96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0.35" hidden="1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96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29.25" hidden="1" customHeight="1">
      <c r="A57" s="28"/>
      <c r="B57" s="29"/>
      <c r="C57" s="120" t="s">
        <v>87</v>
      </c>
      <c r="D57" s="121"/>
      <c r="E57" s="121"/>
      <c r="F57" s="121"/>
      <c r="G57" s="121"/>
      <c r="H57" s="121"/>
      <c r="I57" s="121"/>
      <c r="J57" s="122" t="s">
        <v>88</v>
      </c>
      <c r="K57" s="121"/>
      <c r="L57" s="96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hidden="1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96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2.9" hidden="1" customHeight="1">
      <c r="A59" s="28"/>
      <c r="B59" s="29"/>
      <c r="C59" s="123" t="s">
        <v>71</v>
      </c>
      <c r="D59" s="30"/>
      <c r="E59" s="30"/>
      <c r="F59" s="30"/>
      <c r="G59" s="30"/>
      <c r="H59" s="30"/>
      <c r="I59" s="30"/>
      <c r="J59" s="71">
        <f>J79</f>
        <v>0</v>
      </c>
      <c r="K59" s="30"/>
      <c r="L59" s="96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1" t="s">
        <v>89</v>
      </c>
    </row>
    <row r="60" spans="1:47" s="2" customFormat="1" ht="21.75" hidden="1" customHeight="1">
      <c r="A60" s="28"/>
      <c r="B60" s="29"/>
      <c r="C60" s="30"/>
      <c r="D60" s="30"/>
      <c r="E60" s="30"/>
      <c r="F60" s="30"/>
      <c r="G60" s="30"/>
      <c r="H60" s="30"/>
      <c r="I60" s="30"/>
      <c r="J60" s="30"/>
      <c r="K60" s="30"/>
      <c r="L60" s="96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6.95" hidden="1" customHeight="1">
      <c r="A61" s="28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96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ht="11.25" hidden="1"/>
    <row r="63" spans="1:47" ht="11.25" hidden="1"/>
    <row r="64" spans="1:47" ht="11.25" hidden="1"/>
    <row r="65" spans="1:65" s="2" customFormat="1" ht="6.95" customHeight="1">
      <c r="A65" s="28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96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65" s="2" customFormat="1" ht="24.95" customHeight="1">
      <c r="A66" s="28"/>
      <c r="B66" s="29"/>
      <c r="C66" s="17" t="s">
        <v>90</v>
      </c>
      <c r="D66" s="30"/>
      <c r="E66" s="30"/>
      <c r="F66" s="30"/>
      <c r="G66" s="30"/>
      <c r="H66" s="30"/>
      <c r="I66" s="30"/>
      <c r="J66" s="30"/>
      <c r="K66" s="30"/>
      <c r="L66" s="96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pans="1:65" s="2" customFormat="1" ht="6.95" customHeight="1">
      <c r="A67" s="28"/>
      <c r="B67" s="29"/>
      <c r="C67" s="30"/>
      <c r="D67" s="30"/>
      <c r="E67" s="30"/>
      <c r="F67" s="30"/>
      <c r="G67" s="30"/>
      <c r="H67" s="30"/>
      <c r="I67" s="30"/>
      <c r="J67" s="30"/>
      <c r="K67" s="30"/>
      <c r="L67" s="96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65" s="2" customFormat="1" ht="12" customHeight="1">
      <c r="A68" s="28"/>
      <c r="B68" s="29"/>
      <c r="C68" s="23" t="s">
        <v>16</v>
      </c>
      <c r="D68" s="30"/>
      <c r="E68" s="30"/>
      <c r="F68" s="30"/>
      <c r="G68" s="30"/>
      <c r="H68" s="30"/>
      <c r="I68" s="30"/>
      <c r="J68" s="30"/>
      <c r="K68" s="30"/>
      <c r="L68" s="96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65" s="2" customFormat="1" ht="16.5" customHeight="1">
      <c r="A69" s="28"/>
      <c r="B69" s="29"/>
      <c r="C69" s="30"/>
      <c r="D69" s="30"/>
      <c r="E69" s="210" t="str">
        <f>E7</f>
        <v>Oprava DŘT na ED Křenovka</v>
      </c>
      <c r="F69" s="211"/>
      <c r="G69" s="211"/>
      <c r="H69" s="211"/>
      <c r="I69" s="30"/>
      <c r="J69" s="30"/>
      <c r="K69" s="30"/>
      <c r="L69" s="96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65" s="2" customFormat="1" ht="12" customHeight="1">
      <c r="A70" s="28"/>
      <c r="B70" s="29"/>
      <c r="C70" s="23" t="s">
        <v>84</v>
      </c>
      <c r="D70" s="30"/>
      <c r="E70" s="30"/>
      <c r="F70" s="30"/>
      <c r="G70" s="30"/>
      <c r="H70" s="30"/>
      <c r="I70" s="30"/>
      <c r="J70" s="30"/>
      <c r="K70" s="30"/>
      <c r="L70" s="96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65" s="2" customFormat="1" ht="16.5" customHeight="1">
      <c r="A71" s="28"/>
      <c r="B71" s="29"/>
      <c r="C71" s="30"/>
      <c r="D71" s="30"/>
      <c r="E71" s="182" t="str">
        <f>E9</f>
        <v>E - Oprava DŘT na ED Křenovka</v>
      </c>
      <c r="F71" s="212"/>
      <c r="G71" s="212"/>
      <c r="H71" s="212"/>
      <c r="I71" s="30"/>
      <c r="J71" s="30"/>
      <c r="K71" s="30"/>
      <c r="L71" s="96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65" s="2" customFormat="1" ht="6.95" customHeight="1">
      <c r="A72" s="28"/>
      <c r="B72" s="29"/>
      <c r="C72" s="30"/>
      <c r="D72" s="30"/>
      <c r="E72" s="30"/>
      <c r="F72" s="30"/>
      <c r="G72" s="30"/>
      <c r="H72" s="30"/>
      <c r="I72" s="30"/>
      <c r="J72" s="30"/>
      <c r="K72" s="30"/>
      <c r="L72" s="96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65" s="2" customFormat="1" ht="12" customHeight="1">
      <c r="A73" s="28"/>
      <c r="B73" s="29"/>
      <c r="C73" s="23" t="s">
        <v>21</v>
      </c>
      <c r="D73" s="30"/>
      <c r="E73" s="30"/>
      <c r="F73" s="21" t="str">
        <f>F12</f>
        <v>Praha</v>
      </c>
      <c r="G73" s="30"/>
      <c r="H73" s="30"/>
      <c r="I73" s="23" t="s">
        <v>23</v>
      </c>
      <c r="J73" s="53" t="str">
        <f>IF(J12="","",J12)</f>
        <v>8. 4. 2021</v>
      </c>
      <c r="K73" s="30"/>
      <c r="L73" s="96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65" s="2" customFormat="1" ht="6.95" customHeight="1">
      <c r="A74" s="28"/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96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65" s="2" customFormat="1" ht="25.7" customHeight="1">
      <c r="A75" s="28"/>
      <c r="B75" s="29"/>
      <c r="C75" s="23" t="s">
        <v>25</v>
      </c>
      <c r="D75" s="30"/>
      <c r="E75" s="30"/>
      <c r="F75" s="21" t="str">
        <f>E15</f>
        <v>SŽ, s.o. Přednosta SEE Praha; Mgr. František Fiala</v>
      </c>
      <c r="G75" s="30"/>
      <c r="H75" s="30"/>
      <c r="I75" s="23" t="s">
        <v>33</v>
      </c>
      <c r="J75" s="26" t="str">
        <f>E21</f>
        <v xml:space="preserve">SŽ, s.o. Lukáš Voldřich </v>
      </c>
      <c r="K75" s="30"/>
      <c r="L75" s="96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65" s="2" customFormat="1" ht="25.7" customHeight="1">
      <c r="A76" s="28"/>
      <c r="B76" s="29"/>
      <c r="C76" s="23" t="s">
        <v>31</v>
      </c>
      <c r="D76" s="30"/>
      <c r="E76" s="30"/>
      <c r="F76" s="21" t="str">
        <f>IF(E18="","",E18)</f>
        <v>Vyplň údaj</v>
      </c>
      <c r="G76" s="30"/>
      <c r="H76" s="30"/>
      <c r="I76" s="23" t="s">
        <v>36</v>
      </c>
      <c r="J76" s="26" t="str">
        <f>E24</f>
        <v xml:space="preserve">SŽ, s.o. Lukáš Voldřich </v>
      </c>
      <c r="K76" s="30"/>
      <c r="L76" s="96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65" s="2" customFormat="1" ht="10.35" customHeight="1">
      <c r="A77" s="28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96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65" s="9" customFormat="1" ht="29.25" customHeight="1">
      <c r="A78" s="124"/>
      <c r="B78" s="125"/>
      <c r="C78" s="126" t="s">
        <v>91</v>
      </c>
      <c r="D78" s="127" t="s">
        <v>58</v>
      </c>
      <c r="E78" s="127" t="s">
        <v>54</v>
      </c>
      <c r="F78" s="127" t="s">
        <v>55</v>
      </c>
      <c r="G78" s="127" t="s">
        <v>92</v>
      </c>
      <c r="H78" s="127" t="s">
        <v>93</v>
      </c>
      <c r="I78" s="127" t="s">
        <v>94</v>
      </c>
      <c r="J78" s="127" t="s">
        <v>88</v>
      </c>
      <c r="K78" s="128" t="s">
        <v>95</v>
      </c>
      <c r="L78" s="129"/>
      <c r="M78" s="62" t="s">
        <v>19</v>
      </c>
      <c r="N78" s="63" t="s">
        <v>43</v>
      </c>
      <c r="O78" s="63" t="s">
        <v>96</v>
      </c>
      <c r="P78" s="63" t="s">
        <v>97</v>
      </c>
      <c r="Q78" s="63" t="s">
        <v>98</v>
      </c>
      <c r="R78" s="63" t="s">
        <v>99</v>
      </c>
      <c r="S78" s="63" t="s">
        <v>100</v>
      </c>
      <c r="T78" s="64" t="s">
        <v>101</v>
      </c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</row>
    <row r="79" spans="1:65" s="2" customFormat="1" ht="22.9" customHeight="1">
      <c r="A79" s="28"/>
      <c r="B79" s="29"/>
      <c r="C79" s="69" t="s">
        <v>102</v>
      </c>
      <c r="D79" s="30"/>
      <c r="E79" s="30"/>
      <c r="F79" s="30"/>
      <c r="G79" s="30"/>
      <c r="H79" s="30"/>
      <c r="I79" s="30"/>
      <c r="J79" s="130">
        <f>BK79</f>
        <v>0</v>
      </c>
      <c r="K79" s="30"/>
      <c r="L79" s="33"/>
      <c r="M79" s="65"/>
      <c r="N79" s="131"/>
      <c r="O79" s="66"/>
      <c r="P79" s="132">
        <f>SUM(P80:P96)</f>
        <v>0</v>
      </c>
      <c r="Q79" s="66"/>
      <c r="R79" s="132">
        <f>SUM(R80:R96)</f>
        <v>0</v>
      </c>
      <c r="S79" s="66"/>
      <c r="T79" s="133">
        <f>SUM(T80:T96)</f>
        <v>0</v>
      </c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T79" s="11" t="s">
        <v>72</v>
      </c>
      <c r="AU79" s="11" t="s">
        <v>89</v>
      </c>
      <c r="BK79" s="134">
        <f>SUM(BK80:BK96)</f>
        <v>0</v>
      </c>
    </row>
    <row r="80" spans="1:65" s="2" customFormat="1" ht="66.75" customHeight="1">
      <c r="A80" s="28"/>
      <c r="B80" s="29"/>
      <c r="C80" s="135" t="s">
        <v>80</v>
      </c>
      <c r="D80" s="135" t="s">
        <v>103</v>
      </c>
      <c r="E80" s="136" t="s">
        <v>104</v>
      </c>
      <c r="F80" s="137" t="s">
        <v>105</v>
      </c>
      <c r="G80" s="138" t="s">
        <v>106</v>
      </c>
      <c r="H80" s="139">
        <v>4</v>
      </c>
      <c r="I80" s="140"/>
      <c r="J80" s="141">
        <f t="shared" ref="J80:J96" si="0">ROUND(I80*H80,2)</f>
        <v>0</v>
      </c>
      <c r="K80" s="137" t="s">
        <v>107</v>
      </c>
      <c r="L80" s="142"/>
      <c r="M80" s="143" t="s">
        <v>19</v>
      </c>
      <c r="N80" s="144" t="s">
        <v>44</v>
      </c>
      <c r="O80" s="58"/>
      <c r="P80" s="145">
        <f t="shared" ref="P80:P96" si="1">O80*H80</f>
        <v>0</v>
      </c>
      <c r="Q80" s="145">
        <v>0</v>
      </c>
      <c r="R80" s="145">
        <f t="shared" ref="R80:R96" si="2">Q80*H80</f>
        <v>0</v>
      </c>
      <c r="S80" s="145">
        <v>0</v>
      </c>
      <c r="T80" s="146">
        <f t="shared" ref="T80:T96" si="3">S80*H80</f>
        <v>0</v>
      </c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R80" s="147" t="s">
        <v>108</v>
      </c>
      <c r="AT80" s="147" t="s">
        <v>103</v>
      </c>
      <c r="AU80" s="147" t="s">
        <v>73</v>
      </c>
      <c r="AY80" s="11" t="s">
        <v>109</v>
      </c>
      <c r="BE80" s="148">
        <f t="shared" ref="BE80:BE96" si="4">IF(N80="základní",J80,0)</f>
        <v>0</v>
      </c>
      <c r="BF80" s="148">
        <f t="shared" ref="BF80:BF96" si="5">IF(N80="snížená",J80,0)</f>
        <v>0</v>
      </c>
      <c r="BG80" s="148">
        <f t="shared" ref="BG80:BG96" si="6">IF(N80="zákl. přenesená",J80,0)</f>
        <v>0</v>
      </c>
      <c r="BH80" s="148">
        <f t="shared" ref="BH80:BH96" si="7">IF(N80="sníž. přenesená",J80,0)</f>
        <v>0</v>
      </c>
      <c r="BI80" s="148">
        <f t="shared" ref="BI80:BI96" si="8">IF(N80="nulová",J80,0)</f>
        <v>0</v>
      </c>
      <c r="BJ80" s="11" t="s">
        <v>80</v>
      </c>
      <c r="BK80" s="148">
        <f t="shared" ref="BK80:BK96" si="9">ROUND(I80*H80,2)</f>
        <v>0</v>
      </c>
      <c r="BL80" s="11" t="s">
        <v>110</v>
      </c>
      <c r="BM80" s="147" t="s">
        <v>111</v>
      </c>
    </row>
    <row r="81" spans="1:65" s="2" customFormat="1" ht="48">
      <c r="A81" s="28"/>
      <c r="B81" s="29"/>
      <c r="C81" s="135" t="s">
        <v>82</v>
      </c>
      <c r="D81" s="135" t="s">
        <v>103</v>
      </c>
      <c r="E81" s="136" t="s">
        <v>112</v>
      </c>
      <c r="F81" s="137" t="s">
        <v>113</v>
      </c>
      <c r="G81" s="138" t="s">
        <v>106</v>
      </c>
      <c r="H81" s="139">
        <v>3</v>
      </c>
      <c r="I81" s="140"/>
      <c r="J81" s="141">
        <f t="shared" si="0"/>
        <v>0</v>
      </c>
      <c r="K81" s="137" t="s">
        <v>107</v>
      </c>
      <c r="L81" s="142"/>
      <c r="M81" s="143" t="s">
        <v>19</v>
      </c>
      <c r="N81" s="144" t="s">
        <v>44</v>
      </c>
      <c r="O81" s="58"/>
      <c r="P81" s="145">
        <f t="shared" si="1"/>
        <v>0</v>
      </c>
      <c r="Q81" s="145">
        <v>0</v>
      </c>
      <c r="R81" s="145">
        <f t="shared" si="2"/>
        <v>0</v>
      </c>
      <c r="S81" s="145">
        <v>0</v>
      </c>
      <c r="T81" s="146">
        <f t="shared" si="3"/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R81" s="147" t="s">
        <v>108</v>
      </c>
      <c r="AT81" s="147" t="s">
        <v>103</v>
      </c>
      <c r="AU81" s="147" t="s">
        <v>73</v>
      </c>
      <c r="AY81" s="11" t="s">
        <v>109</v>
      </c>
      <c r="BE81" s="148">
        <f t="shared" si="4"/>
        <v>0</v>
      </c>
      <c r="BF81" s="148">
        <f t="shared" si="5"/>
        <v>0</v>
      </c>
      <c r="BG81" s="148">
        <f t="shared" si="6"/>
        <v>0</v>
      </c>
      <c r="BH81" s="148">
        <f t="shared" si="7"/>
        <v>0</v>
      </c>
      <c r="BI81" s="148">
        <f t="shared" si="8"/>
        <v>0</v>
      </c>
      <c r="BJ81" s="11" t="s">
        <v>80</v>
      </c>
      <c r="BK81" s="148">
        <f t="shared" si="9"/>
        <v>0</v>
      </c>
      <c r="BL81" s="11" t="s">
        <v>110</v>
      </c>
      <c r="BM81" s="147" t="s">
        <v>114</v>
      </c>
    </row>
    <row r="82" spans="1:65" s="2" customFormat="1" ht="36">
      <c r="A82" s="28"/>
      <c r="B82" s="29"/>
      <c r="C82" s="135" t="s">
        <v>115</v>
      </c>
      <c r="D82" s="135" t="s">
        <v>103</v>
      </c>
      <c r="E82" s="136" t="s">
        <v>116</v>
      </c>
      <c r="F82" s="137" t="s">
        <v>117</v>
      </c>
      <c r="G82" s="138" t="s">
        <v>106</v>
      </c>
      <c r="H82" s="139">
        <v>3</v>
      </c>
      <c r="I82" s="140"/>
      <c r="J82" s="141">
        <f t="shared" si="0"/>
        <v>0</v>
      </c>
      <c r="K82" s="137" t="s">
        <v>107</v>
      </c>
      <c r="L82" s="142"/>
      <c r="M82" s="143" t="s">
        <v>19</v>
      </c>
      <c r="N82" s="144" t="s">
        <v>44</v>
      </c>
      <c r="O82" s="58"/>
      <c r="P82" s="145">
        <f t="shared" si="1"/>
        <v>0</v>
      </c>
      <c r="Q82" s="145">
        <v>0</v>
      </c>
      <c r="R82" s="145">
        <f t="shared" si="2"/>
        <v>0</v>
      </c>
      <c r="S82" s="145">
        <v>0</v>
      </c>
      <c r="T82" s="146">
        <f t="shared" si="3"/>
        <v>0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R82" s="147" t="s">
        <v>108</v>
      </c>
      <c r="AT82" s="147" t="s">
        <v>103</v>
      </c>
      <c r="AU82" s="147" t="s">
        <v>73</v>
      </c>
      <c r="AY82" s="11" t="s">
        <v>109</v>
      </c>
      <c r="BE82" s="148">
        <f t="shared" si="4"/>
        <v>0</v>
      </c>
      <c r="BF82" s="148">
        <f t="shared" si="5"/>
        <v>0</v>
      </c>
      <c r="BG82" s="148">
        <f t="shared" si="6"/>
        <v>0</v>
      </c>
      <c r="BH82" s="148">
        <f t="shared" si="7"/>
        <v>0</v>
      </c>
      <c r="BI82" s="148">
        <f t="shared" si="8"/>
        <v>0</v>
      </c>
      <c r="BJ82" s="11" t="s">
        <v>80</v>
      </c>
      <c r="BK82" s="148">
        <f t="shared" si="9"/>
        <v>0</v>
      </c>
      <c r="BL82" s="11" t="s">
        <v>110</v>
      </c>
      <c r="BM82" s="147" t="s">
        <v>118</v>
      </c>
    </row>
    <row r="83" spans="1:65" s="2" customFormat="1" ht="44.25" customHeight="1">
      <c r="A83" s="28"/>
      <c r="B83" s="29"/>
      <c r="C83" s="135" t="s">
        <v>110</v>
      </c>
      <c r="D83" s="135" t="s">
        <v>103</v>
      </c>
      <c r="E83" s="136" t="s">
        <v>119</v>
      </c>
      <c r="F83" s="137" t="s">
        <v>120</v>
      </c>
      <c r="G83" s="138" t="s">
        <v>106</v>
      </c>
      <c r="H83" s="139">
        <v>2</v>
      </c>
      <c r="I83" s="140"/>
      <c r="J83" s="141">
        <f t="shared" si="0"/>
        <v>0</v>
      </c>
      <c r="K83" s="137" t="s">
        <v>107</v>
      </c>
      <c r="L83" s="142"/>
      <c r="M83" s="143" t="s">
        <v>19</v>
      </c>
      <c r="N83" s="144" t="s">
        <v>44</v>
      </c>
      <c r="O83" s="58"/>
      <c r="P83" s="145">
        <f t="shared" si="1"/>
        <v>0</v>
      </c>
      <c r="Q83" s="145">
        <v>0</v>
      </c>
      <c r="R83" s="145">
        <f t="shared" si="2"/>
        <v>0</v>
      </c>
      <c r="S83" s="145">
        <v>0</v>
      </c>
      <c r="T83" s="146">
        <f t="shared" si="3"/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47" t="s">
        <v>108</v>
      </c>
      <c r="AT83" s="147" t="s">
        <v>103</v>
      </c>
      <c r="AU83" s="147" t="s">
        <v>73</v>
      </c>
      <c r="AY83" s="11" t="s">
        <v>109</v>
      </c>
      <c r="BE83" s="148">
        <f t="shared" si="4"/>
        <v>0</v>
      </c>
      <c r="BF83" s="148">
        <f t="shared" si="5"/>
        <v>0</v>
      </c>
      <c r="BG83" s="148">
        <f t="shared" si="6"/>
        <v>0</v>
      </c>
      <c r="BH83" s="148">
        <f t="shared" si="7"/>
        <v>0</v>
      </c>
      <c r="BI83" s="148">
        <f t="shared" si="8"/>
        <v>0</v>
      </c>
      <c r="BJ83" s="11" t="s">
        <v>80</v>
      </c>
      <c r="BK83" s="148">
        <f t="shared" si="9"/>
        <v>0</v>
      </c>
      <c r="BL83" s="11" t="s">
        <v>110</v>
      </c>
      <c r="BM83" s="147" t="s">
        <v>121</v>
      </c>
    </row>
    <row r="84" spans="1:65" s="2" customFormat="1" ht="36">
      <c r="A84" s="28"/>
      <c r="B84" s="29"/>
      <c r="C84" s="135" t="s">
        <v>122</v>
      </c>
      <c r="D84" s="135" t="s">
        <v>103</v>
      </c>
      <c r="E84" s="136" t="s">
        <v>123</v>
      </c>
      <c r="F84" s="137" t="s">
        <v>124</v>
      </c>
      <c r="G84" s="138" t="s">
        <v>106</v>
      </c>
      <c r="H84" s="139">
        <v>2</v>
      </c>
      <c r="I84" s="140"/>
      <c r="J84" s="141">
        <f t="shared" si="0"/>
        <v>0</v>
      </c>
      <c r="K84" s="137" t="s">
        <v>107</v>
      </c>
      <c r="L84" s="142"/>
      <c r="M84" s="143" t="s">
        <v>19</v>
      </c>
      <c r="N84" s="144" t="s">
        <v>44</v>
      </c>
      <c r="O84" s="58"/>
      <c r="P84" s="145">
        <f t="shared" si="1"/>
        <v>0</v>
      </c>
      <c r="Q84" s="145">
        <v>0</v>
      </c>
      <c r="R84" s="145">
        <f t="shared" si="2"/>
        <v>0</v>
      </c>
      <c r="S84" s="145">
        <v>0</v>
      </c>
      <c r="T84" s="146">
        <f t="shared" si="3"/>
        <v>0</v>
      </c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R84" s="147" t="s">
        <v>108</v>
      </c>
      <c r="AT84" s="147" t="s">
        <v>103</v>
      </c>
      <c r="AU84" s="147" t="s">
        <v>73</v>
      </c>
      <c r="AY84" s="11" t="s">
        <v>109</v>
      </c>
      <c r="BE84" s="148">
        <f t="shared" si="4"/>
        <v>0</v>
      </c>
      <c r="BF84" s="148">
        <f t="shared" si="5"/>
        <v>0</v>
      </c>
      <c r="BG84" s="148">
        <f t="shared" si="6"/>
        <v>0</v>
      </c>
      <c r="BH84" s="148">
        <f t="shared" si="7"/>
        <v>0</v>
      </c>
      <c r="BI84" s="148">
        <f t="shared" si="8"/>
        <v>0</v>
      </c>
      <c r="BJ84" s="11" t="s">
        <v>80</v>
      </c>
      <c r="BK84" s="148">
        <f t="shared" si="9"/>
        <v>0</v>
      </c>
      <c r="BL84" s="11" t="s">
        <v>110</v>
      </c>
      <c r="BM84" s="147" t="s">
        <v>125</v>
      </c>
    </row>
    <row r="85" spans="1:65" s="2" customFormat="1" ht="66.75" customHeight="1">
      <c r="A85" s="28"/>
      <c r="B85" s="29"/>
      <c r="C85" s="135" t="s">
        <v>126</v>
      </c>
      <c r="D85" s="135" t="s">
        <v>103</v>
      </c>
      <c r="E85" s="136" t="s">
        <v>127</v>
      </c>
      <c r="F85" s="137" t="s">
        <v>128</v>
      </c>
      <c r="G85" s="138" t="s">
        <v>106</v>
      </c>
      <c r="H85" s="139">
        <v>3</v>
      </c>
      <c r="I85" s="140"/>
      <c r="J85" s="141">
        <f t="shared" si="0"/>
        <v>0</v>
      </c>
      <c r="K85" s="137" t="s">
        <v>107</v>
      </c>
      <c r="L85" s="142"/>
      <c r="M85" s="143" t="s">
        <v>19</v>
      </c>
      <c r="N85" s="144" t="s">
        <v>44</v>
      </c>
      <c r="O85" s="58"/>
      <c r="P85" s="145">
        <f t="shared" si="1"/>
        <v>0</v>
      </c>
      <c r="Q85" s="145">
        <v>0</v>
      </c>
      <c r="R85" s="145">
        <f t="shared" si="2"/>
        <v>0</v>
      </c>
      <c r="S85" s="145">
        <v>0</v>
      </c>
      <c r="T85" s="146">
        <f t="shared" si="3"/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47" t="s">
        <v>108</v>
      </c>
      <c r="AT85" s="147" t="s">
        <v>103</v>
      </c>
      <c r="AU85" s="147" t="s">
        <v>73</v>
      </c>
      <c r="AY85" s="11" t="s">
        <v>109</v>
      </c>
      <c r="BE85" s="148">
        <f t="shared" si="4"/>
        <v>0</v>
      </c>
      <c r="BF85" s="148">
        <f t="shared" si="5"/>
        <v>0</v>
      </c>
      <c r="BG85" s="148">
        <f t="shared" si="6"/>
        <v>0</v>
      </c>
      <c r="BH85" s="148">
        <f t="shared" si="7"/>
        <v>0</v>
      </c>
      <c r="BI85" s="148">
        <f t="shared" si="8"/>
        <v>0</v>
      </c>
      <c r="BJ85" s="11" t="s">
        <v>80</v>
      </c>
      <c r="BK85" s="148">
        <f t="shared" si="9"/>
        <v>0</v>
      </c>
      <c r="BL85" s="11" t="s">
        <v>110</v>
      </c>
      <c r="BM85" s="147" t="s">
        <v>129</v>
      </c>
    </row>
    <row r="86" spans="1:65" s="2" customFormat="1" ht="33" customHeight="1">
      <c r="A86" s="28"/>
      <c r="B86" s="29"/>
      <c r="C86" s="135" t="s">
        <v>130</v>
      </c>
      <c r="D86" s="135" t="s">
        <v>103</v>
      </c>
      <c r="E86" s="136" t="s">
        <v>131</v>
      </c>
      <c r="F86" s="137" t="s">
        <v>132</v>
      </c>
      <c r="G86" s="138" t="s">
        <v>106</v>
      </c>
      <c r="H86" s="139">
        <v>4</v>
      </c>
      <c r="I86" s="140"/>
      <c r="J86" s="141">
        <f t="shared" si="0"/>
        <v>0</v>
      </c>
      <c r="K86" s="137" t="s">
        <v>107</v>
      </c>
      <c r="L86" s="142"/>
      <c r="M86" s="143" t="s">
        <v>19</v>
      </c>
      <c r="N86" s="144" t="s">
        <v>44</v>
      </c>
      <c r="O86" s="58"/>
      <c r="P86" s="145">
        <f t="shared" si="1"/>
        <v>0</v>
      </c>
      <c r="Q86" s="145">
        <v>0</v>
      </c>
      <c r="R86" s="145">
        <f t="shared" si="2"/>
        <v>0</v>
      </c>
      <c r="S86" s="145">
        <v>0</v>
      </c>
      <c r="T86" s="146">
        <f t="shared" si="3"/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47" t="s">
        <v>108</v>
      </c>
      <c r="AT86" s="147" t="s">
        <v>103</v>
      </c>
      <c r="AU86" s="147" t="s">
        <v>73</v>
      </c>
      <c r="AY86" s="11" t="s">
        <v>109</v>
      </c>
      <c r="BE86" s="148">
        <f t="shared" si="4"/>
        <v>0</v>
      </c>
      <c r="BF86" s="148">
        <f t="shared" si="5"/>
        <v>0</v>
      </c>
      <c r="BG86" s="148">
        <f t="shared" si="6"/>
        <v>0</v>
      </c>
      <c r="BH86" s="148">
        <f t="shared" si="7"/>
        <v>0</v>
      </c>
      <c r="BI86" s="148">
        <f t="shared" si="8"/>
        <v>0</v>
      </c>
      <c r="BJ86" s="11" t="s">
        <v>80</v>
      </c>
      <c r="BK86" s="148">
        <f t="shared" si="9"/>
        <v>0</v>
      </c>
      <c r="BL86" s="11" t="s">
        <v>110</v>
      </c>
      <c r="BM86" s="147" t="s">
        <v>133</v>
      </c>
    </row>
    <row r="87" spans="1:65" s="2" customFormat="1" ht="33" customHeight="1">
      <c r="A87" s="28"/>
      <c r="B87" s="29"/>
      <c r="C87" s="135" t="s">
        <v>108</v>
      </c>
      <c r="D87" s="135" t="s">
        <v>103</v>
      </c>
      <c r="E87" s="136" t="s">
        <v>134</v>
      </c>
      <c r="F87" s="137" t="s">
        <v>135</v>
      </c>
      <c r="G87" s="138" t="s">
        <v>106</v>
      </c>
      <c r="H87" s="139">
        <v>3</v>
      </c>
      <c r="I87" s="140"/>
      <c r="J87" s="141">
        <f t="shared" si="0"/>
        <v>0</v>
      </c>
      <c r="K87" s="137" t="s">
        <v>107</v>
      </c>
      <c r="L87" s="142"/>
      <c r="M87" s="143" t="s">
        <v>19</v>
      </c>
      <c r="N87" s="144" t="s">
        <v>44</v>
      </c>
      <c r="O87" s="58"/>
      <c r="P87" s="145">
        <f t="shared" si="1"/>
        <v>0</v>
      </c>
      <c r="Q87" s="145">
        <v>0</v>
      </c>
      <c r="R87" s="145">
        <f t="shared" si="2"/>
        <v>0</v>
      </c>
      <c r="S87" s="145">
        <v>0</v>
      </c>
      <c r="T87" s="146">
        <f t="shared" si="3"/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47" t="s">
        <v>108</v>
      </c>
      <c r="AT87" s="147" t="s">
        <v>103</v>
      </c>
      <c r="AU87" s="147" t="s">
        <v>73</v>
      </c>
      <c r="AY87" s="11" t="s">
        <v>109</v>
      </c>
      <c r="BE87" s="148">
        <f t="shared" si="4"/>
        <v>0</v>
      </c>
      <c r="BF87" s="148">
        <f t="shared" si="5"/>
        <v>0</v>
      </c>
      <c r="BG87" s="148">
        <f t="shared" si="6"/>
        <v>0</v>
      </c>
      <c r="BH87" s="148">
        <f t="shared" si="7"/>
        <v>0</v>
      </c>
      <c r="BI87" s="148">
        <f t="shared" si="8"/>
        <v>0</v>
      </c>
      <c r="BJ87" s="11" t="s">
        <v>80</v>
      </c>
      <c r="BK87" s="148">
        <f t="shared" si="9"/>
        <v>0</v>
      </c>
      <c r="BL87" s="11" t="s">
        <v>110</v>
      </c>
      <c r="BM87" s="147" t="s">
        <v>136</v>
      </c>
    </row>
    <row r="88" spans="1:65" s="2" customFormat="1" ht="16.5" customHeight="1">
      <c r="A88" s="28"/>
      <c r="B88" s="29"/>
      <c r="C88" s="149" t="s">
        <v>137</v>
      </c>
      <c r="D88" s="149" t="s">
        <v>138</v>
      </c>
      <c r="E88" s="150" t="s">
        <v>139</v>
      </c>
      <c r="F88" s="151" t="s">
        <v>140</v>
      </c>
      <c r="G88" s="152" t="s">
        <v>106</v>
      </c>
      <c r="H88" s="153">
        <v>1</v>
      </c>
      <c r="I88" s="154"/>
      <c r="J88" s="155">
        <f t="shared" si="0"/>
        <v>0</v>
      </c>
      <c r="K88" s="151" t="s">
        <v>107</v>
      </c>
      <c r="L88" s="33"/>
      <c r="M88" s="156" t="s">
        <v>19</v>
      </c>
      <c r="N88" s="157" t="s">
        <v>44</v>
      </c>
      <c r="O88" s="58"/>
      <c r="P88" s="145">
        <f t="shared" si="1"/>
        <v>0</v>
      </c>
      <c r="Q88" s="145">
        <v>0</v>
      </c>
      <c r="R88" s="145">
        <f t="shared" si="2"/>
        <v>0</v>
      </c>
      <c r="S88" s="145">
        <v>0</v>
      </c>
      <c r="T88" s="146">
        <f t="shared" si="3"/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47" t="s">
        <v>110</v>
      </c>
      <c r="AT88" s="147" t="s">
        <v>138</v>
      </c>
      <c r="AU88" s="147" t="s">
        <v>73</v>
      </c>
      <c r="AY88" s="11" t="s">
        <v>109</v>
      </c>
      <c r="BE88" s="148">
        <f t="shared" si="4"/>
        <v>0</v>
      </c>
      <c r="BF88" s="148">
        <f t="shared" si="5"/>
        <v>0</v>
      </c>
      <c r="BG88" s="148">
        <f t="shared" si="6"/>
        <v>0</v>
      </c>
      <c r="BH88" s="148">
        <f t="shared" si="7"/>
        <v>0</v>
      </c>
      <c r="BI88" s="148">
        <f t="shared" si="8"/>
        <v>0</v>
      </c>
      <c r="BJ88" s="11" t="s">
        <v>80</v>
      </c>
      <c r="BK88" s="148">
        <f t="shared" si="9"/>
        <v>0</v>
      </c>
      <c r="BL88" s="11" t="s">
        <v>110</v>
      </c>
      <c r="BM88" s="147" t="s">
        <v>141</v>
      </c>
    </row>
    <row r="89" spans="1:65" s="2" customFormat="1" ht="24">
      <c r="A89" s="28"/>
      <c r="B89" s="29"/>
      <c r="C89" s="149" t="s">
        <v>8</v>
      </c>
      <c r="D89" s="149" t="s">
        <v>138</v>
      </c>
      <c r="E89" s="150" t="s">
        <v>142</v>
      </c>
      <c r="F89" s="151" t="s">
        <v>143</v>
      </c>
      <c r="G89" s="152" t="s">
        <v>106</v>
      </c>
      <c r="H89" s="153">
        <v>1</v>
      </c>
      <c r="I89" s="154"/>
      <c r="J89" s="155">
        <f t="shared" si="0"/>
        <v>0</v>
      </c>
      <c r="K89" s="151" t="s">
        <v>107</v>
      </c>
      <c r="L89" s="33"/>
      <c r="M89" s="156" t="s">
        <v>19</v>
      </c>
      <c r="N89" s="157" t="s">
        <v>44</v>
      </c>
      <c r="O89" s="58"/>
      <c r="P89" s="145">
        <f t="shared" si="1"/>
        <v>0</v>
      </c>
      <c r="Q89" s="145">
        <v>0</v>
      </c>
      <c r="R89" s="145">
        <f t="shared" si="2"/>
        <v>0</v>
      </c>
      <c r="S89" s="145">
        <v>0</v>
      </c>
      <c r="T89" s="146">
        <f t="shared" si="3"/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47" t="s">
        <v>110</v>
      </c>
      <c r="AT89" s="147" t="s">
        <v>138</v>
      </c>
      <c r="AU89" s="147" t="s">
        <v>73</v>
      </c>
      <c r="AY89" s="11" t="s">
        <v>109</v>
      </c>
      <c r="BE89" s="148">
        <f t="shared" si="4"/>
        <v>0</v>
      </c>
      <c r="BF89" s="148">
        <f t="shared" si="5"/>
        <v>0</v>
      </c>
      <c r="BG89" s="148">
        <f t="shared" si="6"/>
        <v>0</v>
      </c>
      <c r="BH89" s="148">
        <f t="shared" si="7"/>
        <v>0</v>
      </c>
      <c r="BI89" s="148">
        <f t="shared" si="8"/>
        <v>0</v>
      </c>
      <c r="BJ89" s="11" t="s">
        <v>80</v>
      </c>
      <c r="BK89" s="148">
        <f t="shared" si="9"/>
        <v>0</v>
      </c>
      <c r="BL89" s="11" t="s">
        <v>110</v>
      </c>
      <c r="BM89" s="147" t="s">
        <v>144</v>
      </c>
    </row>
    <row r="90" spans="1:65" s="2" customFormat="1" ht="66.75" customHeight="1">
      <c r="A90" s="28"/>
      <c r="B90" s="29"/>
      <c r="C90" s="149" t="s">
        <v>145</v>
      </c>
      <c r="D90" s="149" t="s">
        <v>138</v>
      </c>
      <c r="E90" s="150" t="s">
        <v>146</v>
      </c>
      <c r="F90" s="151" t="s">
        <v>147</v>
      </c>
      <c r="G90" s="152" t="s">
        <v>106</v>
      </c>
      <c r="H90" s="153">
        <v>3</v>
      </c>
      <c r="I90" s="154"/>
      <c r="J90" s="155">
        <f t="shared" si="0"/>
        <v>0</v>
      </c>
      <c r="K90" s="151" t="s">
        <v>107</v>
      </c>
      <c r="L90" s="33"/>
      <c r="M90" s="156" t="s">
        <v>19</v>
      </c>
      <c r="N90" s="157" t="s">
        <v>44</v>
      </c>
      <c r="O90" s="58"/>
      <c r="P90" s="145">
        <f t="shared" si="1"/>
        <v>0</v>
      </c>
      <c r="Q90" s="145">
        <v>0</v>
      </c>
      <c r="R90" s="145">
        <f t="shared" si="2"/>
        <v>0</v>
      </c>
      <c r="S90" s="145">
        <v>0</v>
      </c>
      <c r="T90" s="146">
        <f t="shared" si="3"/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47" t="s">
        <v>110</v>
      </c>
      <c r="AT90" s="147" t="s">
        <v>138</v>
      </c>
      <c r="AU90" s="147" t="s">
        <v>73</v>
      </c>
      <c r="AY90" s="11" t="s">
        <v>109</v>
      </c>
      <c r="BE90" s="148">
        <f t="shared" si="4"/>
        <v>0</v>
      </c>
      <c r="BF90" s="148">
        <f t="shared" si="5"/>
        <v>0</v>
      </c>
      <c r="BG90" s="148">
        <f t="shared" si="6"/>
        <v>0</v>
      </c>
      <c r="BH90" s="148">
        <f t="shared" si="7"/>
        <v>0</v>
      </c>
      <c r="BI90" s="148">
        <f t="shared" si="8"/>
        <v>0</v>
      </c>
      <c r="BJ90" s="11" t="s">
        <v>80</v>
      </c>
      <c r="BK90" s="148">
        <f t="shared" si="9"/>
        <v>0</v>
      </c>
      <c r="BL90" s="11" t="s">
        <v>110</v>
      </c>
      <c r="BM90" s="147" t="s">
        <v>148</v>
      </c>
    </row>
    <row r="91" spans="1:65" s="2" customFormat="1" ht="16.5" customHeight="1">
      <c r="A91" s="28"/>
      <c r="B91" s="29"/>
      <c r="C91" s="149" t="s">
        <v>149</v>
      </c>
      <c r="D91" s="149" t="s">
        <v>138</v>
      </c>
      <c r="E91" s="150" t="s">
        <v>150</v>
      </c>
      <c r="F91" s="151" t="s">
        <v>151</v>
      </c>
      <c r="G91" s="152" t="s">
        <v>106</v>
      </c>
      <c r="H91" s="153">
        <v>1</v>
      </c>
      <c r="I91" s="154"/>
      <c r="J91" s="155">
        <f t="shared" si="0"/>
        <v>0</v>
      </c>
      <c r="K91" s="151" t="s">
        <v>107</v>
      </c>
      <c r="L91" s="33"/>
      <c r="M91" s="156" t="s">
        <v>19</v>
      </c>
      <c r="N91" s="157" t="s">
        <v>44</v>
      </c>
      <c r="O91" s="58"/>
      <c r="P91" s="145">
        <f t="shared" si="1"/>
        <v>0</v>
      </c>
      <c r="Q91" s="145">
        <v>0</v>
      </c>
      <c r="R91" s="145">
        <f t="shared" si="2"/>
        <v>0</v>
      </c>
      <c r="S91" s="145">
        <v>0</v>
      </c>
      <c r="T91" s="146">
        <f t="shared" si="3"/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47" t="s">
        <v>110</v>
      </c>
      <c r="AT91" s="147" t="s">
        <v>138</v>
      </c>
      <c r="AU91" s="147" t="s">
        <v>73</v>
      </c>
      <c r="AY91" s="11" t="s">
        <v>109</v>
      </c>
      <c r="BE91" s="148">
        <f t="shared" si="4"/>
        <v>0</v>
      </c>
      <c r="BF91" s="148">
        <f t="shared" si="5"/>
        <v>0</v>
      </c>
      <c r="BG91" s="148">
        <f t="shared" si="6"/>
        <v>0</v>
      </c>
      <c r="BH91" s="148">
        <f t="shared" si="7"/>
        <v>0</v>
      </c>
      <c r="BI91" s="148">
        <f t="shared" si="8"/>
        <v>0</v>
      </c>
      <c r="BJ91" s="11" t="s">
        <v>80</v>
      </c>
      <c r="BK91" s="148">
        <f t="shared" si="9"/>
        <v>0</v>
      </c>
      <c r="BL91" s="11" t="s">
        <v>110</v>
      </c>
      <c r="BM91" s="147" t="s">
        <v>152</v>
      </c>
    </row>
    <row r="92" spans="1:65" s="2" customFormat="1" ht="24">
      <c r="A92" s="28"/>
      <c r="B92" s="29"/>
      <c r="C92" s="149" t="s">
        <v>153</v>
      </c>
      <c r="D92" s="149" t="s">
        <v>138</v>
      </c>
      <c r="E92" s="150" t="s">
        <v>154</v>
      </c>
      <c r="F92" s="151" t="s">
        <v>155</v>
      </c>
      <c r="G92" s="152" t="s">
        <v>106</v>
      </c>
      <c r="H92" s="153">
        <v>1</v>
      </c>
      <c r="I92" s="154"/>
      <c r="J92" s="155">
        <f t="shared" si="0"/>
        <v>0</v>
      </c>
      <c r="K92" s="151" t="s">
        <v>107</v>
      </c>
      <c r="L92" s="33"/>
      <c r="M92" s="156" t="s">
        <v>19</v>
      </c>
      <c r="N92" s="157" t="s">
        <v>44</v>
      </c>
      <c r="O92" s="58"/>
      <c r="P92" s="145">
        <f t="shared" si="1"/>
        <v>0</v>
      </c>
      <c r="Q92" s="145">
        <v>0</v>
      </c>
      <c r="R92" s="145">
        <f t="shared" si="2"/>
        <v>0</v>
      </c>
      <c r="S92" s="145">
        <v>0</v>
      </c>
      <c r="T92" s="146">
        <f t="shared" si="3"/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47" t="s">
        <v>110</v>
      </c>
      <c r="AT92" s="147" t="s">
        <v>138</v>
      </c>
      <c r="AU92" s="147" t="s">
        <v>73</v>
      </c>
      <c r="AY92" s="11" t="s">
        <v>109</v>
      </c>
      <c r="BE92" s="148">
        <f t="shared" si="4"/>
        <v>0</v>
      </c>
      <c r="BF92" s="148">
        <f t="shared" si="5"/>
        <v>0</v>
      </c>
      <c r="BG92" s="148">
        <f t="shared" si="6"/>
        <v>0</v>
      </c>
      <c r="BH92" s="148">
        <f t="shared" si="7"/>
        <v>0</v>
      </c>
      <c r="BI92" s="148">
        <f t="shared" si="8"/>
        <v>0</v>
      </c>
      <c r="BJ92" s="11" t="s">
        <v>80</v>
      </c>
      <c r="BK92" s="148">
        <f t="shared" si="9"/>
        <v>0</v>
      </c>
      <c r="BL92" s="11" t="s">
        <v>110</v>
      </c>
      <c r="BM92" s="147" t="s">
        <v>156</v>
      </c>
    </row>
    <row r="93" spans="1:65" s="2" customFormat="1" ht="24">
      <c r="A93" s="28"/>
      <c r="B93" s="29"/>
      <c r="C93" s="149" t="s">
        <v>157</v>
      </c>
      <c r="D93" s="149" t="s">
        <v>138</v>
      </c>
      <c r="E93" s="150" t="s">
        <v>158</v>
      </c>
      <c r="F93" s="151" t="s">
        <v>159</v>
      </c>
      <c r="G93" s="152" t="s">
        <v>106</v>
      </c>
      <c r="H93" s="153">
        <v>4</v>
      </c>
      <c r="I93" s="154"/>
      <c r="J93" s="155">
        <f t="shared" si="0"/>
        <v>0</v>
      </c>
      <c r="K93" s="151" t="s">
        <v>107</v>
      </c>
      <c r="L93" s="33"/>
      <c r="M93" s="156" t="s">
        <v>19</v>
      </c>
      <c r="N93" s="157" t="s">
        <v>44</v>
      </c>
      <c r="O93" s="58"/>
      <c r="P93" s="145">
        <f t="shared" si="1"/>
        <v>0</v>
      </c>
      <c r="Q93" s="145">
        <v>0</v>
      </c>
      <c r="R93" s="145">
        <f t="shared" si="2"/>
        <v>0</v>
      </c>
      <c r="S93" s="145">
        <v>0</v>
      </c>
      <c r="T93" s="146">
        <f t="shared" si="3"/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47" t="s">
        <v>110</v>
      </c>
      <c r="AT93" s="147" t="s">
        <v>138</v>
      </c>
      <c r="AU93" s="147" t="s">
        <v>73</v>
      </c>
      <c r="AY93" s="11" t="s">
        <v>109</v>
      </c>
      <c r="BE93" s="148">
        <f t="shared" si="4"/>
        <v>0</v>
      </c>
      <c r="BF93" s="148">
        <f t="shared" si="5"/>
        <v>0</v>
      </c>
      <c r="BG93" s="148">
        <f t="shared" si="6"/>
        <v>0</v>
      </c>
      <c r="BH93" s="148">
        <f t="shared" si="7"/>
        <v>0</v>
      </c>
      <c r="BI93" s="148">
        <f t="shared" si="8"/>
        <v>0</v>
      </c>
      <c r="BJ93" s="11" t="s">
        <v>80</v>
      </c>
      <c r="BK93" s="148">
        <f t="shared" si="9"/>
        <v>0</v>
      </c>
      <c r="BL93" s="11" t="s">
        <v>110</v>
      </c>
      <c r="BM93" s="147" t="s">
        <v>160</v>
      </c>
    </row>
    <row r="94" spans="1:65" s="2" customFormat="1" ht="48">
      <c r="A94" s="28"/>
      <c r="B94" s="29"/>
      <c r="C94" s="149" t="s">
        <v>161</v>
      </c>
      <c r="D94" s="149" t="s">
        <v>138</v>
      </c>
      <c r="E94" s="150" t="s">
        <v>162</v>
      </c>
      <c r="F94" s="151" t="s">
        <v>163</v>
      </c>
      <c r="G94" s="152" t="s">
        <v>106</v>
      </c>
      <c r="H94" s="153">
        <v>3</v>
      </c>
      <c r="I94" s="154"/>
      <c r="J94" s="155">
        <f t="shared" si="0"/>
        <v>0</v>
      </c>
      <c r="K94" s="151" t="s">
        <v>107</v>
      </c>
      <c r="L94" s="33"/>
      <c r="M94" s="156" t="s">
        <v>19</v>
      </c>
      <c r="N94" s="157" t="s">
        <v>44</v>
      </c>
      <c r="O94" s="58"/>
      <c r="P94" s="145">
        <f t="shared" si="1"/>
        <v>0</v>
      </c>
      <c r="Q94" s="145">
        <v>0</v>
      </c>
      <c r="R94" s="145">
        <f t="shared" si="2"/>
        <v>0</v>
      </c>
      <c r="S94" s="145">
        <v>0</v>
      </c>
      <c r="T94" s="146">
        <f t="shared" si="3"/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47" t="s">
        <v>110</v>
      </c>
      <c r="AT94" s="147" t="s">
        <v>138</v>
      </c>
      <c r="AU94" s="147" t="s">
        <v>73</v>
      </c>
      <c r="AY94" s="11" t="s">
        <v>109</v>
      </c>
      <c r="BE94" s="148">
        <f t="shared" si="4"/>
        <v>0</v>
      </c>
      <c r="BF94" s="148">
        <f t="shared" si="5"/>
        <v>0</v>
      </c>
      <c r="BG94" s="148">
        <f t="shared" si="6"/>
        <v>0</v>
      </c>
      <c r="BH94" s="148">
        <f t="shared" si="7"/>
        <v>0</v>
      </c>
      <c r="BI94" s="148">
        <f t="shared" si="8"/>
        <v>0</v>
      </c>
      <c r="BJ94" s="11" t="s">
        <v>80</v>
      </c>
      <c r="BK94" s="148">
        <f t="shared" si="9"/>
        <v>0</v>
      </c>
      <c r="BL94" s="11" t="s">
        <v>110</v>
      </c>
      <c r="BM94" s="147" t="s">
        <v>164</v>
      </c>
    </row>
    <row r="95" spans="1:65" s="2" customFormat="1" ht="114.95" customHeight="1">
      <c r="A95" s="28"/>
      <c r="B95" s="29"/>
      <c r="C95" s="149" t="s">
        <v>165</v>
      </c>
      <c r="D95" s="149" t="s">
        <v>138</v>
      </c>
      <c r="E95" s="150" t="s">
        <v>166</v>
      </c>
      <c r="F95" s="151" t="s">
        <v>167</v>
      </c>
      <c r="G95" s="152" t="s">
        <v>106</v>
      </c>
      <c r="H95" s="153">
        <v>1</v>
      </c>
      <c r="I95" s="154"/>
      <c r="J95" s="155">
        <f t="shared" si="0"/>
        <v>0</v>
      </c>
      <c r="K95" s="151" t="s">
        <v>107</v>
      </c>
      <c r="L95" s="33"/>
      <c r="M95" s="156" t="s">
        <v>19</v>
      </c>
      <c r="N95" s="157" t="s">
        <v>44</v>
      </c>
      <c r="O95" s="58"/>
      <c r="P95" s="145">
        <f t="shared" si="1"/>
        <v>0</v>
      </c>
      <c r="Q95" s="145">
        <v>0</v>
      </c>
      <c r="R95" s="145">
        <f t="shared" si="2"/>
        <v>0</v>
      </c>
      <c r="S95" s="145">
        <v>0</v>
      </c>
      <c r="T95" s="146">
        <f t="shared" si="3"/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47" t="s">
        <v>110</v>
      </c>
      <c r="AT95" s="147" t="s">
        <v>138</v>
      </c>
      <c r="AU95" s="147" t="s">
        <v>73</v>
      </c>
      <c r="AY95" s="11" t="s">
        <v>109</v>
      </c>
      <c r="BE95" s="148">
        <f t="shared" si="4"/>
        <v>0</v>
      </c>
      <c r="BF95" s="148">
        <f t="shared" si="5"/>
        <v>0</v>
      </c>
      <c r="BG95" s="148">
        <f t="shared" si="6"/>
        <v>0</v>
      </c>
      <c r="BH95" s="148">
        <f t="shared" si="7"/>
        <v>0</v>
      </c>
      <c r="BI95" s="148">
        <f t="shared" si="8"/>
        <v>0</v>
      </c>
      <c r="BJ95" s="11" t="s">
        <v>80</v>
      </c>
      <c r="BK95" s="148">
        <f t="shared" si="9"/>
        <v>0</v>
      </c>
      <c r="BL95" s="11" t="s">
        <v>110</v>
      </c>
      <c r="BM95" s="147" t="s">
        <v>168</v>
      </c>
    </row>
    <row r="96" spans="1:65" s="2" customFormat="1" ht="44.25" customHeight="1">
      <c r="A96" s="28"/>
      <c r="B96" s="29"/>
      <c r="C96" s="149" t="s">
        <v>169</v>
      </c>
      <c r="D96" s="149" t="s">
        <v>138</v>
      </c>
      <c r="E96" s="150" t="s">
        <v>170</v>
      </c>
      <c r="F96" s="151" t="s">
        <v>171</v>
      </c>
      <c r="G96" s="152" t="s">
        <v>106</v>
      </c>
      <c r="H96" s="153">
        <v>1</v>
      </c>
      <c r="I96" s="154"/>
      <c r="J96" s="155">
        <f t="shared" si="0"/>
        <v>0</v>
      </c>
      <c r="K96" s="151" t="s">
        <v>107</v>
      </c>
      <c r="L96" s="33"/>
      <c r="M96" s="158" t="s">
        <v>19</v>
      </c>
      <c r="N96" s="159" t="s">
        <v>44</v>
      </c>
      <c r="O96" s="160"/>
      <c r="P96" s="161">
        <f t="shared" si="1"/>
        <v>0</v>
      </c>
      <c r="Q96" s="161">
        <v>0</v>
      </c>
      <c r="R96" s="161">
        <f t="shared" si="2"/>
        <v>0</v>
      </c>
      <c r="S96" s="161">
        <v>0</v>
      </c>
      <c r="T96" s="162">
        <f t="shared" si="3"/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47" t="s">
        <v>110</v>
      </c>
      <c r="AT96" s="147" t="s">
        <v>138</v>
      </c>
      <c r="AU96" s="147" t="s">
        <v>73</v>
      </c>
      <c r="AY96" s="11" t="s">
        <v>109</v>
      </c>
      <c r="BE96" s="148">
        <f t="shared" si="4"/>
        <v>0</v>
      </c>
      <c r="BF96" s="148">
        <f t="shared" si="5"/>
        <v>0</v>
      </c>
      <c r="BG96" s="148">
        <f t="shared" si="6"/>
        <v>0</v>
      </c>
      <c r="BH96" s="148">
        <f t="shared" si="7"/>
        <v>0</v>
      </c>
      <c r="BI96" s="148">
        <f t="shared" si="8"/>
        <v>0</v>
      </c>
      <c r="BJ96" s="11" t="s">
        <v>80</v>
      </c>
      <c r="BK96" s="148">
        <f t="shared" si="9"/>
        <v>0</v>
      </c>
      <c r="BL96" s="11" t="s">
        <v>110</v>
      </c>
      <c r="BM96" s="147" t="s">
        <v>172</v>
      </c>
    </row>
    <row r="97" spans="1:31" s="2" customFormat="1" ht="6.95" customHeight="1">
      <c r="A97" s="28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33"/>
      <c r="M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</sheetData>
  <sheetProtection algorithmName="SHA-512" hashValue="Om0sTxws/Apc+nTP8o2bBSnJHd2MjBbqWMyKKncOjiCxkOInnzru/qE10sS4f5hiNV0Zkj2Ww+bC1QTyZ/BupA==" saltValue="hJH7Bk4WSY/XNMfbAzdumJsH+h/Ay55TftyOLIJ+tZxUd6A1eG/dok4RU2SN5wJipJWe7y197JxItdpeI1+yzQ==" spinCount="100000" sheet="1" objects="1" scenarios="1" formatColumns="0" formatRows="0" autoFilter="0"/>
  <autoFilter ref="C78:K96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E - Oprava DŘT na ED Křen...</vt:lpstr>
      <vt:lpstr>'E - Oprava DŘT na ED Křen...'!Názvy_tisku</vt:lpstr>
      <vt:lpstr>'Rekapitulace stavby'!Názvy_tisku</vt:lpstr>
      <vt:lpstr>'E - Oprava DŘT na ED Křen...'!Oblast_tisku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2021-04-08T07:10:44Z</dcterms:created>
  <dcterms:modified xsi:type="dcterms:W3CDTF">2021-04-26T10:35:10Z</dcterms:modified>
</cp:coreProperties>
</file>