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9040" windowHeight="15840" activeTab="0"/>
  </bookViews>
  <sheets>
    <sheet name="Rekapitulace stavby" sheetId="1" r:id="rId1"/>
    <sheet name="S01 - Práce" sheetId="2" r:id="rId2"/>
    <sheet name="S02 - Dodávky" sheetId="3" r:id="rId3"/>
    <sheet name="VON - Vedlejší a ostatní ..." sheetId="4" r:id="rId4"/>
  </sheets>
  <definedNames>
    <definedName name="_xlnm._FilterDatabase" localSheetId="1" hidden="1">'S01 - Práce'!$C$121:$M$137</definedName>
    <definedName name="_xlnm._FilterDatabase" localSheetId="2" hidden="1">'S02 - Dodávky'!$C$121:$M$179</definedName>
    <definedName name="_xlnm._FilterDatabase" localSheetId="3" hidden="1">'VON - Vedlejší a ostatní ...'!$C$121:$M$139</definedName>
    <definedName name="_xlnm.Print_Area" localSheetId="0">'Rekapitulace stavby'!$D$4:$AO$76,'Rekapitulace stavby'!$C$82:$AQ$101</definedName>
    <definedName name="_xlnm.Print_Area" localSheetId="1">'S01 - Práce'!$C$4:$L$76,'S01 - Práce'!$C$82:$L$103,'S01 - Práce'!$C$109:$M$137</definedName>
    <definedName name="_xlnm.Print_Area" localSheetId="2">'S02 - Dodávky'!$C$4:$L$76,'S02 - Dodávky'!$C$82:$L$103,'S02 - Dodávky'!$C$109:$M$179</definedName>
    <definedName name="_xlnm.Print_Area" localSheetId="3">'VON - Vedlejší a ostatní ...'!$C$4:$L$76,'VON - Vedlejší a ostatní ...'!$C$82:$L$103,'VON - Vedlejší a ostatní ...'!$C$109:$M$139</definedName>
    <definedName name="_xlnm.Print_Titles" localSheetId="0">'Rekapitulace stavby'!$92:$92</definedName>
    <definedName name="_xlnm.Print_Titles" localSheetId="1">'S01 - Práce'!$121:$121</definedName>
    <definedName name="_xlnm.Print_Titles" localSheetId="2">'S02 - Dodávky'!$121:$121</definedName>
    <definedName name="_xlnm.Print_Titles" localSheetId="3">'VON - Vedlejší a ostatní ...'!$121:$121</definedName>
  </definedNames>
  <calcPr calcId="191029"/>
</workbook>
</file>

<file path=xl/sharedStrings.xml><?xml version="1.0" encoding="utf-8"?>
<sst xmlns="http://schemas.openxmlformats.org/spreadsheetml/2006/main" count="1617" uniqueCount="403">
  <si>
    <t>Export Komplet</t>
  </si>
  <si>
    <t/>
  </si>
  <si>
    <t>2.0</t>
  </si>
  <si>
    <t>False</t>
  </si>
  <si>
    <t>True</t>
  </si>
  <si>
    <t>{0e4dfc03-bf93-43d0-b189-786dd6e97709}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</si>
  <si>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</si>
  <si>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</si>
  <si>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</si>
  <si>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</si>
  <si>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</si>
  <si>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</si>
  <si>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</si>
  <si>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</si>
  <si>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</si>
  <si>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</si>
  <si>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</si>
  <si>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</si>
  <si>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</si>
  <si>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</si>
  <si>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</si>
  <si>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</si>
  <si>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</si>
  <si>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</si>
  <si>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</si>
  <si>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Zpracovatel:</t>
  </si>
  <si>
    <t>Poznámka:</t>
  </si>
  <si>
    <t>Náklady z rozpočtů</t>
  </si>
  <si>
    <t>Materiál</t>
  </si>
  <si>
    <t>Montáž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</si>
  <si>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</si>
  <si>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</si>
  <si>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</si>
  <si>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</si>
  <si>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</si>
  <si>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</si>
  <si>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</si>
  <si>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</si>
  <si>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</si>
  <si>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</si>
  <si>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</si>
  <si>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</si>
  <si>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</si>
  <si>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</si>
  <si>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</si>
  <si>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</si>
  <si>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</si>
  <si>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</si>
  <si>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</si>
  <si>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</si>
  <si>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</si>
  <si>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</si>
  <si>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</si>
  <si>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</si>
  <si>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</si>
  <si>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</si>
  <si>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</si>
  <si>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</si>
  <si>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</si>
  <si>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</si>
  <si>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</si>
  <si>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</si>
  <si>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</si>
  <si>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</si>
  <si>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</si>
  <si>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</si>
  <si>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</si>
  <si>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</si>
  <si>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</si>
  <si>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</si>
  <si>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</si>
  <si>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</si>
  <si>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</si>
  <si>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</si>
  <si>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</si>
  <si>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</si>
  <si>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</si>
  <si>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</si>
  <si>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S01</t>
  </si>
  <si>
    <t>Práce</t>
  </si>
  <si>
    <t>STA</t>
  </si>
  <si>
    <t>1</t>
  </si>
  <si>
    <t>{959be345-4459-404b-bfb0-eb7bd95e1508}</t>
  </si>
  <si>
    <t>2</t>
  </si>
  <si>
    <t>S02</t>
  </si>
  <si>
    <t>Dodávky</t>
  </si>
  <si>
    <t>{a3fef629-cd2c-4362-91e9-da652d443093}</t>
  </si>
  <si>
    <t>VON</t>
  </si>
  <si>
    <t>Vedlejší a ostatní náklady</t>
  </si>
  <si>
    <t>{7b05d0d5-af3f-418b-b1e5-6e19a6db1d08}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</si>
  <si>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</si>
  <si>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</si>
  <si>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</si>
  <si>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</si>
  <si>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SOUPISU PRACÍ</t>
  </si>
  <si>
    <t>Objekt:</t>
  </si>
  <si>
    <t>S01 - Práce</t>
  </si>
  <si>
    <t>Náklady z rozpočtu</t>
  </si>
  <si>
    <t>Ostatní náklady</t>
  </si>
  <si>
    <t>REKAPITULACE ČLENĚNÍ SOUPISU PRACÍ</t>
  </si>
  <si>
    <t>Kód dílu - Popis</t>
  </si>
  <si>
    <t>Materiál [CZK]</t>
  </si>
  <si>
    <t>Montáž [CZK]</t>
  </si>
  <si>
    <t>Cena celkem [CZK]</t>
  </si>
  <si>
    <t>1) Náklady ze soupisu prací</t>
  </si>
  <si>
    <t>-1</t>
  </si>
  <si>
    <t>HSV - Práce a dodávky HSV</t>
  </si>
  <si>
    <t>OST - Ostatní</t>
  </si>
  <si>
    <t>2) Ostatní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</si>
  <si>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</si>
  <si>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</si>
  <si>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</si>
  <si>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</si>
  <si>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</si>
  <si>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</si>
  <si>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</si>
  <si>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</si>
  <si>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</si>
  <si>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</si>
  <si>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</si>
  <si>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</si>
  <si>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</si>
  <si>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</si>
  <si>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</si>
  <si>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</si>
  <si>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</si>
  <si>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</si>
  <si>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</si>
  <si>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</si>
  <si>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14</t>
  </si>
  <si>
    <t>K</t>
  </si>
  <si>
    <t>7593005012</t>
  </si>
  <si>
    <t>Montáž dobíječe, usměrňovače, napáječe nástěnného - včetně připojení vodičů elektrické sítě ss rozvodu a uzemnění, přezkoušení funkce</t>
  </si>
  <si>
    <t>kus</t>
  </si>
  <si>
    <t>Sborník UOŽI 01 2021</t>
  </si>
  <si>
    <t>4</t>
  </si>
  <si>
    <t>432247836</t>
  </si>
  <si>
    <t>7593005022</t>
  </si>
  <si>
    <t>Montáž dobíječe, usměrňovače, napáječe skříňového vysokého - včetně připojení vodičů elektrické sítě ss rozvodu a uzemnění, přezkoušení funkce</t>
  </si>
  <si>
    <t>394274991</t>
  </si>
  <si>
    <t>16</t>
  </si>
  <si>
    <t>7593007012</t>
  </si>
  <si>
    <t>Demontáž dobíječe, usměrňovače, napáječe nástěnného</t>
  </si>
  <si>
    <t>1174360601</t>
  </si>
  <si>
    <t>17</t>
  </si>
  <si>
    <t>7593007022</t>
  </si>
  <si>
    <t>Demontáž dobíječe, usměrňovače, napáječe skříňového vysokého</t>
  </si>
  <si>
    <t>-1845379705</t>
  </si>
  <si>
    <t>18</t>
  </si>
  <si>
    <t>7598095065</t>
  </si>
  <si>
    <t>Přezkoušení a regulace napájecího obvodu za 1 napájecí sběrnici - kontrola zapojení, regulace a přezkoušení sběrnice</t>
  </si>
  <si>
    <t>679035542</t>
  </si>
  <si>
    <t>7499151010</t>
  </si>
  <si>
    <t>Dokončovací práce na elektrickém zařízení - uvádění zařízení do provozu, drobné montážní práce v rozvaděčích, koordinaci se zhotoviteli souvisejících zařízení apod.</t>
  </si>
  <si>
    <t>hod</t>
  </si>
  <si>
    <t>-327461204</t>
  </si>
  <si>
    <t>7499151020</t>
  </si>
  <si>
    <t>Dokončovací práce úprava zapojení stávajících kabelových skříní/rozvaděčů - provedení provizorních úprav zapojení stávajících kabelových skříní nebo rozvaděčů v průběhu výstavby (pro montáž nových i provizorních kabelů, drobné úpravy výstroje apod.) mechanizmy</t>
  </si>
  <si>
    <t>-280426245</t>
  </si>
  <si>
    <t>3</t>
  </si>
  <si>
    <t>7593333990</t>
  </si>
  <si>
    <t>Hodinová zúčtovací sazba pro opravu elektronických prvků a zařízení</t>
  </si>
  <si>
    <t>-1840516618</t>
  </si>
  <si>
    <t>7499151040</t>
  </si>
  <si>
    <t>Dokončovací práce zaškolení obsluhy - seznámení obsluhy s funkcemi zařízení včetně odevzdání dokumentace skutečného provedení</t>
  </si>
  <si>
    <t>82197514</t>
  </si>
  <si>
    <t>OST</t>
  </si>
  <si>
    <t>Ostatní</t>
  </si>
  <si>
    <t>5</t>
  </si>
  <si>
    <t>7498152010</t>
  </si>
  <si>
    <t>Vyhotovení mimořádné revizní zprávy pro opravné práce pro objem investičních nákladů do 100 000 Kč - celková prohlídka zařízení provozního souboru nebo stavebního objektu, včetně měření, zkoušek zařízení tohoto provozního souboru nebo stavebního objektu revizním technikem na zařízení podle požadavku ČSN, včetně hodnocení a vyhotovení celkové revizní zprávy</t>
  </si>
  <si>
    <t>512</t>
  </si>
  <si>
    <t>-1042843466</t>
  </si>
  <si>
    <t>6</t>
  </si>
  <si>
    <t>7498152015</t>
  </si>
  <si>
    <t>Vyhotovení mimořádné revizní zprávy pro opravné práce pro objem investičních nákladů přes 100 000 do 500 000 Kč - celková prohlídka zařízení provozního souboru nebo stavebního objektu, včetně měření, zkoušek zařízení tohoto provozního souboru nebo stavebního objektu revizním technikem na zařízení podle požadavku ČSN, včetně hodnocení a vyhotovení celkové revizní zprávy</t>
  </si>
  <si>
    <t>-516308624</t>
  </si>
  <si>
    <t>7</t>
  </si>
  <si>
    <t>7498152020</t>
  </si>
  <si>
    <t>Vyhotovení mimořádné revizní zprávy pro opravné práce pro objem investičních nákladů přes 500 000 do 1 000 000 Kč - celková prohlídka zařízení provozního souboru nebo stavebního objektu, včetně měření, zkoušek zařízení tohoto provozního souboru nebo stavebního objektu revizním technikem na zařízení podle požadavku ČSN, včetně hodnocení a vyhotovení celkové revizní zprávy</t>
  </si>
  <si>
    <t>-68900112</t>
  </si>
  <si>
    <t>8</t>
  </si>
  <si>
    <t>7498152025</t>
  </si>
  <si>
    <t>Vyhotovení mimořádné revizní zprávy příplatek za každých dalších i započatých 500 000 Kč přes 1 000 000 Kč - celková prohlídka zařízení provozního souboru nebo stavebního objektu, včetně měření, zkoušek zařízení tohoto provozního souboru nebo stavebního objektu revizním technikem na zařízení podle požadavku ČSN, včetně hodnocení a vyhotovení celkové revizní zprávy</t>
  </si>
  <si>
    <t>-1029020360</t>
  </si>
  <si>
    <t>S02 - Dodávky</t>
  </si>
  <si>
    <t>M</t>
  </si>
  <si>
    <t>7593000005</t>
  </si>
  <si>
    <t>Dobíječe, usměrňovače, napáječe Usměrňovač E230 G6/15, na polici/na zeď/na DIN lištu, základní stavová indikace opticky i bezpotenciálově, teplotní kompenzace</t>
  </si>
  <si>
    <t>1081352000</t>
  </si>
  <si>
    <t>7593000010</t>
  </si>
  <si>
    <t>Dobíječe, usměrňovače, napáječe Usměrňovač E230 G12/25, na polici/na zeď/na DIN lištu, základní stavová indikace opticky i bezpotenciálově, teplotní kompenzace</t>
  </si>
  <si>
    <t>1014457919</t>
  </si>
  <si>
    <t>7593000020</t>
  </si>
  <si>
    <t>Dobíječe, usměrňovače, napáječe Usměrňovač E230 G24/25, na polici/na zeď/na DIN lištu, základní stavová indikace opticky i bezpotenciálově, teplotní kompenzace</t>
  </si>
  <si>
    <t>1839753302</t>
  </si>
  <si>
    <t>7593000030</t>
  </si>
  <si>
    <t>Dobíječe, usměrňovače, napáječe Usměrňovač E230 G48/15, na polici/na zeď/na DIN lištu, základní stavová indikace opticky i bezpotenciálově, teplotní kompenzace</t>
  </si>
  <si>
    <t>1331926827</t>
  </si>
  <si>
    <t>7593000040</t>
  </si>
  <si>
    <t>Dobíječe, usměrňovače, napáječe Usměrňovač E230 G24/12, ve vestavném modulovém provedení, základní stavová indikace opticky i bezpotenciálově</t>
  </si>
  <si>
    <t>-1558468471</t>
  </si>
  <si>
    <t>7593000070</t>
  </si>
  <si>
    <t>Dobíječe, usměrňovače, napáječe Usměrňovač E230 G24/20, oceloplechová prosklená nástěnná skříň 600x600x250, základní stavová indikace opticky</t>
  </si>
  <si>
    <t>-920230165</t>
  </si>
  <si>
    <t>7593000090</t>
  </si>
  <si>
    <t>Dobíječe, usměrňovače, napáječe Usměrňovač E230 G24/40, oceloplechová nástěnná skříň 700x500x500, rozšířená stavová indikace opticky i bezpotenciálově, autoamtické testování baterie, programovatelná nabíjecí automatika.</t>
  </si>
  <si>
    <t>1170475686</t>
  </si>
  <si>
    <t>7593000110</t>
  </si>
  <si>
    <t>Dobíječe, usměrňovače, napáječe Usměrňovač E230 G24/60, stacionární oceloplechová skříň 1500x600x600, rozšířená stavová indikace opticky i bezpotenciálově, autoamtické testování baterie, programovatelná nabíjecí automatika.</t>
  </si>
  <si>
    <t>-285564577</t>
  </si>
  <si>
    <t>9</t>
  </si>
  <si>
    <t>7593000120</t>
  </si>
  <si>
    <t>Dobíječe, usměrňovače, napáječe Usměrňovač D400 G24/20, oceloplechová prosklená nástěnná skříň 600x600x250, základní stavová indikace opticky</t>
  </si>
  <si>
    <t>-56627521</t>
  </si>
  <si>
    <t>10</t>
  </si>
  <si>
    <t>7593000140</t>
  </si>
  <si>
    <t>Dobíječe, usměrňovače, napáječe Usměrňovač D400 G24/40, oceloplechová prosklená nástěnná skříň 600x600x250, základní stavová indikace opticky</t>
  </si>
  <si>
    <t>1822227229</t>
  </si>
  <si>
    <t>11</t>
  </si>
  <si>
    <t>7593000150</t>
  </si>
  <si>
    <t>Dobíječe, usměrňovače, napáječe Usměrňovač D400 G24/60, oceloplechová prosklená nástěnná skříň 600x600x250, základní stavová indikace opticky</t>
  </si>
  <si>
    <t>-346173000</t>
  </si>
  <si>
    <t>12</t>
  </si>
  <si>
    <t>7593000170</t>
  </si>
  <si>
    <t>Dobíječe, usměrňovače, napáječe Usměrňovač D400 G24/40, oceloplechová skříň 1200x600x400, základní stavová indikace opticky i bezpotenciálově</t>
  </si>
  <si>
    <t>1312533237</t>
  </si>
  <si>
    <t>13</t>
  </si>
  <si>
    <t>7593000200</t>
  </si>
  <si>
    <t>Dobíječe, usměrňovače, napáječe Usměrňovač D400 G24/60, oceloplechová skříň 1200x600x400, základní stavová indikace opticky i bezpotenciálově</t>
  </si>
  <si>
    <t>1193097291</t>
  </si>
  <si>
    <t>7593000220</t>
  </si>
  <si>
    <t>Dobíječe, usměrňovače, napáječe Usměrňovač D400 G24/80, oceloplechová skříň 1200x600x400, základní stavová indikace opticky i bezpotenciálově</t>
  </si>
  <si>
    <t>-737284078</t>
  </si>
  <si>
    <t>7593000236</t>
  </si>
  <si>
    <t>Dobíječe, usměrňovače, napáječe Usměrňovač D400 G24/100, oceloplechová skříň 1800x600x600, základní stavová indikace opticky i bezpotenciálově</t>
  </si>
  <si>
    <t>-499062242</t>
  </si>
  <si>
    <t>7593000244</t>
  </si>
  <si>
    <t>Dobíječe, usměrňovače, napáječe Usměrňovač D400 G24/120, oceloplechová skříň 1800x600x600, základní stavová indikace opticky i bezpotenciálově</t>
  </si>
  <si>
    <t>-387531600</t>
  </si>
  <si>
    <t>7496600200</t>
  </si>
  <si>
    <t>Vlastní spotřeba Usměrňovače 3x400/110V DC 40A, samostatně stojící</t>
  </si>
  <si>
    <t>2111379498</t>
  </si>
  <si>
    <t>P</t>
  </si>
  <si>
    <t>Poznámka k položce:
(například: Schuster D400 G110 40A)</t>
  </si>
  <si>
    <t>7496600240</t>
  </si>
  <si>
    <t>Vlastní spotřeba Usměrňovače 3x400/110V DC 100A, samostatně stojící</t>
  </si>
  <si>
    <t>-138854190</t>
  </si>
  <si>
    <t>Poznámka k položce:
(například: Schuster D400 G110 100A)</t>
  </si>
  <si>
    <t>19</t>
  </si>
  <si>
    <t>7496600340</t>
  </si>
  <si>
    <t>Vlastní spotřeba Zdroje střídavého proudu 15KVA, 110V DC/230V AC, jednofázový tranzistorem řízený střídač v samostatné skříni</t>
  </si>
  <si>
    <t>-1061866048</t>
  </si>
  <si>
    <t>Poznámka k položce:
(Například Schuster střídač G110 E230/15 kVA)</t>
  </si>
  <si>
    <t>20</t>
  </si>
  <si>
    <t>7496600335-R</t>
  </si>
  <si>
    <t>Vlastní spotřeba Zdroje střídavého proudu 10KVA, 110V DC/230V AC, jednofázový tranzistorem řízený střídač v samostatné skříni</t>
  </si>
  <si>
    <t>-1901353662</t>
  </si>
  <si>
    <t>Poznámka k položce:
(Například Schuster střídač G110 E230/10 kVA)</t>
  </si>
  <si>
    <t>7496600345-R</t>
  </si>
  <si>
    <t>Vlastní spotřeba Zdroje střídavého proudu 10KVA, 110V DC/230V AC, trojfázový tranzistorem řízený střídač v samostatné skříni</t>
  </si>
  <si>
    <t>1673656830</t>
  </si>
  <si>
    <t>Poznámka k položce:
(Například Schuster střídač G110 D400/10 kVA)</t>
  </si>
  <si>
    <t>22</t>
  </si>
  <si>
    <t>7496600075-R</t>
  </si>
  <si>
    <t>Vlastní spotřeba Usměrňovače 230/110V DC 20A, jednofázový tyristorem řízený usměrňovač v samostatné skříni</t>
  </si>
  <si>
    <t>-405040963</t>
  </si>
  <si>
    <t>Poznámka k položce:
(například: Schuster E230 G110 20A)</t>
  </si>
  <si>
    <t>23</t>
  </si>
  <si>
    <t>7496600085-R</t>
  </si>
  <si>
    <t>Vlastní spotřeba Usměrňovače 230/110V DC 30A, jednofázový tyristorem řízený usměrňovač v samostatné skříni</t>
  </si>
  <si>
    <t>-1097231267</t>
  </si>
  <si>
    <t>Poznámka k položce:
(například: Schuster E230 G110 30A)</t>
  </si>
  <si>
    <t>24</t>
  </si>
  <si>
    <t>7496600095-R</t>
  </si>
  <si>
    <t>Vlastní spotřeba Usměrňovače 230/110V DC 40A, jednofázový tyristorem řízený usměrňovač v samostatné skříni</t>
  </si>
  <si>
    <t>-491371673</t>
  </si>
  <si>
    <t>Poznámka k položce:
(například: Schuster E230 G110 40A)</t>
  </si>
  <si>
    <t>25</t>
  </si>
  <si>
    <t>7496600195-R</t>
  </si>
  <si>
    <t>Vlastní spotřeba Usměrňovače 3x400/110V DC 20A, samostatně stojící</t>
  </si>
  <si>
    <t>478280079</t>
  </si>
  <si>
    <t>Poznámka k položce:
(například: Schuster D400 G110 20A)</t>
  </si>
  <si>
    <t>26</t>
  </si>
  <si>
    <t>7496600197-R</t>
  </si>
  <si>
    <t>Vlastní spotřeba Usměrňovače 3x400/110V DC 30A, samostatně stojící</t>
  </si>
  <si>
    <t>-1704393893</t>
  </si>
  <si>
    <t>Poznámka k položce:
(například: Schuster D400 G110 30A)</t>
  </si>
  <si>
    <t>27</t>
  </si>
  <si>
    <t>7496600355-R</t>
  </si>
  <si>
    <t>Vlastní spotřeba Elektronické spínací jednotky by-pass, 10kVA - jednofázový</t>
  </si>
  <si>
    <t>-882123040</t>
  </si>
  <si>
    <t>28</t>
  </si>
  <si>
    <t>7496600365-R</t>
  </si>
  <si>
    <t>Vlastní spotřeba Elektronické spínací jednotky by-pass, 15kVA - jednofázový</t>
  </si>
  <si>
    <t>-469538490</t>
  </si>
  <si>
    <t>29</t>
  </si>
  <si>
    <t>7496600375-R</t>
  </si>
  <si>
    <t>Vlastní spotřeba Elektronické spínací jednotky by-pass, trojfázový</t>
  </si>
  <si>
    <t>-753268296</t>
  </si>
  <si>
    <t>30</t>
  </si>
  <si>
    <t>7496600525-R</t>
  </si>
  <si>
    <t>Hybridní zdroj elektrické energie s možností DC výstupu 110V a AC výstupu o celkovém výkonu 6kVA. Součástí jsou jistící prvky a LCD  panel pro zobrazení základních hodnot. Dále jsou součástí hlášky do nadřazeného systému.</t>
  </si>
  <si>
    <t>1055998817</t>
  </si>
  <si>
    <t>31</t>
  </si>
  <si>
    <t>7496600526-R</t>
  </si>
  <si>
    <t>Hybridní zdroj elektrické energie s možností DC výstupu 110V a AC výstupu o celkovém výkonu 4,5kVA. Součástí jsou jistící prvky a LCD  panel pro zobrazení základních hodnot. Dále jsou součástí hlášky do nadřazeného systému.</t>
  </si>
  <si>
    <t>-1595492912</t>
  </si>
  <si>
    <t>32</t>
  </si>
  <si>
    <t>7496600527-R</t>
  </si>
  <si>
    <t>Hybridní zdroj elektrické energie s možností DC výstupu 48V a AC výstupu o celkovém výkonu 3kVA. Součástí jsou jistící prvky a LCD  panel pro zobrazení základních hodnot. Dále jsou součástí hlášky do nadřazeného systému.</t>
  </si>
  <si>
    <t>634932614</t>
  </si>
  <si>
    <t>33</t>
  </si>
  <si>
    <t>7496600275-R</t>
  </si>
  <si>
    <t>Náhradní díly k usměrňovačům Schuster, Kontrolní a řídící jednotka s LCD displejem</t>
  </si>
  <si>
    <t>-1250529857</t>
  </si>
  <si>
    <t>34</t>
  </si>
  <si>
    <t>7496600276-R</t>
  </si>
  <si>
    <t>Náhradní díly k usměrňovačům Schuster, Regulátor řízení tyristorů</t>
  </si>
  <si>
    <t>953209085</t>
  </si>
  <si>
    <t>35</t>
  </si>
  <si>
    <t>7496600277-R</t>
  </si>
  <si>
    <t>Náhradní díly k usměrňovačům Schuster, Kontrolní modul vstupní sítě</t>
  </si>
  <si>
    <t>-1885614904</t>
  </si>
  <si>
    <t>36</t>
  </si>
  <si>
    <t>7496600278-R</t>
  </si>
  <si>
    <t>Náhradní díly k usměrňovačům Schuster, Tyristorový modul</t>
  </si>
  <si>
    <t>-1266929038</t>
  </si>
  <si>
    <t>37</t>
  </si>
  <si>
    <t>7496600279-R</t>
  </si>
  <si>
    <t>Náhradní díly k usměrňovačům Schuster, Reléový modul</t>
  </si>
  <si>
    <t>196797747</t>
  </si>
  <si>
    <t>38</t>
  </si>
  <si>
    <t>7496600376-R</t>
  </si>
  <si>
    <t>Náhradní díly ke střídačům Schuster, Karta kontrolní logiky</t>
  </si>
  <si>
    <t>-1270844189</t>
  </si>
  <si>
    <t>39</t>
  </si>
  <si>
    <t>7496600377-R</t>
  </si>
  <si>
    <t>Náhradní díly ke střídačům Schuster, Statický spínač sítě A49</t>
  </si>
  <si>
    <t>1406656069</t>
  </si>
  <si>
    <t>40</t>
  </si>
  <si>
    <t>7496600378-R</t>
  </si>
  <si>
    <t>Náhradní díly ke střídačům Schuster, Ventilátor pro Schuster střídače a usměrňovače / IP1000</t>
  </si>
  <si>
    <t>1690061534</t>
  </si>
  <si>
    <t>41</t>
  </si>
  <si>
    <t>7496600379-R</t>
  </si>
  <si>
    <t>Náhradní díly ke střídačům Schuster, Modul řízení IGBT</t>
  </si>
  <si>
    <t>1283664461</t>
  </si>
  <si>
    <t>42</t>
  </si>
  <si>
    <t>7496600528-R</t>
  </si>
  <si>
    <t>Náhradní díly k Hybridním zdrojům, Náhradní DC modul pro Kumer Hybridní zdroje</t>
  </si>
  <si>
    <t>-290797719</t>
  </si>
  <si>
    <t>43</t>
  </si>
  <si>
    <t>7496600529-R</t>
  </si>
  <si>
    <t>Náhradní díly k Hybridním zdrojům, Náhradní AC modul pro Kumer Hybridní zdroje</t>
  </si>
  <si>
    <t>1323525989</t>
  </si>
  <si>
    <t>44</t>
  </si>
  <si>
    <t>7496600916-R</t>
  </si>
  <si>
    <t>Vlastní spotřeba Náhradní díly ke klimatizačním skříním, Náhradí ventilátor kondenzátoru pro Kumer klimatizované skříně</t>
  </si>
  <si>
    <t>-845232020</t>
  </si>
  <si>
    <t>45</t>
  </si>
  <si>
    <t>7496600917-R</t>
  </si>
  <si>
    <t>Vlastní spotřeba Náhradní díly ke klimatizačním skříním, Sada filtračních vložek pro Kumer klimatizované skříně</t>
  </si>
  <si>
    <t>280015657</t>
  </si>
  <si>
    <t>VON - Vedlejší a ostatní náklady</t>
  </si>
  <si>
    <t>VRN - VRN</t>
  </si>
  <si>
    <t xml:space="preserve">    VON - Vedlejší a ostatní náklady</t>
  </si>
  <si>
    <t>VRN</t>
  </si>
  <si>
    <t>023122001</t>
  </si>
  <si>
    <t>Projektové práce Projektová dokumentace - přípravné práce Projekt opravy zabezpečovacích, sdělovacích, elektrických zařízení - V sazbě jsou započteny náklady na vyhotovení projektové dokumentace podle vyhlášky číslo 499/2006 Sb., a vyhlášky 146/2008 Sb., v rozsahu pro povolení stavby podle požadavku objednatele.</t>
  </si>
  <si>
    <t>%</t>
  </si>
  <si>
    <t>643576152</t>
  </si>
  <si>
    <t>Poznámka k položce:
Základna pro výpočet - dotyčné práce</t>
  </si>
  <si>
    <t>023131011</t>
  </si>
  <si>
    <t>Projektové práce Dokumentace skutečného provedení zabezpečovacích, sdělovacích, elektrických zařízení - V sazbě jsou obsaženy náklady na zaměření a vyhotovení dokumentace skutečného provedení elektrických zařízení dle vyhlášky 146/2008 Sb. včetně zpracování dat v digitální podobě v otevřené formě a její předání objednateli</t>
  </si>
  <si>
    <t>-2122386485</t>
  </si>
  <si>
    <t>024101401</t>
  </si>
  <si>
    <t>Inženýrská činnost koordinační a kompletační činnost</t>
  </si>
  <si>
    <t>1660511327</t>
  </si>
  <si>
    <t>Poznámka k položce:
Základna pro výpočet - ZRN</t>
  </si>
  <si>
    <t>9901000700</t>
  </si>
  <si>
    <t>Doprava obousměrná (např. dodávek z vlastních zásob zhotovitele nebo objednatele nebo výzisku) mechanizací o nosnosti do 3,5 t elektrosoučástek, montážního materiálu, kameniva, písku, dlažebních kostek, suti, atd. do 100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</si>
  <si>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1602803512</t>
  </si>
  <si>
    <t>Poznámka k položce:
Měrnou jednotkou je kus stroje.</t>
  </si>
  <si>
    <t>9901009100</t>
  </si>
  <si>
    <t>Doprava obousměrná (např. dodávek z vlastních zásob zhotovitele nebo objednatele nebo výzisku) mechanizací o nosnosti do 3,5 t elektrosoučástek, montážního materiálu, kameniva, písku, dlažebních kostek, suti, atd. příplatek za každý další 1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</si>
  <si>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-587023524</t>
  </si>
  <si>
    <t>9902200700</t>
  </si>
  <si>
    <t>Doprava obousměrná (např. dodávek z vlastních zásob zhotovitele nebo objednatele nebo výzisku) mechanizací o nosnosti přes 3,5 t objemnějšího kusového materiálu (prefabrikátů, stožárů, výhybek, rozvaděčů, vybouraných hmot atd.) do 100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</si>
  <si>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t</t>
  </si>
  <si>
    <t>-263808441</t>
  </si>
  <si>
    <t>Poznámka k položce:
Měrnou jednotkou je t přepravovaného materiálu.</t>
  </si>
  <si>
    <t>9902209100</t>
  </si>
  <si>
    <t>Doprava obousměrná (např. dodávek z vlastních zásob zhotovitele nebo objednatele nebo výzisku) mechanizací o nosnosti přes 3,5 t objemnějšího kusového materiálu (prefabrikátů, stožárů, výhybek, rozvaděčů, vybouraných hmot atd.) příplatek za každý další 1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</si>
  <si>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1691278108</t>
  </si>
  <si>
    <t>9902900200</t>
  </si>
  <si>
    <t>Naložení objemnějšího kusového materiálu, vybouraných hmot    Poznámka: 1. Ceny jsou určeny pro nakládání materiálu v případech, kdy není naložení součástí dodávky materiálu nebo není uvedeno v popisu cen a pro nakládání z meziskládky.2. Ceny se použijí i pro nakládání materiálu z vlastních zásob objednatele.</t>
  </si>
  <si>
    <t>382460937</t>
  </si>
  <si>
    <t>OŘ Plzeň</t>
  </si>
  <si>
    <t>Správa železnic, státní organizace</t>
  </si>
  <si>
    <t>Oprava záložních zdrojů OŘ Plzeň 2021/2022</t>
  </si>
  <si>
    <t>K = 0,850 - 1,150</t>
  </si>
  <si>
    <t>VZ65421031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</si>
</sst>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464646"/>
      <name val="Arial CE"/>
      <family val="2"/>
    </font>
    <font>
      <sz val="9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b/>
      <sz val="12"/>
      <color rgb="FF969696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4" fontId="21" fillId="3" borderId="0" xfId="0" applyNumberFormat="1" applyFont="1" applyFill="1" applyAlignment="1">
      <alignment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4" fontId="30" fillId="0" borderId="10" xfId="0" applyNumberFormat="1" applyFont="1" applyBorder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67" fontId="20" fillId="0" borderId="23" xfId="0" applyNumberFormat="1" applyFont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  <protection locked="0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166" fontId="14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4" fontId="14" fillId="0" borderId="19" xfId="0" applyNumberFormat="1" applyFont="1" applyBorder="1" applyAlignment="1">
      <alignment vertical="center"/>
    </xf>
    <xf numFmtId="166" fontId="14" fillId="0" borderId="19" xfId="0" applyNumberFormat="1" applyFont="1" applyBorder="1" applyAlignment="1">
      <alignment vertical="center"/>
    </xf>
    <xf numFmtId="166" fontId="14" fillId="0" borderId="20" xfId="0" applyNumberFormat="1" applyFont="1" applyBorder="1" applyAlignment="1">
      <alignment vertical="center"/>
    </xf>
    <xf numFmtId="0" fontId="32" fillId="0" borderId="23" xfId="0" applyFont="1" applyBorder="1" applyAlignment="1" applyProtection="1">
      <alignment horizontal="center" vertical="center"/>
      <protection locked="0"/>
    </xf>
    <xf numFmtId="49" fontId="32" fillId="0" borderId="23" xfId="0" applyNumberFormat="1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167" fontId="32" fillId="0" borderId="23" xfId="0" applyNumberFormat="1" applyFont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  <protection locked="0"/>
    </xf>
    <xf numFmtId="0" fontId="33" fillId="0" borderId="23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4" fontId="7" fillId="0" borderId="0" xfId="0" applyNumberFormat="1" applyFont="1" applyAlignment="1" applyProtection="1">
      <alignment/>
      <protection locked="0"/>
    </xf>
    <xf numFmtId="4" fontId="20" fillId="0" borderId="23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168" fontId="33" fillId="0" borderId="2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vertical="center" wrapText="1"/>
      <protection locked="0"/>
    </xf>
    <xf numFmtId="4" fontId="32" fillId="0" borderId="2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/>
      <protection locked="0"/>
    </xf>
    <xf numFmtId="4" fontId="9" fillId="0" borderId="0" xfId="0" applyNumberFormat="1" applyFont="1" applyAlignment="1" applyProtection="1">
      <alignment/>
      <protection locked="0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22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21" fillId="3" borderId="0" xfId="0" applyNumberFormat="1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7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 topLeftCell="A66">
      <selection activeCell="L85" sqref="L85:AO8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44:72" s="1" customFormat="1" ht="36.95" customHeight="1">
      <c r="AR2" s="229" t="s">
        <v>6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S2" s="14" t="s">
        <v>7</v>
      </c>
      <c r="BT2" s="14" t="s">
        <v>8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9</v>
      </c>
    </row>
    <row r="4" spans="2:71" s="1" customFormat="1" ht="24.95" customHeight="1">
      <c r="B4" s="17"/>
      <c r="D4" s="18" t="s">
        <v>10</v>
      </c>
      <c r="AR4" s="17"/>
      <c r="AS4" s="19" t="s">
        <v>11</v>
      </c>
      <c r="BS4" s="14" t="s">
        <v>12</v>
      </c>
    </row>
    <row r="5" spans="2:71" s="1" customFormat="1" ht="12" customHeight="1">
      <c r="B5" s="17"/>
      <c r="D5" s="20" t="s">
        <v>13</v>
      </c>
      <c r="K5" s="224" t="s">
        <v>402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R5" s="17"/>
      <c r="BS5" s="14" t="s">
        <v>7</v>
      </c>
    </row>
    <row r="6" spans="2:71" s="1" customFormat="1" ht="36.95" customHeight="1">
      <c r="B6" s="17"/>
      <c r="D6" s="22" t="s">
        <v>14</v>
      </c>
      <c r="K6" s="226" t="s">
        <v>400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R6" s="17"/>
      <c r="BS6" s="14" t="s">
        <v>7</v>
      </c>
    </row>
    <row r="7" spans="2:71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7</v>
      </c>
    </row>
    <row r="8" spans="2:71" s="1" customFormat="1" ht="12" customHeight="1">
      <c r="B8" s="17"/>
      <c r="D8" s="23" t="s">
        <v>17</v>
      </c>
      <c r="J8" s="1" t="s">
        <v>398</v>
      </c>
      <c r="K8" s="21" t="s">
        <v>18</v>
      </c>
      <c r="AK8" s="23" t="s">
        <v>19</v>
      </c>
      <c r="AN8" s="177">
        <v>44281</v>
      </c>
      <c r="AR8" s="17"/>
      <c r="BS8" s="14" t="s">
        <v>7</v>
      </c>
    </row>
    <row r="9" spans="2:71" s="1" customFormat="1" ht="14.45" customHeight="1">
      <c r="B9" s="17"/>
      <c r="AR9" s="17"/>
      <c r="BS9" s="14" t="s">
        <v>7</v>
      </c>
    </row>
    <row r="10" spans="2:71" s="1" customFormat="1" ht="12" customHeight="1">
      <c r="B10" s="17"/>
      <c r="D10" s="23" t="s">
        <v>20</v>
      </c>
      <c r="J10" s="1" t="s">
        <v>399</v>
      </c>
      <c r="AK10" s="23" t="s">
        <v>21</v>
      </c>
      <c r="AN10" s="21" t="s">
        <v>1</v>
      </c>
      <c r="AR10" s="17"/>
      <c r="BS10" s="14" t="s">
        <v>7</v>
      </c>
    </row>
    <row r="11" spans="2:71" s="1" customFormat="1" ht="18.4" customHeight="1">
      <c r="B11" s="17"/>
      <c r="E11" s="21" t="s">
        <v>18</v>
      </c>
      <c r="AK11" s="23" t="s">
        <v>22</v>
      </c>
      <c r="AN11" s="21" t="s">
        <v>1</v>
      </c>
      <c r="AR11" s="17"/>
      <c r="BS11" s="14" t="s">
        <v>7</v>
      </c>
    </row>
    <row r="12" spans="2:71" s="1" customFormat="1" ht="6.95" customHeight="1">
      <c r="B12" s="17"/>
      <c r="AR12" s="17"/>
      <c r="BS12" s="14" t="s">
        <v>7</v>
      </c>
    </row>
    <row r="13" spans="2:71" s="1" customFormat="1" ht="12" customHeight="1">
      <c r="B13" s="17"/>
      <c r="D13" s="23" t="s">
        <v>23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6" t="s">
        <v>21</v>
      </c>
      <c r="AL13" s="240"/>
      <c r="AM13" s="240"/>
      <c r="AN13" s="247" t="s">
        <v>1</v>
      </c>
      <c r="AO13" s="240"/>
      <c r="AP13" s="240"/>
      <c r="AR13" s="17"/>
      <c r="BS13" s="14" t="s">
        <v>7</v>
      </c>
    </row>
    <row r="14" spans="2:71" ht="12.75">
      <c r="B14" s="17"/>
      <c r="E14" s="21" t="s">
        <v>18</v>
      </c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6" t="s">
        <v>22</v>
      </c>
      <c r="AL14" s="240"/>
      <c r="AM14" s="240"/>
      <c r="AN14" s="247" t="s">
        <v>1</v>
      </c>
      <c r="AO14" s="240"/>
      <c r="AP14" s="240"/>
      <c r="AR14" s="17"/>
      <c r="BS14" s="14" t="s">
        <v>7</v>
      </c>
    </row>
    <row r="15" spans="2:71" s="1" customFormat="1" ht="6.95" customHeight="1">
      <c r="B15" s="17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R15" s="17"/>
      <c r="BS15" s="14" t="s">
        <v>3</v>
      </c>
    </row>
    <row r="16" spans="2:71" s="1" customFormat="1" ht="12" customHeight="1">
      <c r="B16" s="17"/>
      <c r="D16" s="23" t="s">
        <v>24</v>
      </c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6" t="s">
        <v>21</v>
      </c>
      <c r="AL16" s="240"/>
      <c r="AM16" s="240"/>
      <c r="AN16" s="247" t="s">
        <v>1</v>
      </c>
      <c r="AO16" s="240"/>
      <c r="AP16" s="240"/>
      <c r="AR16" s="17"/>
      <c r="BS16" s="14" t="s">
        <v>3</v>
      </c>
    </row>
    <row r="17" spans="2:71" s="1" customFormat="1" ht="18.4" customHeight="1">
      <c r="B17" s="17"/>
      <c r="E17" s="21" t="s">
        <v>18</v>
      </c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6" t="s">
        <v>22</v>
      </c>
      <c r="AL17" s="240"/>
      <c r="AM17" s="240"/>
      <c r="AN17" s="247" t="s">
        <v>1</v>
      </c>
      <c r="AO17" s="240"/>
      <c r="AP17" s="240"/>
      <c r="AR17" s="17"/>
      <c r="BS17" s="14" t="s">
        <v>4</v>
      </c>
    </row>
    <row r="18" spans="2:71" s="1" customFormat="1" ht="6.95" customHeight="1">
      <c r="B18" s="17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R18" s="17"/>
      <c r="BS18" s="14" t="s">
        <v>7</v>
      </c>
    </row>
    <row r="19" spans="2:71" s="1" customFormat="1" ht="12" customHeight="1">
      <c r="B19" s="17"/>
      <c r="D19" s="23" t="s">
        <v>25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6" t="s">
        <v>21</v>
      </c>
      <c r="AL19" s="240"/>
      <c r="AM19" s="240"/>
      <c r="AN19" s="247" t="s">
        <v>1</v>
      </c>
      <c r="AO19" s="240"/>
      <c r="AP19" s="240"/>
      <c r="AR19" s="17"/>
      <c r="BS19" s="14" t="s">
        <v>7</v>
      </c>
    </row>
    <row r="20" spans="2:71" s="1" customFormat="1" ht="18.4" customHeight="1">
      <c r="B20" s="17"/>
      <c r="E20" s="21" t="s">
        <v>18</v>
      </c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6" t="s">
        <v>22</v>
      </c>
      <c r="AL20" s="240"/>
      <c r="AM20" s="240"/>
      <c r="AN20" s="247" t="s">
        <v>1</v>
      </c>
      <c r="AO20" s="240"/>
      <c r="AP20" s="240"/>
      <c r="AR20" s="17"/>
      <c r="BS20" s="14" t="s">
        <v>3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26</v>
      </c>
      <c r="AR22" s="17"/>
    </row>
    <row r="23" spans="2:44" s="1" customFormat="1" ht="16.5" customHeight="1">
      <c r="B23" s="17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44" s="1" customFormat="1" ht="14.45" customHeight="1">
      <c r="B26" s="17"/>
      <c r="D26" s="26" t="s">
        <v>27</v>
      </c>
      <c r="AK26" s="221">
        <f>ROUND(AG94,2)</f>
        <v>5711399.3</v>
      </c>
      <c r="AL26" s="225"/>
      <c r="AM26" s="225"/>
      <c r="AN26" s="225"/>
      <c r="AO26" s="225"/>
      <c r="AR26" s="17"/>
    </row>
    <row r="27" spans="2:44" ht="12">
      <c r="B27" s="17"/>
      <c r="E27" s="28" t="s">
        <v>28</v>
      </c>
      <c r="AK27" s="220">
        <f>ROUND(AS94,2)</f>
        <v>5650218</v>
      </c>
      <c r="AL27" s="220"/>
      <c r="AM27" s="220"/>
      <c r="AN27" s="220"/>
      <c r="AO27" s="220"/>
      <c r="AR27" s="17"/>
    </row>
    <row r="28" spans="1:59" s="2" customFormat="1" ht="12">
      <c r="A28" s="29"/>
      <c r="B28" s="30"/>
      <c r="C28" s="29"/>
      <c r="D28" s="29"/>
      <c r="E28" s="28" t="s">
        <v>29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20">
        <f>ROUND(AT94,2)</f>
        <v>61181.3</v>
      </c>
      <c r="AL28" s="220"/>
      <c r="AM28" s="220"/>
      <c r="AN28" s="220"/>
      <c r="AO28" s="220"/>
      <c r="AP28" s="29"/>
      <c r="AQ28" s="29"/>
      <c r="AR28" s="30"/>
      <c r="BG28" s="29"/>
    </row>
    <row r="29" spans="1:59" s="2" customFormat="1" ht="14.45" customHeight="1">
      <c r="A29" s="29"/>
      <c r="B29" s="30"/>
      <c r="C29" s="29"/>
      <c r="D29" s="26" t="s">
        <v>30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21">
        <f>ROUND(AG99,2)</f>
        <v>0</v>
      </c>
      <c r="AL29" s="221"/>
      <c r="AM29" s="221"/>
      <c r="AN29" s="221"/>
      <c r="AO29" s="221"/>
      <c r="AP29" s="29"/>
      <c r="AQ29" s="29"/>
      <c r="AR29" s="30"/>
      <c r="BG29" s="29"/>
    </row>
    <row r="30" spans="1:59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30"/>
      <c r="BG30" s="29"/>
    </row>
    <row r="31" spans="1:59" s="2" customFormat="1" ht="25.9" customHeight="1">
      <c r="A31" s="29"/>
      <c r="B31" s="30"/>
      <c r="C31" s="29"/>
      <c r="D31" s="31" t="s">
        <v>31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222">
        <f>ROUND(AK26+AK29,2)</f>
        <v>5711399.3</v>
      </c>
      <c r="AL31" s="223"/>
      <c r="AM31" s="223"/>
      <c r="AN31" s="223"/>
      <c r="AO31" s="223"/>
      <c r="AP31" s="29"/>
      <c r="AQ31" s="29"/>
      <c r="AR31" s="30"/>
      <c r="BG31" s="29"/>
    </row>
    <row r="32" spans="1:59" s="2" customFormat="1" ht="6.95" customHeight="1">
      <c r="A32" s="29"/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30"/>
      <c r="BG32" s="29"/>
    </row>
    <row r="33" spans="1:59" s="2" customFormat="1" ht="12.75">
      <c r="A33" s="29"/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214" t="s">
        <v>32</v>
      </c>
      <c r="M33" s="214"/>
      <c r="N33" s="214"/>
      <c r="O33" s="214"/>
      <c r="P33" s="214"/>
      <c r="Q33" s="29"/>
      <c r="R33" s="29"/>
      <c r="S33" s="29"/>
      <c r="T33" s="29"/>
      <c r="U33" s="29"/>
      <c r="V33" s="29"/>
      <c r="W33" s="214" t="s">
        <v>33</v>
      </c>
      <c r="X33" s="214"/>
      <c r="Y33" s="214"/>
      <c r="Z33" s="214"/>
      <c r="AA33" s="214"/>
      <c r="AB33" s="214"/>
      <c r="AC33" s="214"/>
      <c r="AD33" s="214"/>
      <c r="AE33" s="214"/>
      <c r="AF33" s="29"/>
      <c r="AG33" s="29"/>
      <c r="AH33" s="29"/>
      <c r="AI33" s="29"/>
      <c r="AJ33" s="29"/>
      <c r="AK33" s="214" t="s">
        <v>34</v>
      </c>
      <c r="AL33" s="214"/>
      <c r="AM33" s="214"/>
      <c r="AN33" s="214"/>
      <c r="AO33" s="214"/>
      <c r="AP33" s="29"/>
      <c r="AQ33" s="29"/>
      <c r="AR33" s="30"/>
      <c r="BG33" s="29"/>
    </row>
    <row r="34" spans="2:44" s="3" customFormat="1" ht="14.45" customHeight="1">
      <c r="B34" s="34"/>
      <c r="D34" s="23" t="s">
        <v>35</v>
      </c>
      <c r="F34" s="23" t="s">
        <v>36</v>
      </c>
      <c r="L34" s="230">
        <v>0.21</v>
      </c>
      <c r="M34" s="216"/>
      <c r="N34" s="216"/>
      <c r="O34" s="216"/>
      <c r="P34" s="216"/>
      <c r="W34" s="215">
        <f>ROUND(BB94+SUM(CD99),2)</f>
        <v>5711399.3</v>
      </c>
      <c r="X34" s="216"/>
      <c r="Y34" s="216"/>
      <c r="Z34" s="216"/>
      <c r="AA34" s="216"/>
      <c r="AB34" s="216"/>
      <c r="AC34" s="216"/>
      <c r="AD34" s="216"/>
      <c r="AE34" s="216"/>
      <c r="AK34" s="215">
        <f>ROUND(AX94+SUM(BY99),2)</f>
        <v>1199393.85</v>
      </c>
      <c r="AL34" s="216"/>
      <c r="AM34" s="216"/>
      <c r="AN34" s="216"/>
      <c r="AO34" s="216"/>
      <c r="AR34" s="34"/>
    </row>
    <row r="35" spans="2:44" s="3" customFormat="1" ht="14.45" customHeight="1">
      <c r="B35" s="34"/>
      <c r="F35" s="23" t="s">
        <v>37</v>
      </c>
      <c r="L35" s="230">
        <v>0.15</v>
      </c>
      <c r="M35" s="216"/>
      <c r="N35" s="216"/>
      <c r="O35" s="216"/>
      <c r="P35" s="216"/>
      <c r="W35" s="215">
        <f>ROUND(BC94+SUM(CE99),2)</f>
        <v>0</v>
      </c>
      <c r="X35" s="216"/>
      <c r="Y35" s="216"/>
      <c r="Z35" s="216"/>
      <c r="AA35" s="216"/>
      <c r="AB35" s="216"/>
      <c r="AC35" s="216"/>
      <c r="AD35" s="216"/>
      <c r="AE35" s="216"/>
      <c r="AK35" s="215">
        <f>ROUND(AY94+SUM(BZ99),2)</f>
        <v>0</v>
      </c>
      <c r="AL35" s="216"/>
      <c r="AM35" s="216"/>
      <c r="AN35" s="216"/>
      <c r="AO35" s="216"/>
      <c r="AR35" s="34"/>
    </row>
    <row r="36" spans="2:44" s="3" customFormat="1" ht="14.45" customHeight="1" hidden="1">
      <c r="B36" s="34"/>
      <c r="F36" s="23" t="s">
        <v>38</v>
      </c>
      <c r="L36" s="230">
        <v>0.21</v>
      </c>
      <c r="M36" s="216"/>
      <c r="N36" s="216"/>
      <c r="O36" s="216"/>
      <c r="P36" s="216"/>
      <c r="W36" s="215">
        <f>ROUND(BD94+SUM(CF99),2)</f>
        <v>0</v>
      </c>
      <c r="X36" s="216"/>
      <c r="Y36" s="216"/>
      <c r="Z36" s="216"/>
      <c r="AA36" s="216"/>
      <c r="AB36" s="216"/>
      <c r="AC36" s="216"/>
      <c r="AD36" s="216"/>
      <c r="AE36" s="216"/>
      <c r="AK36" s="215">
        <v>0</v>
      </c>
      <c r="AL36" s="216"/>
      <c r="AM36" s="216"/>
      <c r="AN36" s="216"/>
      <c r="AO36" s="216"/>
      <c r="AR36" s="34"/>
    </row>
    <row r="37" spans="2:44" s="3" customFormat="1" ht="14.45" customHeight="1" hidden="1">
      <c r="B37" s="34"/>
      <c r="F37" s="23" t="s">
        <v>39</v>
      </c>
      <c r="L37" s="230">
        <v>0.15</v>
      </c>
      <c r="M37" s="216"/>
      <c r="N37" s="216"/>
      <c r="O37" s="216"/>
      <c r="P37" s="216"/>
      <c r="W37" s="215">
        <f>ROUND(BE94+SUM(CG99),2)</f>
        <v>0</v>
      </c>
      <c r="X37" s="216"/>
      <c r="Y37" s="216"/>
      <c r="Z37" s="216"/>
      <c r="AA37" s="216"/>
      <c r="AB37" s="216"/>
      <c r="AC37" s="216"/>
      <c r="AD37" s="216"/>
      <c r="AE37" s="216"/>
      <c r="AK37" s="215">
        <v>0</v>
      </c>
      <c r="AL37" s="216"/>
      <c r="AM37" s="216"/>
      <c r="AN37" s="216"/>
      <c r="AO37" s="216"/>
      <c r="AR37" s="34"/>
    </row>
    <row r="38" spans="2:44" s="3" customFormat="1" ht="14.45" customHeight="1" hidden="1">
      <c r="B38" s="34"/>
      <c r="F38" s="23" t="s">
        <v>40</v>
      </c>
      <c r="L38" s="230">
        <v>0</v>
      </c>
      <c r="M38" s="216"/>
      <c r="N38" s="216"/>
      <c r="O38" s="216"/>
      <c r="P38" s="216"/>
      <c r="W38" s="215">
        <f>ROUND(BF94+SUM(CH99),2)</f>
        <v>0</v>
      </c>
      <c r="X38" s="216"/>
      <c r="Y38" s="216"/>
      <c r="Z38" s="216"/>
      <c r="AA38" s="216"/>
      <c r="AB38" s="216"/>
      <c r="AC38" s="216"/>
      <c r="AD38" s="216"/>
      <c r="AE38" s="216"/>
      <c r="AK38" s="215">
        <v>0</v>
      </c>
      <c r="AL38" s="216"/>
      <c r="AM38" s="216"/>
      <c r="AN38" s="216"/>
      <c r="AO38" s="216"/>
      <c r="AR38" s="34"/>
    </row>
    <row r="39" spans="1:59" s="2" customFormat="1" ht="6.95" customHeight="1">
      <c r="A39" s="29"/>
      <c r="B39" s="30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30"/>
      <c r="BG39" s="29"/>
    </row>
    <row r="40" spans="1:59" s="2" customFormat="1" ht="25.9" customHeight="1">
      <c r="A40" s="29"/>
      <c r="B40" s="30"/>
      <c r="C40" s="35"/>
      <c r="D40" s="36" t="s">
        <v>41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s">
        <v>42</v>
      </c>
      <c r="U40" s="37"/>
      <c r="V40" s="37"/>
      <c r="W40" s="37"/>
      <c r="X40" s="234" t="s">
        <v>43</v>
      </c>
      <c r="Y40" s="232"/>
      <c r="Z40" s="232"/>
      <c r="AA40" s="232"/>
      <c r="AB40" s="232"/>
      <c r="AC40" s="37"/>
      <c r="AD40" s="37"/>
      <c r="AE40" s="37"/>
      <c r="AF40" s="37"/>
      <c r="AG40" s="37"/>
      <c r="AH40" s="37"/>
      <c r="AI40" s="37"/>
      <c r="AJ40" s="37"/>
      <c r="AK40" s="231">
        <f>SUM(AK31:AK38)</f>
        <v>6910793.15</v>
      </c>
      <c r="AL40" s="232"/>
      <c r="AM40" s="232"/>
      <c r="AN40" s="232"/>
      <c r="AO40" s="233"/>
      <c r="AP40" s="35"/>
      <c r="AQ40" s="35"/>
      <c r="AR40" s="30"/>
      <c r="BG40" s="29"/>
    </row>
    <row r="41" spans="1:59" s="2" customFormat="1" ht="6.95" customHeight="1">
      <c r="A41" s="29"/>
      <c r="B41" s="3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30"/>
      <c r="BG41" s="29"/>
    </row>
    <row r="42" spans="1:59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0"/>
      <c r="BG42" s="29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238" t="s">
        <v>45</v>
      </c>
      <c r="AI49" s="239"/>
      <c r="AJ49" s="239"/>
      <c r="AK49" s="239"/>
      <c r="AL49" s="239"/>
      <c r="AM49" s="239"/>
      <c r="AN49" s="239"/>
      <c r="AO49" s="239"/>
      <c r="AP49" s="245"/>
      <c r="AR49" s="39"/>
    </row>
    <row r="50" spans="2:44" ht="12">
      <c r="B50" s="17"/>
      <c r="AH50" s="240"/>
      <c r="AI50" s="240"/>
      <c r="AJ50" s="240"/>
      <c r="AK50" s="240"/>
      <c r="AL50" s="240"/>
      <c r="AM50" s="240"/>
      <c r="AN50" s="240"/>
      <c r="AO50" s="240"/>
      <c r="AP50" s="240"/>
      <c r="AR50" s="17"/>
    </row>
    <row r="51" spans="2:44" ht="12">
      <c r="B51" s="17"/>
      <c r="AH51" s="240"/>
      <c r="AI51" s="240"/>
      <c r="AJ51" s="240"/>
      <c r="AK51" s="240"/>
      <c r="AL51" s="240"/>
      <c r="AM51" s="240"/>
      <c r="AN51" s="240"/>
      <c r="AO51" s="240"/>
      <c r="AP51" s="240"/>
      <c r="AR51" s="17"/>
    </row>
    <row r="52" spans="2:44" ht="12">
      <c r="B52" s="17"/>
      <c r="AH52" s="240"/>
      <c r="AI52" s="240"/>
      <c r="AJ52" s="240"/>
      <c r="AK52" s="240"/>
      <c r="AL52" s="240"/>
      <c r="AM52" s="240"/>
      <c r="AN52" s="240"/>
      <c r="AO52" s="240"/>
      <c r="AP52" s="240"/>
      <c r="AR52" s="17"/>
    </row>
    <row r="53" spans="2:44" ht="12">
      <c r="B53" s="17"/>
      <c r="AH53" s="240"/>
      <c r="AI53" s="240"/>
      <c r="AJ53" s="240"/>
      <c r="AK53" s="240"/>
      <c r="AL53" s="240"/>
      <c r="AM53" s="240"/>
      <c r="AN53" s="240"/>
      <c r="AO53" s="240"/>
      <c r="AP53" s="240"/>
      <c r="AR53" s="17"/>
    </row>
    <row r="54" spans="2:44" ht="12">
      <c r="B54" s="17"/>
      <c r="AH54" s="240"/>
      <c r="AI54" s="240"/>
      <c r="AJ54" s="240"/>
      <c r="AK54" s="240"/>
      <c r="AL54" s="240"/>
      <c r="AM54" s="240"/>
      <c r="AN54" s="240"/>
      <c r="AO54" s="240"/>
      <c r="AP54" s="240"/>
      <c r="AR54" s="17"/>
    </row>
    <row r="55" spans="2:44" ht="12">
      <c r="B55" s="17"/>
      <c r="AH55" s="240"/>
      <c r="AI55" s="240"/>
      <c r="AJ55" s="240"/>
      <c r="AK55" s="240"/>
      <c r="AL55" s="240"/>
      <c r="AM55" s="240"/>
      <c r="AN55" s="240"/>
      <c r="AO55" s="240"/>
      <c r="AP55" s="240"/>
      <c r="AR55" s="17"/>
    </row>
    <row r="56" spans="2:44" ht="12">
      <c r="B56" s="17"/>
      <c r="AH56" s="240"/>
      <c r="AI56" s="240"/>
      <c r="AJ56" s="240"/>
      <c r="AK56" s="240"/>
      <c r="AL56" s="240"/>
      <c r="AM56" s="240"/>
      <c r="AN56" s="240"/>
      <c r="AO56" s="240"/>
      <c r="AP56" s="240"/>
      <c r="AR56" s="17"/>
    </row>
    <row r="57" spans="2:44" ht="12">
      <c r="B57" s="17"/>
      <c r="AH57" s="240"/>
      <c r="AI57" s="240"/>
      <c r="AJ57" s="240"/>
      <c r="AK57" s="240"/>
      <c r="AL57" s="240"/>
      <c r="AM57" s="240"/>
      <c r="AN57" s="240"/>
      <c r="AO57" s="240"/>
      <c r="AP57" s="240"/>
      <c r="AR57" s="17"/>
    </row>
    <row r="58" spans="2:44" ht="12">
      <c r="B58" s="17"/>
      <c r="AH58" s="240"/>
      <c r="AI58" s="240"/>
      <c r="AJ58" s="240"/>
      <c r="AK58" s="240"/>
      <c r="AL58" s="240"/>
      <c r="AM58" s="240"/>
      <c r="AN58" s="240"/>
      <c r="AO58" s="240"/>
      <c r="AP58" s="240"/>
      <c r="AR58" s="17"/>
    </row>
    <row r="59" spans="2:44" ht="12">
      <c r="B59" s="17"/>
      <c r="AH59" s="240"/>
      <c r="AI59" s="240"/>
      <c r="AJ59" s="240"/>
      <c r="AK59" s="240"/>
      <c r="AL59" s="240"/>
      <c r="AM59" s="240"/>
      <c r="AN59" s="240"/>
      <c r="AO59" s="240"/>
      <c r="AP59" s="240"/>
      <c r="AR59" s="17"/>
    </row>
    <row r="60" spans="1:59" s="2" customFormat="1" ht="12.75">
      <c r="A60" s="29"/>
      <c r="B60" s="30"/>
      <c r="C60" s="29"/>
      <c r="D60" s="42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42" t="s">
        <v>46</v>
      </c>
      <c r="AI60" s="243"/>
      <c r="AJ60" s="243"/>
      <c r="AK60" s="243"/>
      <c r="AL60" s="243"/>
      <c r="AM60" s="242" t="s">
        <v>47</v>
      </c>
      <c r="AN60" s="243"/>
      <c r="AO60" s="243"/>
      <c r="AP60" s="191"/>
      <c r="AQ60" s="29"/>
      <c r="AR60" s="30"/>
      <c r="BG60" s="29"/>
    </row>
    <row r="61" spans="2:44" ht="12">
      <c r="B61" s="17"/>
      <c r="AH61" s="240"/>
      <c r="AI61" s="240"/>
      <c r="AJ61" s="240"/>
      <c r="AK61" s="240"/>
      <c r="AL61" s="240"/>
      <c r="AM61" s="240"/>
      <c r="AN61" s="240"/>
      <c r="AO61" s="240"/>
      <c r="AP61" s="240"/>
      <c r="AR61" s="17"/>
    </row>
    <row r="62" spans="2:44" ht="12">
      <c r="B62" s="17"/>
      <c r="AH62" s="240"/>
      <c r="AI62" s="240"/>
      <c r="AJ62" s="240"/>
      <c r="AK62" s="240"/>
      <c r="AL62" s="240"/>
      <c r="AM62" s="240"/>
      <c r="AN62" s="240"/>
      <c r="AO62" s="240"/>
      <c r="AP62" s="240"/>
      <c r="AR62" s="17"/>
    </row>
    <row r="63" spans="2:44" ht="12">
      <c r="B63" s="17"/>
      <c r="AH63" s="240"/>
      <c r="AI63" s="240"/>
      <c r="AJ63" s="240"/>
      <c r="AK63" s="240"/>
      <c r="AL63" s="240"/>
      <c r="AM63" s="240"/>
      <c r="AN63" s="240"/>
      <c r="AO63" s="240"/>
      <c r="AP63" s="240"/>
      <c r="AR63" s="17"/>
    </row>
    <row r="64" spans="1:59" s="2" customFormat="1" ht="12.75">
      <c r="A64" s="29"/>
      <c r="B64" s="30"/>
      <c r="C64" s="29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238" t="s">
        <v>49</v>
      </c>
      <c r="AI64" s="241"/>
      <c r="AJ64" s="241"/>
      <c r="AK64" s="241"/>
      <c r="AL64" s="241"/>
      <c r="AM64" s="241"/>
      <c r="AN64" s="241"/>
      <c r="AO64" s="241"/>
      <c r="AP64" s="191"/>
      <c r="AQ64" s="29"/>
      <c r="AR64" s="30"/>
      <c r="BG64" s="29"/>
    </row>
    <row r="65" spans="2:44" ht="12">
      <c r="B65" s="17"/>
      <c r="AH65" s="240"/>
      <c r="AI65" s="240"/>
      <c r="AJ65" s="240"/>
      <c r="AK65" s="240"/>
      <c r="AL65" s="240"/>
      <c r="AM65" s="240"/>
      <c r="AN65" s="240"/>
      <c r="AO65" s="240"/>
      <c r="AP65" s="240"/>
      <c r="AR65" s="17"/>
    </row>
    <row r="66" spans="2:44" ht="12">
      <c r="B66" s="17"/>
      <c r="AH66" s="240"/>
      <c r="AI66" s="240"/>
      <c r="AJ66" s="240"/>
      <c r="AK66" s="240"/>
      <c r="AL66" s="240"/>
      <c r="AM66" s="240"/>
      <c r="AN66" s="240"/>
      <c r="AO66" s="240"/>
      <c r="AP66" s="240"/>
      <c r="AR66" s="17"/>
    </row>
    <row r="67" spans="2:44" ht="12">
      <c r="B67" s="17"/>
      <c r="AH67" s="240"/>
      <c r="AI67" s="240"/>
      <c r="AJ67" s="240"/>
      <c r="AK67" s="240"/>
      <c r="AL67" s="240"/>
      <c r="AM67" s="240"/>
      <c r="AN67" s="240"/>
      <c r="AO67" s="240"/>
      <c r="AP67" s="240"/>
      <c r="AR67" s="17"/>
    </row>
    <row r="68" spans="2:44" ht="12">
      <c r="B68" s="17"/>
      <c r="AH68" s="240"/>
      <c r="AI68" s="240"/>
      <c r="AJ68" s="240"/>
      <c r="AK68" s="240"/>
      <c r="AL68" s="240"/>
      <c r="AM68" s="240"/>
      <c r="AN68" s="240"/>
      <c r="AO68" s="240"/>
      <c r="AP68" s="240"/>
      <c r="AR68" s="17"/>
    </row>
    <row r="69" spans="2:44" ht="12">
      <c r="B69" s="17"/>
      <c r="AH69" s="240"/>
      <c r="AI69" s="240"/>
      <c r="AJ69" s="240"/>
      <c r="AK69" s="240"/>
      <c r="AL69" s="240"/>
      <c r="AM69" s="240"/>
      <c r="AN69" s="240"/>
      <c r="AO69" s="240"/>
      <c r="AP69" s="240"/>
      <c r="AR69" s="17"/>
    </row>
    <row r="70" spans="2:44" ht="12">
      <c r="B70" s="17"/>
      <c r="AH70" s="240"/>
      <c r="AI70" s="240"/>
      <c r="AJ70" s="240"/>
      <c r="AK70" s="240"/>
      <c r="AL70" s="240"/>
      <c r="AM70" s="240"/>
      <c r="AN70" s="240"/>
      <c r="AO70" s="240"/>
      <c r="AP70" s="240"/>
      <c r="AR70" s="17"/>
    </row>
    <row r="71" spans="2:44" ht="12">
      <c r="B71" s="17"/>
      <c r="AH71" s="240"/>
      <c r="AI71" s="240"/>
      <c r="AJ71" s="240"/>
      <c r="AK71" s="240"/>
      <c r="AL71" s="240"/>
      <c r="AM71" s="240"/>
      <c r="AN71" s="240"/>
      <c r="AO71" s="240"/>
      <c r="AP71" s="240"/>
      <c r="AR71" s="17"/>
    </row>
    <row r="72" spans="2:44" ht="12">
      <c r="B72" s="17"/>
      <c r="AH72" s="240"/>
      <c r="AI72" s="240"/>
      <c r="AJ72" s="240"/>
      <c r="AK72" s="240"/>
      <c r="AL72" s="240"/>
      <c r="AM72" s="240"/>
      <c r="AN72" s="240"/>
      <c r="AO72" s="240"/>
      <c r="AP72" s="240"/>
      <c r="AR72" s="17"/>
    </row>
    <row r="73" spans="2:44" ht="12">
      <c r="B73" s="17"/>
      <c r="AH73" s="240"/>
      <c r="AI73" s="240"/>
      <c r="AJ73" s="240"/>
      <c r="AK73" s="240"/>
      <c r="AL73" s="240"/>
      <c r="AM73" s="240"/>
      <c r="AN73" s="240"/>
      <c r="AO73" s="240"/>
      <c r="AP73" s="240"/>
      <c r="AR73" s="17"/>
    </row>
    <row r="74" spans="2:44" ht="12">
      <c r="B74" s="17"/>
      <c r="AH74" s="240"/>
      <c r="AI74" s="240"/>
      <c r="AJ74" s="240"/>
      <c r="AK74" s="240"/>
      <c r="AL74" s="240"/>
      <c r="AM74" s="240"/>
      <c r="AN74" s="240"/>
      <c r="AO74" s="240"/>
      <c r="AP74" s="240"/>
      <c r="AR74" s="17"/>
    </row>
    <row r="75" spans="1:59" s="2" customFormat="1" ht="12.75">
      <c r="A75" s="29"/>
      <c r="B75" s="30"/>
      <c r="C75" s="29"/>
      <c r="D75" s="42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242" t="s">
        <v>46</v>
      </c>
      <c r="AI75" s="243"/>
      <c r="AJ75" s="243"/>
      <c r="AK75" s="243"/>
      <c r="AL75" s="243"/>
      <c r="AM75" s="242" t="s">
        <v>47</v>
      </c>
      <c r="AN75" s="243"/>
      <c r="AO75" s="243"/>
      <c r="AP75" s="191"/>
      <c r="AQ75" s="29"/>
      <c r="AR75" s="30"/>
      <c r="BG75" s="29"/>
    </row>
    <row r="76" spans="1:59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G76" s="29"/>
    </row>
    <row r="77" spans="1:59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G77" s="29"/>
    </row>
    <row r="81" spans="1:59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G81" s="29"/>
    </row>
    <row r="82" spans="1:59" s="2" customFormat="1" ht="24.95" customHeight="1">
      <c r="A82" s="29"/>
      <c r="B82" s="30"/>
      <c r="C82" s="18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G82" s="29"/>
    </row>
    <row r="83" spans="1:59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G83" s="29"/>
    </row>
    <row r="84" spans="2:44" s="4" customFormat="1" ht="12" customHeight="1">
      <c r="B84" s="48"/>
      <c r="C84" s="23" t="s">
        <v>13</v>
      </c>
      <c r="L84" s="4" t="str">
        <f>K5</f>
        <v>VZ65421031</v>
      </c>
      <c r="AR84" s="48"/>
    </row>
    <row r="85" spans="2:44" s="5" customFormat="1" ht="36.95" customHeight="1">
      <c r="B85" s="49"/>
      <c r="C85" s="50" t="s">
        <v>14</v>
      </c>
      <c r="L85" s="217" t="str">
        <f>K6</f>
        <v>Oprava záložních zdrojů OŘ Plzeň 2021/2022</v>
      </c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R85" s="49"/>
    </row>
    <row r="86" spans="1:59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G86" s="29"/>
    </row>
    <row r="87" spans="1:59" s="2" customFormat="1" ht="12" customHeight="1">
      <c r="A87" s="29"/>
      <c r="B87" s="30"/>
      <c r="C87" s="23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3" t="s">
        <v>19</v>
      </c>
      <c r="AJ87" s="29"/>
      <c r="AK87" s="29"/>
      <c r="AL87" s="29"/>
      <c r="AM87" s="219">
        <f>IF(AN8="","",AN8)</f>
        <v>44281</v>
      </c>
      <c r="AN87" s="219"/>
      <c r="AO87" s="29"/>
      <c r="AP87" s="29"/>
      <c r="AQ87" s="29"/>
      <c r="AR87" s="30"/>
      <c r="BG87" s="29"/>
    </row>
    <row r="88" spans="1:59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G88" s="29"/>
    </row>
    <row r="89" spans="1:59" s="2" customFormat="1" ht="15.2" customHeight="1">
      <c r="A89" s="29"/>
      <c r="B89" s="30"/>
      <c r="C89" s="23" t="s">
        <v>20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3" t="s">
        <v>24</v>
      </c>
      <c r="AJ89" s="29"/>
      <c r="AK89" s="29"/>
      <c r="AL89" s="29"/>
      <c r="AM89" s="202" t="str">
        <f>IF(E17="","",E17)</f>
        <v xml:space="preserve"> </v>
      </c>
      <c r="AN89" s="203"/>
      <c r="AO89" s="203"/>
      <c r="AP89" s="203"/>
      <c r="AQ89" s="29"/>
      <c r="AR89" s="30"/>
      <c r="AS89" s="198" t="s">
        <v>51</v>
      </c>
      <c r="AT89" s="199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4"/>
      <c r="BG89" s="29"/>
    </row>
    <row r="90" spans="1:59" s="2" customFormat="1" ht="15.2" customHeight="1">
      <c r="A90" s="29"/>
      <c r="B90" s="30"/>
      <c r="C90" s="23" t="s">
        <v>23</v>
      </c>
      <c r="D90" s="29"/>
      <c r="E90" s="29"/>
      <c r="F90" s="191"/>
      <c r="G90" s="191"/>
      <c r="H90" s="191"/>
      <c r="I90" s="191"/>
      <c r="J90" s="191"/>
      <c r="K90" s="191"/>
      <c r="L90" s="248" t="str">
        <f>IF(E14="","",E14)</f>
        <v xml:space="preserve"> </v>
      </c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246" t="s">
        <v>25</v>
      </c>
      <c r="AJ90" s="191"/>
      <c r="AK90" s="191"/>
      <c r="AL90" s="191"/>
      <c r="AM90" s="249" t="str">
        <f>IF(E20="","",E20)</f>
        <v xml:space="preserve"> </v>
      </c>
      <c r="AN90" s="250"/>
      <c r="AO90" s="250"/>
      <c r="AP90" s="250"/>
      <c r="AQ90" s="29"/>
      <c r="AR90" s="30"/>
      <c r="AS90" s="200"/>
      <c r="AT90" s="201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6"/>
      <c r="BG90" s="29"/>
    </row>
    <row r="91" spans="1:59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0"/>
      <c r="AT91" s="201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6"/>
      <c r="BG91" s="29"/>
    </row>
    <row r="92" spans="1:59" s="2" customFormat="1" ht="29.25" customHeight="1">
      <c r="A92" s="29"/>
      <c r="B92" s="30"/>
      <c r="C92" s="210" t="s">
        <v>52</v>
      </c>
      <c r="D92" s="208"/>
      <c r="E92" s="208"/>
      <c r="F92" s="208"/>
      <c r="G92" s="208"/>
      <c r="H92" s="57"/>
      <c r="I92" s="207" t="s">
        <v>53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11" t="s">
        <v>54</v>
      </c>
      <c r="AH92" s="208"/>
      <c r="AI92" s="208"/>
      <c r="AJ92" s="208"/>
      <c r="AK92" s="208"/>
      <c r="AL92" s="208"/>
      <c r="AM92" s="208"/>
      <c r="AN92" s="207" t="s">
        <v>55</v>
      </c>
      <c r="AO92" s="208"/>
      <c r="AP92" s="209"/>
      <c r="AQ92" s="58" t="s">
        <v>56</v>
      </c>
      <c r="AR92" s="30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0" t="s">
        <v>68</v>
      </c>
      <c r="BE92" s="60" t="s">
        <v>69</v>
      </c>
      <c r="BF92" s="61" t="s">
        <v>70</v>
      </c>
      <c r="BG92" s="29"/>
    </row>
    <row r="93" spans="1:59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4"/>
      <c r="BG93" s="29"/>
    </row>
    <row r="94" spans="2:90" s="6" customFormat="1" ht="32.45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2">
        <f>ROUND(SUM(AG95:AG97),2)</f>
        <v>5711399.3</v>
      </c>
      <c r="AH94" s="212"/>
      <c r="AI94" s="212"/>
      <c r="AJ94" s="212"/>
      <c r="AK94" s="212"/>
      <c r="AL94" s="212"/>
      <c r="AM94" s="212"/>
      <c r="AN94" s="213">
        <f>SUM(AG94,AV94)</f>
        <v>6910793.15</v>
      </c>
      <c r="AO94" s="213"/>
      <c r="AP94" s="213"/>
      <c r="AQ94" s="69" t="s">
        <v>1</v>
      </c>
      <c r="AR94" s="65"/>
      <c r="AS94" s="70">
        <f>ROUND(SUM(AS95:AS97),2)</f>
        <v>5650218</v>
      </c>
      <c r="AT94" s="71">
        <f>ROUND(SUM(AT95:AT97),2)</f>
        <v>61181.3</v>
      </c>
      <c r="AU94" s="72">
        <f>ROUND(SUM(AU95:AU97),2)</f>
        <v>0</v>
      </c>
      <c r="AV94" s="72">
        <f>ROUND(SUM(AX94:AY94),2)</f>
        <v>1199393.85</v>
      </c>
      <c r="AW94" s="73">
        <f>ROUND(SUM(AW95:AW97),5)</f>
        <v>0</v>
      </c>
      <c r="AX94" s="72">
        <f>ROUND(BB94*L34,2)</f>
        <v>1199393.85</v>
      </c>
      <c r="AY94" s="72">
        <f>ROUND(BC94*L35,2)</f>
        <v>0</v>
      </c>
      <c r="AZ94" s="72">
        <f>ROUND(BD94*L34,2)</f>
        <v>0</v>
      </c>
      <c r="BA94" s="72">
        <f>ROUND(BE94*L35,2)</f>
        <v>0</v>
      </c>
      <c r="BB94" s="72">
        <f>ROUND(SUM(BB95:BB97),2)</f>
        <v>5711399.3</v>
      </c>
      <c r="BC94" s="72">
        <f>ROUND(SUM(BC95:BC97),2)</f>
        <v>0</v>
      </c>
      <c r="BD94" s="72">
        <f>ROUND(SUM(BD95:BD97),2)</f>
        <v>0</v>
      </c>
      <c r="BE94" s="72">
        <f>ROUND(SUM(BE95:BE97),2)</f>
        <v>0</v>
      </c>
      <c r="BF94" s="74">
        <f>ROUND(SUM(BF95:BF97),2)</f>
        <v>0</v>
      </c>
      <c r="BS94" s="75" t="s">
        <v>72</v>
      </c>
      <c r="BT94" s="75" t="s">
        <v>73</v>
      </c>
      <c r="BU94" s="76" t="s">
        <v>74</v>
      </c>
      <c r="BV94" s="75" t="s">
        <v>75</v>
      </c>
      <c r="BW94" s="75" t="s">
        <v>5</v>
      </c>
      <c r="BX94" s="75" t="s">
        <v>76</v>
      </c>
      <c r="CL94" s="75" t="s">
        <v>1</v>
      </c>
    </row>
    <row r="95" spans="1:91" s="7" customFormat="1" ht="16.5" customHeight="1">
      <c r="A95" s="77" t="s">
        <v>77</v>
      </c>
      <c r="B95" s="78"/>
      <c r="C95" s="79"/>
      <c r="D95" s="204" t="s">
        <v>78</v>
      </c>
      <c r="E95" s="204"/>
      <c r="F95" s="204"/>
      <c r="G95" s="204"/>
      <c r="H95" s="204"/>
      <c r="I95" s="80"/>
      <c r="J95" s="204" t="s">
        <v>79</v>
      </c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5">
        <f>'S01 - Práce'!L34</f>
        <v>57134</v>
      </c>
      <c r="AH95" s="206"/>
      <c r="AI95" s="206"/>
      <c r="AJ95" s="206"/>
      <c r="AK95" s="206"/>
      <c r="AL95" s="206"/>
      <c r="AM95" s="206"/>
      <c r="AN95" s="205">
        <f>SUM(AG95,AV95)</f>
        <v>69132.14</v>
      </c>
      <c r="AO95" s="206"/>
      <c r="AP95" s="206"/>
      <c r="AQ95" s="81" t="s">
        <v>80</v>
      </c>
      <c r="AR95" s="78"/>
      <c r="AS95" s="82">
        <f>'S01 - Práce'!L31</f>
        <v>0</v>
      </c>
      <c r="AT95" s="83">
        <f>'S01 - Práce'!L32</f>
        <v>57134</v>
      </c>
      <c r="AU95" s="83">
        <v>0</v>
      </c>
      <c r="AV95" s="83">
        <f>ROUND(SUM(AX95:AY95),2)</f>
        <v>11998.14</v>
      </c>
      <c r="AW95" s="84">
        <f>'S01 - Práce'!U122</f>
        <v>0</v>
      </c>
      <c r="AX95" s="83">
        <f>'S01 - Práce'!L37</f>
        <v>11998.14</v>
      </c>
      <c r="AY95" s="83">
        <f>'S01 - Práce'!L38</f>
        <v>0</v>
      </c>
      <c r="AZ95" s="83">
        <f>'S01 - Práce'!L39</f>
        <v>0</v>
      </c>
      <c r="BA95" s="83">
        <f>'S01 - Práce'!L40</f>
        <v>0</v>
      </c>
      <c r="BB95" s="83">
        <f>'S01 - Práce'!F37</f>
        <v>57134</v>
      </c>
      <c r="BC95" s="83">
        <f>'S01 - Práce'!F38</f>
        <v>0</v>
      </c>
      <c r="BD95" s="83">
        <f>'S01 - Práce'!F39</f>
        <v>0</v>
      </c>
      <c r="BE95" s="83">
        <f>'S01 - Práce'!F40</f>
        <v>0</v>
      </c>
      <c r="BF95" s="85">
        <f>'S01 - Práce'!F41</f>
        <v>0</v>
      </c>
      <c r="BT95" s="86" t="s">
        <v>81</v>
      </c>
      <c r="BV95" s="86" t="s">
        <v>75</v>
      </c>
      <c r="BW95" s="86" t="s">
        <v>82</v>
      </c>
      <c r="BX95" s="86" t="s">
        <v>5</v>
      </c>
      <c r="CL95" s="86" t="s">
        <v>1</v>
      </c>
      <c r="CM95" s="86" t="s">
        <v>83</v>
      </c>
    </row>
    <row r="96" spans="1:91" s="7" customFormat="1" ht="16.5" customHeight="1">
      <c r="A96" s="77" t="s">
        <v>77</v>
      </c>
      <c r="B96" s="78"/>
      <c r="C96" s="79"/>
      <c r="D96" s="204" t="s">
        <v>84</v>
      </c>
      <c r="E96" s="204"/>
      <c r="F96" s="204"/>
      <c r="G96" s="204"/>
      <c r="H96" s="204"/>
      <c r="I96" s="80"/>
      <c r="J96" s="204" t="s">
        <v>85</v>
      </c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5">
        <f>'S02 - Dodávky'!L34</f>
        <v>5650218</v>
      </c>
      <c r="AH96" s="206"/>
      <c r="AI96" s="206"/>
      <c r="AJ96" s="206"/>
      <c r="AK96" s="206"/>
      <c r="AL96" s="206"/>
      <c r="AM96" s="206"/>
      <c r="AN96" s="205">
        <f>SUM(AG96,AV96)</f>
        <v>6836763.78</v>
      </c>
      <c r="AO96" s="206"/>
      <c r="AP96" s="206"/>
      <c r="AQ96" s="81" t="s">
        <v>80</v>
      </c>
      <c r="AR96" s="78"/>
      <c r="AS96" s="82">
        <f>'S02 - Dodávky'!L31</f>
        <v>5650218</v>
      </c>
      <c r="AT96" s="83">
        <f>'S02 - Dodávky'!L32</f>
        <v>0</v>
      </c>
      <c r="AU96" s="83">
        <v>0</v>
      </c>
      <c r="AV96" s="83">
        <f>ROUND(SUM(AX96:AY96),2)</f>
        <v>1186545.78</v>
      </c>
      <c r="AW96" s="84">
        <f>'S02 - Dodávky'!U122</f>
        <v>0</v>
      </c>
      <c r="AX96" s="83">
        <f>'S02 - Dodávky'!L37</f>
        <v>1186545.78</v>
      </c>
      <c r="AY96" s="83">
        <f>'S02 - Dodávky'!L38</f>
        <v>0</v>
      </c>
      <c r="AZ96" s="83">
        <f>'S02 - Dodávky'!L39</f>
        <v>0</v>
      </c>
      <c r="BA96" s="83">
        <f>'S02 - Dodávky'!L40</f>
        <v>0</v>
      </c>
      <c r="BB96" s="83">
        <f>'S02 - Dodávky'!F37</f>
        <v>5650218</v>
      </c>
      <c r="BC96" s="83">
        <f>'S02 - Dodávky'!F38</f>
        <v>0</v>
      </c>
      <c r="BD96" s="83">
        <f>'S02 - Dodávky'!F39</f>
        <v>0</v>
      </c>
      <c r="BE96" s="83">
        <f>'S02 - Dodávky'!F40</f>
        <v>0</v>
      </c>
      <c r="BF96" s="85">
        <f>'S02 - Dodávky'!F41</f>
        <v>0</v>
      </c>
      <c r="BT96" s="86" t="s">
        <v>81</v>
      </c>
      <c r="BV96" s="86" t="s">
        <v>75</v>
      </c>
      <c r="BW96" s="86" t="s">
        <v>86</v>
      </c>
      <c r="BX96" s="86" t="s">
        <v>5</v>
      </c>
      <c r="CL96" s="86" t="s">
        <v>1</v>
      </c>
      <c r="CM96" s="86" t="s">
        <v>83</v>
      </c>
    </row>
    <row r="97" spans="1:91" s="7" customFormat="1" ht="16.5" customHeight="1">
      <c r="A97" s="77" t="s">
        <v>77</v>
      </c>
      <c r="B97" s="78"/>
      <c r="C97" s="79"/>
      <c r="D97" s="204" t="s">
        <v>87</v>
      </c>
      <c r="E97" s="204"/>
      <c r="F97" s="204"/>
      <c r="G97" s="204"/>
      <c r="H97" s="204"/>
      <c r="I97" s="80"/>
      <c r="J97" s="204" t="s">
        <v>88</v>
      </c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5">
        <f>'VON - Vedlejší a ostatní ...'!L34</f>
        <v>4047.3</v>
      </c>
      <c r="AH97" s="206"/>
      <c r="AI97" s="206"/>
      <c r="AJ97" s="206"/>
      <c r="AK97" s="206"/>
      <c r="AL97" s="206"/>
      <c r="AM97" s="206"/>
      <c r="AN97" s="205">
        <f>SUM(AG97,AV97)</f>
        <v>4897.2300000000005</v>
      </c>
      <c r="AO97" s="206"/>
      <c r="AP97" s="206"/>
      <c r="AQ97" s="81" t="s">
        <v>80</v>
      </c>
      <c r="AR97" s="78"/>
      <c r="AS97" s="87">
        <f>'VON - Vedlejší a ostatní ...'!L31</f>
        <v>0</v>
      </c>
      <c r="AT97" s="88">
        <f>'VON - Vedlejší a ostatní ...'!L32</f>
        <v>4047.3</v>
      </c>
      <c r="AU97" s="88">
        <v>0</v>
      </c>
      <c r="AV97" s="88">
        <f>ROUND(SUM(AX97:AY97),2)</f>
        <v>849.93</v>
      </c>
      <c r="AW97" s="89">
        <f>'VON - Vedlejší a ostatní ...'!U122</f>
        <v>0</v>
      </c>
      <c r="AX97" s="88">
        <f>'VON - Vedlejší a ostatní ...'!L37</f>
        <v>849.93</v>
      </c>
      <c r="AY97" s="88">
        <f>'VON - Vedlejší a ostatní ...'!L38</f>
        <v>0</v>
      </c>
      <c r="AZ97" s="88">
        <f>'VON - Vedlejší a ostatní ...'!L39</f>
        <v>0</v>
      </c>
      <c r="BA97" s="88">
        <f>'VON - Vedlejší a ostatní ...'!L40</f>
        <v>0</v>
      </c>
      <c r="BB97" s="88">
        <f>'VON - Vedlejší a ostatní ...'!F37</f>
        <v>4047.3</v>
      </c>
      <c r="BC97" s="88">
        <f>'VON - Vedlejší a ostatní ...'!F38</f>
        <v>0</v>
      </c>
      <c r="BD97" s="88">
        <f>'VON - Vedlejší a ostatní ...'!F39</f>
        <v>0</v>
      </c>
      <c r="BE97" s="88">
        <f>'VON - Vedlejší a ostatní ...'!F40</f>
        <v>0</v>
      </c>
      <c r="BF97" s="90">
        <f>'VON - Vedlejší a ostatní ...'!F41</f>
        <v>0</v>
      </c>
      <c r="BT97" s="86" t="s">
        <v>81</v>
      </c>
      <c r="BV97" s="86" t="s">
        <v>75</v>
      </c>
      <c r="BW97" s="86" t="s">
        <v>89</v>
      </c>
      <c r="BX97" s="86" t="s">
        <v>5</v>
      </c>
      <c r="CL97" s="86" t="s">
        <v>1</v>
      </c>
      <c r="CM97" s="86" t="s">
        <v>83</v>
      </c>
    </row>
    <row r="98" spans="2:44" ht="12">
      <c r="B98" s="17"/>
      <c r="AR98" s="17"/>
    </row>
    <row r="99" spans="1:59" s="2" customFormat="1" ht="30" customHeight="1">
      <c r="A99" s="29"/>
      <c r="B99" s="30"/>
      <c r="C99" s="66" t="s">
        <v>90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13">
        <v>0</v>
      </c>
      <c r="AH99" s="213"/>
      <c r="AI99" s="213"/>
      <c r="AJ99" s="213"/>
      <c r="AK99" s="213"/>
      <c r="AL99" s="213"/>
      <c r="AM99" s="213"/>
      <c r="AN99" s="213">
        <v>0</v>
      </c>
      <c r="AO99" s="213"/>
      <c r="AP99" s="213"/>
      <c r="AQ99" s="91"/>
      <c r="AR99" s="30"/>
      <c r="AS99" s="59" t="s">
        <v>91</v>
      </c>
      <c r="AT99" s="60" t="s">
        <v>92</v>
      </c>
      <c r="AU99" s="60" t="s">
        <v>35</v>
      </c>
      <c r="AV99" s="61" t="s">
        <v>60</v>
      </c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</row>
    <row r="100" spans="1:59" s="2" customFormat="1" ht="10.9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1:59" s="2" customFormat="1" ht="30" customHeight="1">
      <c r="A101" s="29"/>
      <c r="B101" s="30"/>
      <c r="C101" s="92" t="s">
        <v>93</v>
      </c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228">
        <f>ROUND(AG94+AG99,2)</f>
        <v>5711399.3</v>
      </c>
      <c r="AH101" s="228"/>
      <c r="AI101" s="228"/>
      <c r="AJ101" s="228"/>
      <c r="AK101" s="228"/>
      <c r="AL101" s="228"/>
      <c r="AM101" s="228"/>
      <c r="AN101" s="228">
        <f>ROUND(AN94+AN99,2)</f>
        <v>6910793.15</v>
      </c>
      <c r="AO101" s="228"/>
      <c r="AP101" s="228"/>
      <c r="AQ101" s="93"/>
      <c r="AR101" s="30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</row>
    <row r="102" spans="1:59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30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</row>
  </sheetData>
  <sheetProtection algorithmName="SHA-512" hashValue="xo3cyKTK23TO9ssLqgW5Nj2uC7qSHLbsSxPAaQgGxsTGiABPb/I+PtlGu2FjEVBB5BCSyZOF0r+/Cg4kinTP3g==" saltValue="oZGnboHvDJhH7GdDlqfVFg==" spinCount="100000" sheet="1" objects="1" scenarios="1"/>
  <mergeCells count="56">
    <mergeCell ref="AR2:BG2"/>
    <mergeCell ref="AK38:AO38"/>
    <mergeCell ref="L38:P38"/>
    <mergeCell ref="W38:AE38"/>
    <mergeCell ref="AK40:AO40"/>
    <mergeCell ref="X40:AB40"/>
    <mergeCell ref="L36:P36"/>
    <mergeCell ref="AK36:AO36"/>
    <mergeCell ref="W36:AE36"/>
    <mergeCell ref="L37:P37"/>
    <mergeCell ref="AK37:AO37"/>
    <mergeCell ref="W37:AE37"/>
    <mergeCell ref="L34:P34"/>
    <mergeCell ref="AK34:AO34"/>
    <mergeCell ref="L35:P35"/>
    <mergeCell ref="W35:AE35"/>
    <mergeCell ref="AG99:AM99"/>
    <mergeCell ref="AN99:AP99"/>
    <mergeCell ref="AG101:AM101"/>
    <mergeCell ref="AN101:AP101"/>
    <mergeCell ref="AN96:AP96"/>
    <mergeCell ref="AN97:AP97"/>
    <mergeCell ref="K5:AO5"/>
    <mergeCell ref="K6:AO6"/>
    <mergeCell ref="E23:AN23"/>
    <mergeCell ref="AK26:AO26"/>
    <mergeCell ref="AK27:AO27"/>
    <mergeCell ref="AK28:AO28"/>
    <mergeCell ref="AK29:AO29"/>
    <mergeCell ref="AK31:AO31"/>
    <mergeCell ref="AK33:AO33"/>
    <mergeCell ref="W33:AE33"/>
    <mergeCell ref="L33:P33"/>
    <mergeCell ref="W34:AE34"/>
    <mergeCell ref="AG96:AM96"/>
    <mergeCell ref="J96:AF96"/>
    <mergeCell ref="D96:H96"/>
    <mergeCell ref="L85:AO85"/>
    <mergeCell ref="AM87:AN87"/>
    <mergeCell ref="AM89:AP89"/>
    <mergeCell ref="AK35:AO35"/>
    <mergeCell ref="AS89:AT91"/>
    <mergeCell ref="AM90:AP90"/>
    <mergeCell ref="J97:AF97"/>
    <mergeCell ref="D97:H97"/>
    <mergeCell ref="AG97:AM97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4:AM94"/>
    <mergeCell ref="AN94:AP94"/>
  </mergeCells>
  <hyperlinks>
    <hyperlink ref="A95" location="'S01 - Práce'!C2" display="/"/>
    <hyperlink ref="A96" location="'S02 - Dodávky'!C2" display="/"/>
    <hyperlink ref="A9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38"/>
  <sheetViews>
    <sheetView showGridLines="0" workbookViewId="0" topLeftCell="A8">
      <selection activeCell="E18" sqref="E18:H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81" customWidth="1"/>
    <col min="12" max="12" width="22.28125" style="1" customWidth="1"/>
    <col min="13" max="13" width="15.421875" style="1" customWidth="1"/>
    <col min="14" max="14" width="9.28125" style="1" customWidth="1"/>
    <col min="15" max="15" width="10.8515625" style="1" hidden="1" customWidth="1"/>
    <col min="16" max="16" width="9.28125" style="1" hidden="1" customWidth="1"/>
    <col min="17" max="25" width="14.140625" style="1" hidden="1" customWidth="1"/>
    <col min="26" max="26" width="12.28125" style="1" hidden="1" customWidth="1"/>
    <col min="27" max="27" width="16.28125" style="1" customWidth="1"/>
    <col min="28" max="28" width="12.28125" style="1" customWidth="1"/>
    <col min="29" max="29" width="15.00390625" style="1" customWidth="1"/>
    <col min="30" max="30" width="11.00390625" style="1" customWidth="1"/>
    <col min="31" max="31" width="15.00390625" style="1" customWidth="1"/>
    <col min="32" max="32" width="16.28125" style="1" customWidth="1"/>
    <col min="45" max="66" width="9.28125" style="1" hidden="1" customWidth="1"/>
  </cols>
  <sheetData>
    <row r="1" ht="12">
      <c r="A1" s="95"/>
    </row>
    <row r="2" spans="11:47" s="1" customFormat="1" ht="36.95" customHeight="1">
      <c r="K2" s="181"/>
      <c r="N2" s="229" t="s">
        <v>6</v>
      </c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U2" s="14" t="s">
        <v>82</v>
      </c>
    </row>
    <row r="3" spans="2:47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AU3" s="14" t="s">
        <v>83</v>
      </c>
    </row>
    <row r="4" spans="2:47" s="1" customFormat="1" ht="24.95" customHeight="1">
      <c r="B4" s="17"/>
      <c r="D4" s="18" t="s">
        <v>94</v>
      </c>
      <c r="K4" s="181"/>
      <c r="N4" s="17"/>
      <c r="O4" s="96" t="s">
        <v>11</v>
      </c>
      <c r="AU4" s="14" t="s">
        <v>3</v>
      </c>
    </row>
    <row r="5" spans="2:14" s="1" customFormat="1" ht="6.95" customHeight="1">
      <c r="B5" s="17"/>
      <c r="K5" s="181"/>
      <c r="N5" s="17"/>
    </row>
    <row r="6" spans="2:14" s="1" customFormat="1" ht="12" customHeight="1">
      <c r="B6" s="17"/>
      <c r="D6" s="23" t="s">
        <v>14</v>
      </c>
      <c r="K6" s="181"/>
      <c r="N6" s="17"/>
    </row>
    <row r="7" spans="2:14" s="1" customFormat="1" ht="16.5" customHeight="1">
      <c r="B7" s="17"/>
      <c r="E7" s="236" t="str">
        <f>'Rekapitulace stavby'!K6</f>
        <v>Oprava záložních zdrojů OŘ Plzeň 2021/2022</v>
      </c>
      <c r="F7" s="237"/>
      <c r="G7" s="237"/>
      <c r="H7" s="237"/>
      <c r="K7" s="181"/>
      <c r="N7" s="17"/>
    </row>
    <row r="8" spans="1:32" s="2" customFormat="1" ht="12" customHeight="1">
      <c r="A8" s="29"/>
      <c r="B8" s="30"/>
      <c r="C8" s="29"/>
      <c r="D8" s="23" t="s">
        <v>95</v>
      </c>
      <c r="E8" s="29"/>
      <c r="F8" s="29"/>
      <c r="G8" s="29"/>
      <c r="H8" s="29"/>
      <c r="I8" s="29"/>
      <c r="J8" s="29"/>
      <c r="K8" s="183"/>
      <c r="L8" s="29"/>
      <c r="M8" s="29"/>
      <c r="N8" s="3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2" s="2" customFormat="1" ht="16.5" customHeight="1">
      <c r="A9" s="29"/>
      <c r="B9" s="30"/>
      <c r="C9" s="29"/>
      <c r="D9" s="29"/>
      <c r="E9" s="217" t="s">
        <v>96</v>
      </c>
      <c r="F9" s="235"/>
      <c r="G9" s="235"/>
      <c r="H9" s="235"/>
      <c r="I9" s="29"/>
      <c r="J9" s="29"/>
      <c r="K9" s="183"/>
      <c r="L9" s="29"/>
      <c r="M9" s="29"/>
      <c r="N9" s="3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2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183"/>
      <c r="L10" s="29"/>
      <c r="M10" s="29"/>
      <c r="N10" s="3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32" s="2" customFormat="1" ht="12" customHeight="1">
      <c r="A11" s="29"/>
      <c r="B11" s="30"/>
      <c r="C11" s="29"/>
      <c r="D11" s="23" t="s">
        <v>15</v>
      </c>
      <c r="E11" s="29"/>
      <c r="F11" s="21" t="s">
        <v>1</v>
      </c>
      <c r="G11" s="29"/>
      <c r="H11" s="29"/>
      <c r="I11" s="23" t="s">
        <v>16</v>
      </c>
      <c r="J11" s="21" t="s">
        <v>1</v>
      </c>
      <c r="K11" s="180"/>
      <c r="L11" s="29"/>
      <c r="M11" s="29"/>
      <c r="N11" s="3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s="2" customFormat="1" ht="12" customHeight="1">
      <c r="A12" s="29"/>
      <c r="B12" s="30"/>
      <c r="C12" s="29"/>
      <c r="D12" s="23" t="s">
        <v>17</v>
      </c>
      <c r="E12" s="29"/>
      <c r="F12" s="21" t="s">
        <v>18</v>
      </c>
      <c r="G12" s="29"/>
      <c r="H12" s="29"/>
      <c r="I12" s="23" t="s">
        <v>19</v>
      </c>
      <c r="J12" s="52">
        <f>'Rekapitulace stavby'!AN8</f>
        <v>44281</v>
      </c>
      <c r="K12" s="179"/>
      <c r="L12" s="29"/>
      <c r="M12" s="29"/>
      <c r="N12" s="3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183"/>
      <c r="L13" s="29"/>
      <c r="M13" s="29"/>
      <c r="N13" s="3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32" s="2" customFormat="1" ht="12" customHeight="1">
      <c r="A14" s="29"/>
      <c r="B14" s="30"/>
      <c r="C14" s="29"/>
      <c r="D14" s="23" t="s">
        <v>20</v>
      </c>
      <c r="E14" s="29"/>
      <c r="F14" s="29"/>
      <c r="G14" s="29"/>
      <c r="H14" s="29"/>
      <c r="I14" s="23" t="s">
        <v>21</v>
      </c>
      <c r="J14" s="21" t="str">
        <f>IF('Rekapitulace stavby'!AN10="","",'Rekapitulace stavby'!AN10)</f>
        <v/>
      </c>
      <c r="K14" s="180"/>
      <c r="L14" s="29"/>
      <c r="M14" s="29"/>
      <c r="N14" s="3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s="2" customFormat="1" ht="18" customHeight="1">
      <c r="A15" s="29"/>
      <c r="B15" s="30"/>
      <c r="C15" s="29"/>
      <c r="D15" s="29"/>
      <c r="E15" s="21" t="str">
        <f>IF('Rekapitulace stavby'!E11="","",'Rekapitulace stavby'!E11)</f>
        <v xml:space="preserve"> </v>
      </c>
      <c r="F15" s="29"/>
      <c r="G15" s="29"/>
      <c r="H15" s="29"/>
      <c r="I15" s="23" t="s">
        <v>22</v>
      </c>
      <c r="J15" s="21" t="str">
        <f>IF('Rekapitulace stavby'!AN11="","",'Rekapitulace stavby'!AN11)</f>
        <v/>
      </c>
      <c r="K15" s="180"/>
      <c r="L15" s="29"/>
      <c r="M15" s="29"/>
      <c r="N15" s="3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183"/>
      <c r="L16" s="29"/>
      <c r="M16" s="29"/>
      <c r="N16" s="3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s="2" customFormat="1" ht="12" customHeight="1">
      <c r="A17" s="29"/>
      <c r="B17" s="30"/>
      <c r="C17" s="29"/>
      <c r="D17" s="246" t="s">
        <v>23</v>
      </c>
      <c r="E17" s="191"/>
      <c r="F17" s="191"/>
      <c r="G17" s="191"/>
      <c r="H17" s="191"/>
      <c r="I17" s="246" t="s">
        <v>21</v>
      </c>
      <c r="J17" s="247" t="str">
        <f>'Rekapitulace stavby'!AN13</f>
        <v/>
      </c>
      <c r="K17" s="247"/>
      <c r="L17" s="191"/>
      <c r="M17" s="191"/>
      <c r="N17" s="3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s="2" customFormat="1" ht="18" customHeight="1">
      <c r="A18" s="29"/>
      <c r="B18" s="30"/>
      <c r="C18" s="29"/>
      <c r="D18" s="191"/>
      <c r="E18" s="251" t="str">
        <f>'Rekapitulace stavby'!E14</f>
        <v xml:space="preserve"> </v>
      </c>
      <c r="F18" s="251"/>
      <c r="G18" s="251"/>
      <c r="H18" s="251"/>
      <c r="I18" s="246" t="s">
        <v>22</v>
      </c>
      <c r="J18" s="247" t="str">
        <f>'Rekapitulace stavby'!AN14</f>
        <v/>
      </c>
      <c r="K18" s="247"/>
      <c r="L18" s="191"/>
      <c r="M18" s="191"/>
      <c r="N18" s="3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s="2" customFormat="1" ht="6.95" customHeight="1">
      <c r="A19" s="29"/>
      <c r="B19" s="30"/>
      <c r="C19" s="29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3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s="2" customFormat="1" ht="12" customHeight="1">
      <c r="A20" s="29"/>
      <c r="B20" s="30"/>
      <c r="C20" s="29"/>
      <c r="D20" s="246" t="s">
        <v>24</v>
      </c>
      <c r="E20" s="191"/>
      <c r="F20" s="191"/>
      <c r="G20" s="191"/>
      <c r="H20" s="191"/>
      <c r="I20" s="246" t="s">
        <v>21</v>
      </c>
      <c r="J20" s="247" t="str">
        <f>IF('Rekapitulace stavby'!AN16="","",'Rekapitulace stavby'!AN16)</f>
        <v/>
      </c>
      <c r="K20" s="247"/>
      <c r="L20" s="191"/>
      <c r="M20" s="191"/>
      <c r="N20" s="3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s="2" customFormat="1" ht="18" customHeight="1">
      <c r="A21" s="29"/>
      <c r="B21" s="30"/>
      <c r="C21" s="29"/>
      <c r="D21" s="191"/>
      <c r="E21" s="247" t="str">
        <f>IF('Rekapitulace stavby'!E17="","",'Rekapitulace stavby'!E17)</f>
        <v xml:space="preserve"> </v>
      </c>
      <c r="F21" s="191"/>
      <c r="G21" s="191"/>
      <c r="H21" s="191"/>
      <c r="I21" s="246" t="s">
        <v>22</v>
      </c>
      <c r="J21" s="247" t="str">
        <f>IF('Rekapitulace stavby'!AN17="","",'Rekapitulace stavby'!AN17)</f>
        <v/>
      </c>
      <c r="K21" s="247"/>
      <c r="L21" s="191"/>
      <c r="M21" s="191"/>
      <c r="N21" s="3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s="2" customFormat="1" ht="6.95" customHeight="1">
      <c r="A22" s="29"/>
      <c r="B22" s="30"/>
      <c r="C22" s="29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3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s="2" customFormat="1" ht="12" customHeight="1">
      <c r="A23" s="29"/>
      <c r="B23" s="30"/>
      <c r="C23" s="29"/>
      <c r="D23" s="246" t="s">
        <v>25</v>
      </c>
      <c r="E23" s="191"/>
      <c r="F23" s="191"/>
      <c r="G23" s="191"/>
      <c r="H23" s="191"/>
      <c r="I23" s="246" t="s">
        <v>21</v>
      </c>
      <c r="J23" s="247" t="str">
        <f>IF('Rekapitulace stavby'!AN19="","",'Rekapitulace stavby'!AN19)</f>
        <v/>
      </c>
      <c r="K23" s="247"/>
      <c r="L23" s="191"/>
      <c r="M23" s="191"/>
      <c r="N23" s="3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s="2" customFormat="1" ht="18" customHeight="1">
      <c r="A24" s="29"/>
      <c r="B24" s="30"/>
      <c r="C24" s="29"/>
      <c r="D24" s="191"/>
      <c r="E24" s="247" t="str">
        <f>IF('Rekapitulace stavby'!E20="","",'Rekapitulace stavby'!E20)</f>
        <v xml:space="preserve"> </v>
      </c>
      <c r="F24" s="191"/>
      <c r="G24" s="191"/>
      <c r="H24" s="191"/>
      <c r="I24" s="246" t="s">
        <v>22</v>
      </c>
      <c r="J24" s="247" t="str">
        <f>IF('Rekapitulace stavby'!AN20="","",'Rekapitulace stavby'!AN20)</f>
        <v/>
      </c>
      <c r="K24" s="247"/>
      <c r="L24" s="191"/>
      <c r="M24" s="191"/>
      <c r="N24" s="3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s="2" customFormat="1" ht="6.95" customHeight="1">
      <c r="A25" s="29"/>
      <c r="B25" s="30"/>
      <c r="C25" s="29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3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s="2" customFormat="1" ht="12" customHeight="1">
      <c r="A26" s="29"/>
      <c r="B26" s="30"/>
      <c r="C26" s="29"/>
      <c r="D26" s="246" t="s">
        <v>26</v>
      </c>
      <c r="E26" s="191"/>
      <c r="F26" s="191"/>
      <c r="G26" s="191"/>
      <c r="H26" s="191"/>
      <c r="I26" s="191"/>
      <c r="J26" s="191"/>
      <c r="K26" s="191"/>
      <c r="L26" s="191"/>
      <c r="M26" s="191"/>
      <c r="N26" s="3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s="8" customFormat="1" ht="16.5" customHeight="1">
      <c r="A27" s="97"/>
      <c r="B27" s="98"/>
      <c r="C27" s="97"/>
      <c r="D27" s="97"/>
      <c r="E27" s="227" t="s">
        <v>1</v>
      </c>
      <c r="F27" s="227"/>
      <c r="G27" s="227"/>
      <c r="H27" s="227"/>
      <c r="I27" s="97"/>
      <c r="J27" s="97"/>
      <c r="K27" s="97"/>
      <c r="L27" s="97"/>
      <c r="M27" s="97"/>
      <c r="N27" s="99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</row>
    <row r="28" spans="1:32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183"/>
      <c r="L28" s="29"/>
      <c r="M28" s="29"/>
      <c r="N28" s="3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3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s="2" customFormat="1" ht="14.45" customHeight="1">
      <c r="A30" s="29"/>
      <c r="B30" s="30"/>
      <c r="C30" s="29"/>
      <c r="D30" s="21" t="s">
        <v>97</v>
      </c>
      <c r="E30" s="29"/>
      <c r="F30" s="29"/>
      <c r="G30" s="29"/>
      <c r="H30" s="29"/>
      <c r="I30" s="29"/>
      <c r="J30" s="29"/>
      <c r="K30" s="183"/>
      <c r="L30" s="27">
        <f>L96</f>
        <v>57134</v>
      </c>
      <c r="M30" s="29"/>
      <c r="N30" s="3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s="2" customFormat="1" ht="12.75">
      <c r="A31" s="29"/>
      <c r="B31" s="30"/>
      <c r="C31" s="29"/>
      <c r="D31" s="29"/>
      <c r="E31" s="23" t="s">
        <v>28</v>
      </c>
      <c r="F31" s="29"/>
      <c r="G31" s="29"/>
      <c r="H31" s="29"/>
      <c r="I31" s="29"/>
      <c r="J31" s="29"/>
      <c r="K31" s="183"/>
      <c r="L31" s="100">
        <f>I96</f>
        <v>0</v>
      </c>
      <c r="M31" s="29"/>
      <c r="N31" s="3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s="2" customFormat="1" ht="12.75">
      <c r="A32" s="29"/>
      <c r="B32" s="30"/>
      <c r="C32" s="29"/>
      <c r="D32" s="29"/>
      <c r="E32" s="23" t="s">
        <v>29</v>
      </c>
      <c r="F32" s="29"/>
      <c r="G32" s="29"/>
      <c r="H32" s="29"/>
      <c r="I32" s="29"/>
      <c r="J32" s="29"/>
      <c r="K32" s="183"/>
      <c r="L32" s="100">
        <f>J96</f>
        <v>57134</v>
      </c>
      <c r="M32" s="29"/>
      <c r="N32" s="3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s="2" customFormat="1" ht="14.45" customHeight="1">
      <c r="A33" s="29"/>
      <c r="B33" s="30"/>
      <c r="C33" s="29"/>
      <c r="D33" s="26" t="s">
        <v>98</v>
      </c>
      <c r="E33" s="29"/>
      <c r="F33" s="29"/>
      <c r="G33" s="29"/>
      <c r="H33" s="29"/>
      <c r="I33" s="29"/>
      <c r="J33" s="29"/>
      <c r="K33" s="183"/>
      <c r="L33" s="27">
        <f>L101</f>
        <v>0</v>
      </c>
      <c r="M33" s="29"/>
      <c r="N33" s="3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2" customFormat="1" ht="25.35" customHeight="1">
      <c r="A34" s="29"/>
      <c r="B34" s="30"/>
      <c r="C34" s="29"/>
      <c r="D34" s="101" t="s">
        <v>31</v>
      </c>
      <c r="E34" s="29"/>
      <c r="F34" s="29"/>
      <c r="G34" s="29"/>
      <c r="H34" s="29"/>
      <c r="I34" s="29"/>
      <c r="J34" s="29"/>
      <c r="K34" s="183"/>
      <c r="L34" s="68">
        <f>ROUND(L30+L33,2)</f>
        <v>57134</v>
      </c>
      <c r="M34" s="29"/>
      <c r="N34" s="3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3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2" customFormat="1" ht="14.45" customHeight="1">
      <c r="A36" s="29"/>
      <c r="B36" s="30"/>
      <c r="C36" s="29"/>
      <c r="D36" s="29"/>
      <c r="E36" s="29"/>
      <c r="F36" s="33" t="s">
        <v>33</v>
      </c>
      <c r="G36" s="29"/>
      <c r="H36" s="29"/>
      <c r="I36" s="33" t="s">
        <v>32</v>
      </c>
      <c r="J36" s="29"/>
      <c r="K36" s="183"/>
      <c r="L36" s="33" t="s">
        <v>34</v>
      </c>
      <c r="M36" s="29"/>
      <c r="N36" s="3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s="2" customFormat="1" ht="14.45" customHeight="1">
      <c r="A37" s="29"/>
      <c r="B37" s="30"/>
      <c r="C37" s="29"/>
      <c r="D37" s="102" t="s">
        <v>35</v>
      </c>
      <c r="E37" s="23" t="s">
        <v>36</v>
      </c>
      <c r="F37" s="100">
        <f>ROUND((SUM(BF101:BF102)+SUM(BF122:BF137)),2)</f>
        <v>57134</v>
      </c>
      <c r="G37" s="29"/>
      <c r="H37" s="29"/>
      <c r="I37" s="103">
        <v>0.21</v>
      </c>
      <c r="J37" s="29"/>
      <c r="K37" s="183"/>
      <c r="L37" s="100">
        <f>ROUND(((SUM(BF101:BF102)+SUM(BF122:BF137))*I37),2)</f>
        <v>11998.14</v>
      </c>
      <c r="M37" s="29"/>
      <c r="N37" s="3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s="2" customFormat="1" ht="14.45" customHeight="1">
      <c r="A38" s="29"/>
      <c r="B38" s="30"/>
      <c r="C38" s="29"/>
      <c r="D38" s="29"/>
      <c r="E38" s="23" t="s">
        <v>37</v>
      </c>
      <c r="F38" s="100">
        <f>ROUND((SUM(BG101:BG102)+SUM(BG122:BG137)),2)</f>
        <v>0</v>
      </c>
      <c r="G38" s="29"/>
      <c r="H38" s="29"/>
      <c r="I38" s="103">
        <v>0.15</v>
      </c>
      <c r="J38" s="29"/>
      <c r="K38" s="183"/>
      <c r="L38" s="100">
        <f>ROUND(((SUM(BG101:BG102)+SUM(BG122:BG137))*I38),2)</f>
        <v>0</v>
      </c>
      <c r="M38" s="29"/>
      <c r="N38" s="3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s="2" customFormat="1" ht="14.45" customHeight="1" hidden="1">
      <c r="A39" s="29"/>
      <c r="B39" s="30"/>
      <c r="C39" s="29"/>
      <c r="D39" s="29"/>
      <c r="E39" s="23" t="s">
        <v>38</v>
      </c>
      <c r="F39" s="100">
        <f>ROUND((SUM(BH101:BH102)+SUM(BH122:BH137)),2)</f>
        <v>0</v>
      </c>
      <c r="G39" s="29"/>
      <c r="H39" s="29"/>
      <c r="I39" s="103">
        <v>0.21</v>
      </c>
      <c r="J39" s="29"/>
      <c r="K39" s="183"/>
      <c r="L39" s="100">
        <f>0</f>
        <v>0</v>
      </c>
      <c r="M39" s="29"/>
      <c r="N39" s="3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2" customFormat="1" ht="14.45" customHeight="1" hidden="1">
      <c r="A40" s="29"/>
      <c r="B40" s="30"/>
      <c r="C40" s="29"/>
      <c r="D40" s="29"/>
      <c r="E40" s="23" t="s">
        <v>39</v>
      </c>
      <c r="F40" s="100">
        <f>ROUND((SUM(BI101:BI102)+SUM(BI122:BI137)),2)</f>
        <v>0</v>
      </c>
      <c r="G40" s="29"/>
      <c r="H40" s="29"/>
      <c r="I40" s="103">
        <v>0.15</v>
      </c>
      <c r="J40" s="29"/>
      <c r="K40" s="183"/>
      <c r="L40" s="100">
        <f>0</f>
        <v>0</v>
      </c>
      <c r="M40" s="29"/>
      <c r="N40" s="3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s="2" customFormat="1" ht="14.45" customHeight="1" hidden="1">
      <c r="A41" s="29"/>
      <c r="B41" s="30"/>
      <c r="C41" s="29"/>
      <c r="D41" s="29"/>
      <c r="E41" s="23" t="s">
        <v>40</v>
      </c>
      <c r="F41" s="100">
        <f>ROUND((SUM(BJ101:BJ102)+SUM(BJ122:BJ137)),2)</f>
        <v>0</v>
      </c>
      <c r="G41" s="29"/>
      <c r="H41" s="29"/>
      <c r="I41" s="103">
        <v>0</v>
      </c>
      <c r="J41" s="29"/>
      <c r="K41" s="183"/>
      <c r="L41" s="100">
        <f>0</f>
        <v>0</v>
      </c>
      <c r="M41" s="29"/>
      <c r="N41" s="3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183"/>
      <c r="L42" s="29"/>
      <c r="M42" s="29"/>
      <c r="N42" s="3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s="2" customFormat="1" ht="25.35" customHeight="1">
      <c r="A43" s="29"/>
      <c r="B43" s="30"/>
      <c r="C43" s="93"/>
      <c r="D43" s="104" t="s">
        <v>41</v>
      </c>
      <c r="E43" s="57"/>
      <c r="F43" s="57"/>
      <c r="G43" s="105" t="s">
        <v>42</v>
      </c>
      <c r="H43" s="106" t="s">
        <v>43</v>
      </c>
      <c r="I43" s="57"/>
      <c r="J43" s="57"/>
      <c r="K43" s="57"/>
      <c r="L43" s="107">
        <f>SUM(L34:L41)</f>
        <v>69132.14</v>
      </c>
      <c r="M43" s="108"/>
      <c r="N43" s="3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183"/>
      <c r="L44" s="29"/>
      <c r="M44" s="29"/>
      <c r="N44" s="3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2:14" s="1" customFormat="1" ht="14.45" customHeight="1">
      <c r="B45" s="17"/>
      <c r="K45" s="181"/>
      <c r="N45" s="17"/>
    </row>
    <row r="46" spans="2:14" s="1" customFormat="1" ht="14.45" customHeight="1">
      <c r="B46" s="17"/>
      <c r="K46" s="181"/>
      <c r="N46" s="17"/>
    </row>
    <row r="47" spans="2:14" s="1" customFormat="1" ht="14.45" customHeight="1">
      <c r="B47" s="17"/>
      <c r="K47" s="181"/>
      <c r="N47" s="17"/>
    </row>
    <row r="48" spans="2:14" s="1" customFormat="1" ht="14.45" customHeight="1">
      <c r="B48" s="17"/>
      <c r="K48" s="181"/>
      <c r="N48" s="17"/>
    </row>
    <row r="49" spans="2:14" s="1" customFormat="1" ht="14.45" customHeight="1">
      <c r="B49" s="17"/>
      <c r="K49" s="181"/>
      <c r="N49" s="17"/>
    </row>
    <row r="50" spans="2:14" s="2" customFormat="1" ht="14.45" customHeight="1">
      <c r="B50" s="39"/>
      <c r="D50" s="40" t="s">
        <v>44</v>
      </c>
      <c r="E50" s="41"/>
      <c r="F50" s="41"/>
      <c r="G50" s="238" t="s">
        <v>45</v>
      </c>
      <c r="H50" s="239"/>
      <c r="I50" s="239"/>
      <c r="J50" s="239"/>
      <c r="K50" s="239"/>
      <c r="L50" s="239"/>
      <c r="M50" s="239"/>
      <c r="N50" s="39"/>
    </row>
    <row r="51" spans="2:14" ht="12">
      <c r="B51" s="17"/>
      <c r="G51" s="240"/>
      <c r="H51" s="240"/>
      <c r="I51" s="240"/>
      <c r="J51" s="240"/>
      <c r="K51" s="240"/>
      <c r="L51" s="240"/>
      <c r="M51" s="240"/>
      <c r="N51" s="17"/>
    </row>
    <row r="52" spans="2:14" ht="12">
      <c r="B52" s="17"/>
      <c r="G52" s="240"/>
      <c r="H52" s="240"/>
      <c r="I52" s="240"/>
      <c r="J52" s="240"/>
      <c r="K52" s="240"/>
      <c r="L52" s="240"/>
      <c r="M52" s="240"/>
      <c r="N52" s="17"/>
    </row>
    <row r="53" spans="2:14" ht="12">
      <c r="B53" s="17"/>
      <c r="G53" s="240"/>
      <c r="H53" s="240"/>
      <c r="I53" s="240"/>
      <c r="J53" s="240"/>
      <c r="K53" s="240"/>
      <c r="L53" s="240"/>
      <c r="M53" s="240"/>
      <c r="N53" s="17"/>
    </row>
    <row r="54" spans="2:14" ht="12">
      <c r="B54" s="17"/>
      <c r="G54" s="240"/>
      <c r="H54" s="240"/>
      <c r="I54" s="240"/>
      <c r="J54" s="240"/>
      <c r="K54" s="240"/>
      <c r="L54" s="240"/>
      <c r="M54" s="240"/>
      <c r="N54" s="17"/>
    </row>
    <row r="55" spans="2:14" ht="12">
      <c r="B55" s="17"/>
      <c r="G55" s="240"/>
      <c r="H55" s="240"/>
      <c r="I55" s="240"/>
      <c r="J55" s="240"/>
      <c r="K55" s="240"/>
      <c r="L55" s="240"/>
      <c r="M55" s="240"/>
      <c r="N55" s="17"/>
    </row>
    <row r="56" spans="2:14" ht="12">
      <c r="B56" s="17"/>
      <c r="G56" s="240"/>
      <c r="H56" s="240"/>
      <c r="I56" s="240"/>
      <c r="J56" s="240"/>
      <c r="K56" s="240"/>
      <c r="L56" s="240"/>
      <c r="M56" s="240"/>
      <c r="N56" s="17"/>
    </row>
    <row r="57" spans="2:14" ht="12">
      <c r="B57" s="17"/>
      <c r="G57" s="240"/>
      <c r="H57" s="240"/>
      <c r="I57" s="240"/>
      <c r="J57" s="240"/>
      <c r="K57" s="240"/>
      <c r="L57" s="240"/>
      <c r="M57" s="240"/>
      <c r="N57" s="17"/>
    </row>
    <row r="58" spans="2:14" ht="12">
      <c r="B58" s="17"/>
      <c r="G58" s="240"/>
      <c r="H58" s="240"/>
      <c r="I58" s="240"/>
      <c r="J58" s="240"/>
      <c r="K58" s="240"/>
      <c r="L58" s="240"/>
      <c r="M58" s="240"/>
      <c r="N58" s="17"/>
    </row>
    <row r="59" spans="2:14" ht="12">
      <c r="B59" s="17"/>
      <c r="G59" s="240"/>
      <c r="H59" s="240"/>
      <c r="I59" s="240"/>
      <c r="J59" s="240"/>
      <c r="K59" s="240"/>
      <c r="L59" s="240"/>
      <c r="M59" s="240"/>
      <c r="N59" s="17"/>
    </row>
    <row r="60" spans="2:14" ht="12">
      <c r="B60" s="17"/>
      <c r="G60" s="240"/>
      <c r="H60" s="240"/>
      <c r="I60" s="240"/>
      <c r="J60" s="240"/>
      <c r="K60" s="240"/>
      <c r="L60" s="240"/>
      <c r="M60" s="240"/>
      <c r="N60" s="17"/>
    </row>
    <row r="61" spans="1:32" s="2" customFormat="1" ht="12.75">
      <c r="A61" s="29"/>
      <c r="B61" s="30"/>
      <c r="C61" s="29"/>
      <c r="D61" s="42" t="s">
        <v>46</v>
      </c>
      <c r="E61" s="32"/>
      <c r="F61" s="109" t="s">
        <v>47</v>
      </c>
      <c r="G61" s="242" t="s">
        <v>46</v>
      </c>
      <c r="H61" s="243"/>
      <c r="I61" s="243"/>
      <c r="J61" s="244" t="s">
        <v>47</v>
      </c>
      <c r="K61" s="244"/>
      <c r="L61" s="243"/>
      <c r="M61" s="243"/>
      <c r="N61" s="3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2:14" ht="12">
      <c r="B62" s="17"/>
      <c r="G62" s="240"/>
      <c r="H62" s="240"/>
      <c r="I62" s="240"/>
      <c r="J62" s="240"/>
      <c r="K62" s="240"/>
      <c r="L62" s="240"/>
      <c r="M62" s="240"/>
      <c r="N62" s="17"/>
    </row>
    <row r="63" spans="2:14" ht="12">
      <c r="B63" s="17"/>
      <c r="G63" s="240"/>
      <c r="H63" s="240"/>
      <c r="I63" s="240"/>
      <c r="J63" s="240"/>
      <c r="K63" s="240"/>
      <c r="L63" s="240"/>
      <c r="M63" s="240"/>
      <c r="N63" s="17"/>
    </row>
    <row r="64" spans="2:14" ht="12">
      <c r="B64" s="17"/>
      <c r="G64" s="240"/>
      <c r="H64" s="240"/>
      <c r="I64" s="240"/>
      <c r="J64" s="240"/>
      <c r="K64" s="240"/>
      <c r="L64" s="240"/>
      <c r="M64" s="240"/>
      <c r="N64" s="17"/>
    </row>
    <row r="65" spans="1:32" s="2" customFormat="1" ht="12.75">
      <c r="A65" s="29"/>
      <c r="B65" s="30"/>
      <c r="C65" s="29"/>
      <c r="D65" s="40" t="s">
        <v>48</v>
      </c>
      <c r="E65" s="43"/>
      <c r="F65" s="43"/>
      <c r="G65" s="238" t="s">
        <v>49</v>
      </c>
      <c r="H65" s="241"/>
      <c r="I65" s="241"/>
      <c r="J65" s="241"/>
      <c r="K65" s="241"/>
      <c r="L65" s="241"/>
      <c r="M65" s="241"/>
      <c r="N65" s="3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2:14" ht="12">
      <c r="B66" s="17"/>
      <c r="G66" s="240"/>
      <c r="H66" s="240"/>
      <c r="I66" s="240"/>
      <c r="J66" s="240"/>
      <c r="K66" s="240"/>
      <c r="L66" s="240"/>
      <c r="M66" s="240"/>
      <c r="N66" s="17"/>
    </row>
    <row r="67" spans="2:14" ht="12">
      <c r="B67" s="17"/>
      <c r="G67" s="240"/>
      <c r="H67" s="240"/>
      <c r="I67" s="240"/>
      <c r="J67" s="240"/>
      <c r="K67" s="240"/>
      <c r="L67" s="240"/>
      <c r="M67" s="240"/>
      <c r="N67" s="17"/>
    </row>
    <row r="68" spans="2:14" ht="12">
      <c r="B68" s="17"/>
      <c r="G68" s="240"/>
      <c r="H68" s="240"/>
      <c r="I68" s="240"/>
      <c r="J68" s="240"/>
      <c r="K68" s="240"/>
      <c r="L68" s="240"/>
      <c r="M68" s="240"/>
      <c r="N68" s="17"/>
    </row>
    <row r="69" spans="2:14" ht="12">
      <c r="B69" s="17"/>
      <c r="G69" s="240"/>
      <c r="H69" s="240"/>
      <c r="I69" s="240"/>
      <c r="J69" s="240"/>
      <c r="K69" s="240"/>
      <c r="L69" s="240"/>
      <c r="M69" s="240"/>
      <c r="N69" s="17"/>
    </row>
    <row r="70" spans="2:14" ht="12">
      <c r="B70" s="17"/>
      <c r="G70" s="240"/>
      <c r="H70" s="240"/>
      <c r="I70" s="240"/>
      <c r="J70" s="240"/>
      <c r="K70" s="240"/>
      <c r="L70" s="240"/>
      <c r="M70" s="240"/>
      <c r="N70" s="17"/>
    </row>
    <row r="71" spans="2:14" ht="12">
      <c r="B71" s="17"/>
      <c r="G71" s="240"/>
      <c r="H71" s="240"/>
      <c r="I71" s="240"/>
      <c r="J71" s="240"/>
      <c r="K71" s="240"/>
      <c r="L71" s="240"/>
      <c r="M71" s="240"/>
      <c r="N71" s="17"/>
    </row>
    <row r="72" spans="2:14" ht="12">
      <c r="B72" s="17"/>
      <c r="G72" s="240"/>
      <c r="H72" s="240"/>
      <c r="I72" s="240"/>
      <c r="J72" s="240"/>
      <c r="K72" s="240"/>
      <c r="L72" s="240"/>
      <c r="M72" s="240"/>
      <c r="N72" s="17"/>
    </row>
    <row r="73" spans="2:14" ht="12">
      <c r="B73" s="17"/>
      <c r="G73" s="240"/>
      <c r="H73" s="240"/>
      <c r="I73" s="240"/>
      <c r="J73" s="240"/>
      <c r="K73" s="240"/>
      <c r="L73" s="240"/>
      <c r="M73" s="240"/>
      <c r="N73" s="17"/>
    </row>
    <row r="74" spans="2:14" ht="12">
      <c r="B74" s="17"/>
      <c r="G74" s="240"/>
      <c r="H74" s="240"/>
      <c r="I74" s="240"/>
      <c r="J74" s="240"/>
      <c r="K74" s="240"/>
      <c r="L74" s="240"/>
      <c r="M74" s="240"/>
      <c r="N74" s="17"/>
    </row>
    <row r="75" spans="2:14" ht="12">
      <c r="B75" s="17"/>
      <c r="G75" s="240"/>
      <c r="H75" s="240"/>
      <c r="I75" s="240"/>
      <c r="J75" s="240"/>
      <c r="K75" s="240"/>
      <c r="L75" s="240"/>
      <c r="M75" s="240"/>
      <c r="N75" s="17"/>
    </row>
    <row r="76" spans="1:32" s="2" customFormat="1" ht="12.75">
      <c r="A76" s="29"/>
      <c r="B76" s="30"/>
      <c r="C76" s="29"/>
      <c r="D76" s="42" t="s">
        <v>46</v>
      </c>
      <c r="E76" s="32"/>
      <c r="F76" s="109" t="s">
        <v>47</v>
      </c>
      <c r="G76" s="242" t="s">
        <v>46</v>
      </c>
      <c r="H76" s="243"/>
      <c r="I76" s="243"/>
      <c r="J76" s="244" t="s">
        <v>47</v>
      </c>
      <c r="K76" s="244"/>
      <c r="L76" s="243"/>
      <c r="M76" s="243"/>
      <c r="N76" s="3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1:32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3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</row>
    <row r="81" spans="1:32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3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</row>
    <row r="82" spans="1:32" s="2" customFormat="1" ht="24.95" customHeight="1">
      <c r="A82" s="29"/>
      <c r="B82" s="30"/>
      <c r="C82" s="18" t="s">
        <v>99</v>
      </c>
      <c r="D82" s="29"/>
      <c r="E82" s="29"/>
      <c r="F82" s="29"/>
      <c r="G82" s="29"/>
      <c r="H82" s="29"/>
      <c r="I82" s="29"/>
      <c r="J82" s="29"/>
      <c r="K82" s="183"/>
      <c r="L82" s="29"/>
      <c r="M82" s="29"/>
      <c r="N82" s="3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1:32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183"/>
      <c r="L83" s="29"/>
      <c r="M83" s="29"/>
      <c r="N83" s="3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1:32" s="2" customFormat="1" ht="12" customHeight="1">
      <c r="A84" s="29"/>
      <c r="B84" s="30"/>
      <c r="C84" s="23" t="s">
        <v>14</v>
      </c>
      <c r="D84" s="29"/>
      <c r="E84" s="29" t="s">
        <v>402</v>
      </c>
      <c r="F84" s="29"/>
      <c r="G84" s="29"/>
      <c r="H84" s="29"/>
      <c r="I84" s="29"/>
      <c r="J84" s="29"/>
      <c r="K84" s="183"/>
      <c r="L84" s="29"/>
      <c r="M84" s="29"/>
      <c r="N84" s="3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</row>
    <row r="85" spans="1:32" s="2" customFormat="1" ht="16.5" customHeight="1">
      <c r="A85" s="29"/>
      <c r="B85" s="30"/>
      <c r="C85" s="29"/>
      <c r="D85" s="29"/>
      <c r="E85" s="236" t="str">
        <f>E7</f>
        <v>Oprava záložních zdrojů OŘ Plzeň 2021/2022</v>
      </c>
      <c r="F85" s="237"/>
      <c r="G85" s="237"/>
      <c r="H85" s="237"/>
      <c r="I85" s="29"/>
      <c r="J85" s="29"/>
      <c r="K85" s="183"/>
      <c r="L85" s="29"/>
      <c r="M85" s="29"/>
      <c r="N85" s="3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</row>
    <row r="86" spans="1:32" s="2" customFormat="1" ht="12" customHeight="1">
      <c r="A86" s="29"/>
      <c r="B86" s="30"/>
      <c r="C86" s="23" t="s">
        <v>95</v>
      </c>
      <c r="D86" s="29"/>
      <c r="E86" s="29"/>
      <c r="F86" s="29"/>
      <c r="G86" s="29"/>
      <c r="H86" s="29"/>
      <c r="I86" s="29"/>
      <c r="J86" s="29"/>
      <c r="K86" s="183"/>
      <c r="L86" s="29"/>
      <c r="M86" s="29"/>
      <c r="N86" s="3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spans="1:32" s="2" customFormat="1" ht="16.5" customHeight="1">
      <c r="A87" s="29"/>
      <c r="B87" s="30"/>
      <c r="C87" s="29"/>
      <c r="D87" s="29"/>
      <c r="E87" s="217" t="str">
        <f>E9</f>
        <v>S01 - Práce</v>
      </c>
      <c r="F87" s="235"/>
      <c r="G87" s="235"/>
      <c r="H87" s="235"/>
      <c r="I87" s="29"/>
      <c r="J87" s="29"/>
      <c r="K87" s="183"/>
      <c r="L87" s="29"/>
      <c r="M87" s="29"/>
      <c r="N87" s="3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1:32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183"/>
      <c r="L88" s="29"/>
      <c r="M88" s="29"/>
      <c r="N88" s="3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</row>
    <row r="89" spans="1:32" s="2" customFormat="1" ht="12" customHeight="1">
      <c r="A89" s="29"/>
      <c r="B89" s="30"/>
      <c r="C89" s="23" t="s">
        <v>17</v>
      </c>
      <c r="D89" s="29"/>
      <c r="F89" s="29" t="s">
        <v>398</v>
      </c>
      <c r="G89" s="29"/>
      <c r="H89" s="29"/>
      <c r="I89" s="23" t="s">
        <v>19</v>
      </c>
      <c r="J89" s="52">
        <f>IF(J12="","",J12)</f>
        <v>44281</v>
      </c>
      <c r="K89" s="179"/>
      <c r="L89" s="29"/>
      <c r="M89" s="29"/>
      <c r="N89" s="3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</row>
    <row r="90" spans="1:32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183"/>
      <c r="L90" s="29"/>
      <c r="M90" s="29"/>
      <c r="N90" s="3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</row>
    <row r="91" spans="1:32" s="2" customFormat="1" ht="15.2" customHeight="1">
      <c r="A91" s="29"/>
      <c r="B91" s="30"/>
      <c r="C91" s="23" t="s">
        <v>20</v>
      </c>
      <c r="D91" s="29"/>
      <c r="F91" s="29" t="s">
        <v>399</v>
      </c>
      <c r="G91" s="29"/>
      <c r="H91" s="29"/>
      <c r="I91" s="23" t="s">
        <v>24</v>
      </c>
      <c r="J91" s="24" t="str">
        <f>E21</f>
        <v xml:space="preserve"> </v>
      </c>
      <c r="K91" s="182"/>
      <c r="L91" s="29"/>
      <c r="M91" s="29"/>
      <c r="N91" s="3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spans="1:32" s="2" customFormat="1" ht="15.2" customHeight="1">
      <c r="A92" s="29"/>
      <c r="B92" s="30"/>
      <c r="C92" s="246" t="s">
        <v>23</v>
      </c>
      <c r="D92" s="191"/>
      <c r="E92" s="191"/>
      <c r="F92" s="247" t="str">
        <f>IF(E18="","",E18)</f>
        <v xml:space="preserve"> </v>
      </c>
      <c r="G92" s="191"/>
      <c r="H92" s="191"/>
      <c r="I92" s="246" t="s">
        <v>25</v>
      </c>
      <c r="J92" s="252" t="str">
        <f>E24</f>
        <v xml:space="preserve"> </v>
      </c>
      <c r="K92" s="252"/>
      <c r="L92" s="191"/>
      <c r="M92" s="191"/>
      <c r="N92" s="3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</row>
    <row r="93" spans="1:32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183"/>
      <c r="L93" s="29"/>
      <c r="M93" s="29"/>
      <c r="N93" s="3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</row>
    <row r="94" spans="1:32" s="2" customFormat="1" ht="29.25" customHeight="1">
      <c r="A94" s="29"/>
      <c r="B94" s="30"/>
      <c r="C94" s="111" t="s">
        <v>100</v>
      </c>
      <c r="D94" s="93"/>
      <c r="E94" s="93"/>
      <c r="F94" s="93"/>
      <c r="G94" s="93"/>
      <c r="H94" s="93"/>
      <c r="I94" s="112" t="s">
        <v>101</v>
      </c>
      <c r="J94" s="112" t="s">
        <v>102</v>
      </c>
      <c r="K94" s="112"/>
      <c r="L94" s="112" t="s">
        <v>103</v>
      </c>
      <c r="M94" s="93"/>
      <c r="N94" s="3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</row>
    <row r="95" spans="1:32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183"/>
      <c r="L95" s="29"/>
      <c r="M95" s="29"/>
      <c r="N95" s="3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spans="1:48" s="2" customFormat="1" ht="22.9" customHeight="1">
      <c r="A96" s="29"/>
      <c r="B96" s="30"/>
      <c r="C96" s="113" t="s">
        <v>104</v>
      </c>
      <c r="D96" s="29"/>
      <c r="E96" s="29"/>
      <c r="F96" s="29"/>
      <c r="G96" s="29"/>
      <c r="H96" s="29"/>
      <c r="I96" s="68">
        <f>R122</f>
        <v>0</v>
      </c>
      <c r="J96" s="68">
        <f>S122</f>
        <v>57134</v>
      </c>
      <c r="K96" s="178"/>
      <c r="L96" s="68">
        <f>L122</f>
        <v>57134</v>
      </c>
      <c r="M96" s="29"/>
      <c r="N96" s="3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V96" s="14" t="s">
        <v>105</v>
      </c>
    </row>
    <row r="97" spans="2:14" s="9" customFormat="1" ht="24.95" customHeight="1">
      <c r="B97" s="114"/>
      <c r="D97" s="115" t="s">
        <v>106</v>
      </c>
      <c r="E97" s="116"/>
      <c r="F97" s="116"/>
      <c r="G97" s="116"/>
      <c r="H97" s="116"/>
      <c r="I97" s="117">
        <f>R123</f>
        <v>0</v>
      </c>
      <c r="J97" s="117">
        <f>S123</f>
        <v>12714</v>
      </c>
      <c r="K97" s="117"/>
      <c r="L97" s="117">
        <f>L123</f>
        <v>0</v>
      </c>
      <c r="N97" s="114"/>
    </row>
    <row r="98" spans="2:14" s="9" customFormat="1" ht="24.95" customHeight="1">
      <c r="B98" s="114"/>
      <c r="D98" s="115" t="s">
        <v>107</v>
      </c>
      <c r="E98" s="116"/>
      <c r="F98" s="116"/>
      <c r="G98" s="116"/>
      <c r="H98" s="116"/>
      <c r="I98" s="117">
        <f>R133</f>
        <v>0</v>
      </c>
      <c r="J98" s="117">
        <f>S133</f>
        <v>44420</v>
      </c>
      <c r="K98" s="117"/>
      <c r="L98" s="117">
        <f>L133</f>
        <v>0</v>
      </c>
      <c r="N98" s="114"/>
    </row>
    <row r="99" spans="1:32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183"/>
      <c r="L99" s="29"/>
      <c r="M99" s="29"/>
      <c r="N99" s="3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1:32" s="2" customFormat="1" ht="6.9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183"/>
      <c r="L100" s="29"/>
      <c r="M100" s="29"/>
      <c r="N100" s="3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1:32" s="2" customFormat="1" ht="29.25" customHeight="1">
      <c r="A101" s="29"/>
      <c r="B101" s="30"/>
      <c r="C101" s="113" t="s">
        <v>108</v>
      </c>
      <c r="D101" s="29"/>
      <c r="E101" s="29"/>
      <c r="F101" s="29"/>
      <c r="G101" s="29"/>
      <c r="H101" s="29"/>
      <c r="I101" s="29"/>
      <c r="J101" s="29"/>
      <c r="K101" s="183"/>
      <c r="L101" s="118">
        <v>0</v>
      </c>
      <c r="M101" s="29"/>
      <c r="N101" s="39"/>
      <c r="P101" s="119" t="s">
        <v>35</v>
      </c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</row>
    <row r="102" spans="1:32" s="2" customFormat="1" ht="18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183"/>
      <c r="L102" s="29"/>
      <c r="M102" s="29"/>
      <c r="N102" s="3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</row>
    <row r="103" spans="1:32" s="2" customFormat="1" ht="29.25" customHeight="1">
      <c r="A103" s="29"/>
      <c r="B103" s="30"/>
      <c r="C103" s="92" t="s">
        <v>93</v>
      </c>
      <c r="D103" s="93"/>
      <c r="E103" s="93"/>
      <c r="F103" s="93"/>
      <c r="G103" s="93"/>
      <c r="H103" s="93"/>
      <c r="I103" s="93"/>
      <c r="J103" s="93"/>
      <c r="K103" s="93"/>
      <c r="L103" s="94">
        <f>ROUND(L96+L101,2)</f>
        <v>57134</v>
      </c>
      <c r="M103" s="93"/>
      <c r="N103" s="3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1:32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3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8" spans="1:32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3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</row>
    <row r="109" spans="1:32" s="2" customFormat="1" ht="24.95" customHeight="1">
      <c r="A109" s="29"/>
      <c r="B109" s="30"/>
      <c r="C109" s="18" t="s">
        <v>109</v>
      </c>
      <c r="D109" s="29"/>
      <c r="E109" s="29"/>
      <c r="F109" s="29"/>
      <c r="G109" s="29"/>
      <c r="H109" s="29"/>
      <c r="I109" s="29"/>
      <c r="J109" s="29"/>
      <c r="K109" s="183"/>
      <c r="L109" s="29"/>
      <c r="M109" s="29"/>
      <c r="N109" s="3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</row>
    <row r="110" spans="1:32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183"/>
      <c r="L110" s="29"/>
      <c r="M110" s="29"/>
      <c r="N110" s="3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spans="1:32" s="2" customFormat="1" ht="12" customHeight="1">
      <c r="A111" s="29"/>
      <c r="B111" s="30"/>
      <c r="C111" s="23" t="s">
        <v>14</v>
      </c>
      <c r="D111" s="29"/>
      <c r="E111" s="29"/>
      <c r="F111" s="29"/>
      <c r="G111" s="29"/>
      <c r="H111" s="29"/>
      <c r="I111" s="29"/>
      <c r="J111" s="29"/>
      <c r="K111" s="183"/>
      <c r="L111" s="29"/>
      <c r="M111" s="29"/>
      <c r="N111" s="3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1:32" s="2" customFormat="1" ht="16.5" customHeight="1">
      <c r="A112" s="29"/>
      <c r="B112" s="30"/>
      <c r="C112" s="29"/>
      <c r="D112" s="29"/>
      <c r="E112" s="236" t="str">
        <f>E7</f>
        <v>Oprava záložních zdrojů OŘ Plzeň 2021/2022</v>
      </c>
      <c r="F112" s="237"/>
      <c r="G112" s="237"/>
      <c r="H112" s="237"/>
      <c r="I112" s="29"/>
      <c r="J112" s="29"/>
      <c r="K112" s="183"/>
      <c r="L112" s="29"/>
      <c r="M112" s="29"/>
      <c r="N112" s="3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</row>
    <row r="113" spans="1:32" s="2" customFormat="1" ht="12" customHeight="1">
      <c r="A113" s="29"/>
      <c r="B113" s="30"/>
      <c r="C113" s="23" t="s">
        <v>95</v>
      </c>
      <c r="D113" s="29"/>
      <c r="E113" s="29"/>
      <c r="F113" s="29"/>
      <c r="G113" s="29"/>
      <c r="H113" s="29"/>
      <c r="I113" s="29"/>
      <c r="J113" s="29"/>
      <c r="K113" s="183"/>
      <c r="L113" s="29"/>
      <c r="M113" s="29"/>
      <c r="N113" s="3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</row>
    <row r="114" spans="1:32" s="2" customFormat="1" ht="16.5" customHeight="1">
      <c r="A114" s="29"/>
      <c r="B114" s="30"/>
      <c r="C114" s="29"/>
      <c r="D114" s="29"/>
      <c r="E114" s="217" t="str">
        <f>E9</f>
        <v>S01 - Práce</v>
      </c>
      <c r="F114" s="235"/>
      <c r="G114" s="235"/>
      <c r="H114" s="235"/>
      <c r="I114" s="29"/>
      <c r="J114" s="29"/>
      <c r="K114" s="183"/>
      <c r="L114" s="29"/>
      <c r="M114" s="29"/>
      <c r="N114" s="3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</row>
    <row r="115" spans="1:32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183"/>
      <c r="L115" s="29"/>
      <c r="M115" s="29"/>
      <c r="N115" s="3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1:32" s="2" customFormat="1" ht="12" customHeight="1">
      <c r="A116" s="29"/>
      <c r="B116" s="30"/>
      <c r="C116" s="23" t="s">
        <v>17</v>
      </c>
      <c r="D116" s="29"/>
      <c r="E116" s="29"/>
      <c r="F116" s="21" t="str">
        <f>F12</f>
        <v xml:space="preserve"> </v>
      </c>
      <c r="G116" s="29"/>
      <c r="H116" s="29"/>
      <c r="I116" s="23" t="s">
        <v>19</v>
      </c>
      <c r="J116" s="52">
        <f>IF(J12="","",J12)</f>
        <v>44281</v>
      </c>
      <c r="K116" s="179"/>
      <c r="L116" s="29"/>
      <c r="M116" s="29"/>
      <c r="N116" s="3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</row>
    <row r="117" spans="1:32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183"/>
      <c r="L117" s="29"/>
      <c r="M117" s="29"/>
      <c r="N117" s="3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</row>
    <row r="118" spans="1:32" s="2" customFormat="1" ht="15.2" customHeight="1">
      <c r="A118" s="29"/>
      <c r="B118" s="30"/>
      <c r="C118" s="23" t="s">
        <v>20</v>
      </c>
      <c r="D118" s="29"/>
      <c r="E118" s="29"/>
      <c r="F118" s="21" t="str">
        <f>E15</f>
        <v xml:space="preserve"> </v>
      </c>
      <c r="G118" s="29"/>
      <c r="H118" s="29"/>
      <c r="I118" s="23" t="s">
        <v>24</v>
      </c>
      <c r="J118" s="24" t="str">
        <f>E21</f>
        <v xml:space="preserve"> </v>
      </c>
      <c r="K118" s="182"/>
      <c r="L118" s="29"/>
      <c r="M118" s="29"/>
      <c r="N118" s="3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</row>
    <row r="119" spans="1:32" s="2" customFormat="1" ht="15.2" customHeight="1">
      <c r="A119" s="29"/>
      <c r="B119" s="30"/>
      <c r="C119" s="246" t="s">
        <v>23</v>
      </c>
      <c r="D119" s="191"/>
      <c r="E119" s="191"/>
      <c r="F119" s="247" t="str">
        <f>IF(E18="","",E18)</f>
        <v xml:space="preserve"> </v>
      </c>
      <c r="G119" s="191"/>
      <c r="H119" s="191"/>
      <c r="I119" s="246" t="s">
        <v>25</v>
      </c>
      <c r="J119" s="252" t="str">
        <f>E24</f>
        <v xml:space="preserve"> </v>
      </c>
      <c r="K119" s="252"/>
      <c r="L119" s="191"/>
      <c r="M119" s="191"/>
      <c r="N119" s="3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1:32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183"/>
      <c r="L120" s="29"/>
      <c r="M120" s="29"/>
      <c r="N120" s="3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</row>
    <row r="121" spans="1:32" s="10" customFormat="1" ht="29.25" customHeight="1">
      <c r="A121" s="120"/>
      <c r="B121" s="121"/>
      <c r="C121" s="122" t="s">
        <v>110</v>
      </c>
      <c r="D121" s="123" t="s">
        <v>56</v>
      </c>
      <c r="E121" s="123" t="s">
        <v>52</v>
      </c>
      <c r="F121" s="123" t="s">
        <v>53</v>
      </c>
      <c r="G121" s="123" t="s">
        <v>111</v>
      </c>
      <c r="H121" s="123" t="s">
        <v>112</v>
      </c>
      <c r="I121" s="123" t="s">
        <v>113</v>
      </c>
      <c r="J121" s="123" t="s">
        <v>114</v>
      </c>
      <c r="K121" s="123" t="s">
        <v>401</v>
      </c>
      <c r="L121" s="123" t="s">
        <v>103</v>
      </c>
      <c r="M121" s="124" t="s">
        <v>115</v>
      </c>
      <c r="N121" s="125"/>
      <c r="O121" s="59" t="s">
        <v>1</v>
      </c>
      <c r="P121" s="60" t="s">
        <v>35</v>
      </c>
      <c r="Q121" s="60" t="s">
        <v>116</v>
      </c>
      <c r="R121" s="60" t="s">
        <v>117</v>
      </c>
      <c r="S121" s="60" t="s">
        <v>118</v>
      </c>
      <c r="T121" s="60" t="s">
        <v>119</v>
      </c>
      <c r="U121" s="60" t="s">
        <v>120</v>
      </c>
      <c r="V121" s="60" t="s">
        <v>121</v>
      </c>
      <c r="W121" s="60" t="s">
        <v>122</v>
      </c>
      <c r="X121" s="60" t="s">
        <v>123</v>
      </c>
      <c r="Y121" s="61" t="s">
        <v>124</v>
      </c>
      <c r="Z121" s="120"/>
      <c r="AA121" s="120"/>
      <c r="AB121" s="120"/>
      <c r="AC121" s="120"/>
      <c r="AD121" s="120"/>
      <c r="AE121" s="120"/>
      <c r="AF121" s="120"/>
    </row>
    <row r="122" spans="1:64" s="2" customFormat="1" ht="22.9" customHeight="1">
      <c r="A122" s="29"/>
      <c r="B122" s="30"/>
      <c r="C122" s="66" t="s">
        <v>125</v>
      </c>
      <c r="D122" s="29"/>
      <c r="E122" s="29"/>
      <c r="F122" s="29"/>
      <c r="G122" s="29"/>
      <c r="H122" s="29"/>
      <c r="I122" s="29"/>
      <c r="J122" s="29"/>
      <c r="K122" s="183"/>
      <c r="L122" s="126">
        <f>SUM(L124:L132,L134:L137)</f>
        <v>57134</v>
      </c>
      <c r="M122" s="29"/>
      <c r="N122" s="30"/>
      <c r="O122" s="62"/>
      <c r="P122" s="53"/>
      <c r="Q122" s="63"/>
      <c r="R122" s="127">
        <f>R123+R133</f>
        <v>0</v>
      </c>
      <c r="S122" s="127">
        <f>S123+S133</f>
        <v>57134</v>
      </c>
      <c r="T122" s="63"/>
      <c r="U122" s="128">
        <f>U123+U133</f>
        <v>0</v>
      </c>
      <c r="V122" s="63"/>
      <c r="W122" s="128">
        <f>W123+W133</f>
        <v>0</v>
      </c>
      <c r="X122" s="63"/>
      <c r="Y122" s="129">
        <f>Y123+Y133</f>
        <v>0</v>
      </c>
      <c r="Z122" s="29"/>
      <c r="AA122" s="29"/>
      <c r="AB122" s="29"/>
      <c r="AC122" s="29"/>
      <c r="AD122" s="29"/>
      <c r="AE122" s="29"/>
      <c r="AF122" s="29"/>
      <c r="AU122" s="14" t="s">
        <v>72</v>
      </c>
      <c r="AV122" s="14" t="s">
        <v>105</v>
      </c>
      <c r="BL122" s="130">
        <f>BL123+BL133</f>
        <v>57134</v>
      </c>
    </row>
    <row r="123" spans="2:64" s="11" customFormat="1" ht="25.9" customHeight="1">
      <c r="B123" s="131"/>
      <c r="D123" s="132" t="s">
        <v>72</v>
      </c>
      <c r="E123" s="133" t="s">
        <v>126</v>
      </c>
      <c r="F123" s="133" t="s">
        <v>127</v>
      </c>
      <c r="L123" s="134"/>
      <c r="N123" s="131"/>
      <c r="O123" s="135"/>
      <c r="P123" s="136"/>
      <c r="Q123" s="136"/>
      <c r="R123" s="137">
        <f>SUM(R124:R132)</f>
        <v>0</v>
      </c>
      <c r="S123" s="137">
        <f>SUM(S124:S132)</f>
        <v>12714</v>
      </c>
      <c r="T123" s="136"/>
      <c r="U123" s="138">
        <f>SUM(U124:U132)</f>
        <v>0</v>
      </c>
      <c r="V123" s="136"/>
      <c r="W123" s="138">
        <f>SUM(W124:W132)</f>
        <v>0</v>
      </c>
      <c r="X123" s="136"/>
      <c r="Y123" s="139">
        <f>SUM(Y124:Y132)</f>
        <v>0</v>
      </c>
      <c r="AS123" s="132" t="s">
        <v>81</v>
      </c>
      <c r="AU123" s="140" t="s">
        <v>72</v>
      </c>
      <c r="AV123" s="140" t="s">
        <v>73</v>
      </c>
      <c r="AZ123" s="132" t="s">
        <v>128</v>
      </c>
      <c r="BL123" s="141">
        <f>SUM(BL124:BL132)</f>
        <v>12714</v>
      </c>
    </row>
    <row r="124" spans="1:66" s="2" customFormat="1" ht="36">
      <c r="A124" s="29"/>
      <c r="B124" s="142"/>
      <c r="C124" s="143" t="s">
        <v>129</v>
      </c>
      <c r="D124" s="143" t="s">
        <v>130</v>
      </c>
      <c r="E124" s="144" t="s">
        <v>131</v>
      </c>
      <c r="F124" s="145" t="s">
        <v>132</v>
      </c>
      <c r="G124" s="146" t="s">
        <v>133</v>
      </c>
      <c r="H124" s="147">
        <v>1</v>
      </c>
      <c r="I124" s="148">
        <v>0</v>
      </c>
      <c r="J124" s="188">
        <v>1480</v>
      </c>
      <c r="K124" s="147">
        <v>1</v>
      </c>
      <c r="L124" s="148">
        <f>ROUND((Q124*K124)*H124,2)</f>
        <v>1480</v>
      </c>
      <c r="M124" s="145" t="s">
        <v>134</v>
      </c>
      <c r="N124" s="30"/>
      <c r="O124" s="149" t="s">
        <v>1</v>
      </c>
      <c r="P124" s="150" t="s">
        <v>36</v>
      </c>
      <c r="Q124" s="151">
        <f aca="true" t="shared" si="0" ref="Q124:Q132">I124+J124</f>
        <v>1480</v>
      </c>
      <c r="R124" s="151">
        <f aca="true" t="shared" si="1" ref="R124:R132">ROUND(I124*H124,2)</f>
        <v>0</v>
      </c>
      <c r="S124" s="151">
        <f aca="true" t="shared" si="2" ref="S124:S132">ROUND(J124*H124,2)</f>
        <v>1480</v>
      </c>
      <c r="T124" s="152">
        <v>0</v>
      </c>
      <c r="U124" s="152">
        <f aca="true" t="shared" si="3" ref="U124:U132">T124*H124</f>
        <v>0</v>
      </c>
      <c r="V124" s="152">
        <v>0</v>
      </c>
      <c r="W124" s="152">
        <f aca="true" t="shared" si="4" ref="W124:W132">V124*H124</f>
        <v>0</v>
      </c>
      <c r="X124" s="152">
        <v>0</v>
      </c>
      <c r="Y124" s="153">
        <f aca="true" t="shared" si="5" ref="Y124:Y132">X124*H124</f>
        <v>0</v>
      </c>
      <c r="Z124" s="29"/>
      <c r="AA124" s="29"/>
      <c r="AB124" s="29"/>
      <c r="AC124" s="29"/>
      <c r="AD124" s="29"/>
      <c r="AE124" s="29"/>
      <c r="AF124" s="29"/>
      <c r="AS124" s="154" t="s">
        <v>135</v>
      </c>
      <c r="AU124" s="154" t="s">
        <v>130</v>
      </c>
      <c r="AV124" s="154" t="s">
        <v>81</v>
      </c>
      <c r="AZ124" s="14" t="s">
        <v>128</v>
      </c>
      <c r="BF124" s="155">
        <f aca="true" t="shared" si="6" ref="BF124:BF132">IF(P124="základní",L124,0)</f>
        <v>1480</v>
      </c>
      <c r="BG124" s="155">
        <f aca="true" t="shared" si="7" ref="BG124:BG132">IF(P124="snížená",L124,0)</f>
        <v>0</v>
      </c>
      <c r="BH124" s="155">
        <f aca="true" t="shared" si="8" ref="BH124:BH132">IF(P124="zákl. přenesená",L124,0)</f>
        <v>0</v>
      </c>
      <c r="BI124" s="155">
        <f aca="true" t="shared" si="9" ref="BI124:BI132">IF(P124="sníž. přenesená",L124,0)</f>
        <v>0</v>
      </c>
      <c r="BJ124" s="155">
        <f aca="true" t="shared" si="10" ref="BJ124:BJ132">IF(P124="nulová",L124,0)</f>
        <v>0</v>
      </c>
      <c r="BK124" s="14" t="s">
        <v>81</v>
      </c>
      <c r="BL124" s="155">
        <f aca="true" t="shared" si="11" ref="BL124:BL132">ROUND(Q124*H124,2)</f>
        <v>1480</v>
      </c>
      <c r="BM124" s="14" t="s">
        <v>135</v>
      </c>
      <c r="BN124" s="154" t="s">
        <v>136</v>
      </c>
    </row>
    <row r="125" spans="1:66" s="2" customFormat="1" ht="44.25" customHeight="1">
      <c r="A125" s="29"/>
      <c r="B125" s="142"/>
      <c r="C125" s="143" t="s">
        <v>9</v>
      </c>
      <c r="D125" s="143" t="s">
        <v>130</v>
      </c>
      <c r="E125" s="144" t="s">
        <v>137</v>
      </c>
      <c r="F125" s="145" t="s">
        <v>138</v>
      </c>
      <c r="G125" s="146" t="s">
        <v>133</v>
      </c>
      <c r="H125" s="147">
        <v>1</v>
      </c>
      <c r="I125" s="148">
        <v>0</v>
      </c>
      <c r="J125" s="188">
        <v>4070</v>
      </c>
      <c r="K125" s="147">
        <v>1</v>
      </c>
      <c r="L125" s="148">
        <f aca="true" t="shared" si="12" ref="L125:L132">ROUND((Q125*K125)*H125,2)</f>
        <v>4070</v>
      </c>
      <c r="M125" s="145" t="s">
        <v>134</v>
      </c>
      <c r="N125" s="30"/>
      <c r="O125" s="149" t="s">
        <v>1</v>
      </c>
      <c r="P125" s="150" t="s">
        <v>36</v>
      </c>
      <c r="Q125" s="151">
        <f t="shared" si="0"/>
        <v>4070</v>
      </c>
      <c r="R125" s="151">
        <f t="shared" si="1"/>
        <v>0</v>
      </c>
      <c r="S125" s="151">
        <f t="shared" si="2"/>
        <v>4070</v>
      </c>
      <c r="T125" s="152">
        <v>0</v>
      </c>
      <c r="U125" s="152">
        <f t="shared" si="3"/>
        <v>0</v>
      </c>
      <c r="V125" s="152">
        <v>0</v>
      </c>
      <c r="W125" s="152">
        <f t="shared" si="4"/>
        <v>0</v>
      </c>
      <c r="X125" s="152">
        <v>0</v>
      </c>
      <c r="Y125" s="153">
        <f t="shared" si="5"/>
        <v>0</v>
      </c>
      <c r="Z125" s="29"/>
      <c r="AA125" s="29"/>
      <c r="AB125" s="29"/>
      <c r="AC125" s="29"/>
      <c r="AD125" s="29"/>
      <c r="AE125" s="29"/>
      <c r="AF125" s="29"/>
      <c r="AS125" s="154" t="s">
        <v>135</v>
      </c>
      <c r="AU125" s="154" t="s">
        <v>130</v>
      </c>
      <c r="AV125" s="154" t="s">
        <v>81</v>
      </c>
      <c r="AZ125" s="14" t="s">
        <v>128</v>
      </c>
      <c r="BF125" s="155">
        <f t="shared" si="6"/>
        <v>4070</v>
      </c>
      <c r="BG125" s="155">
        <f t="shared" si="7"/>
        <v>0</v>
      </c>
      <c r="BH125" s="155">
        <f t="shared" si="8"/>
        <v>0</v>
      </c>
      <c r="BI125" s="155">
        <f t="shared" si="9"/>
        <v>0</v>
      </c>
      <c r="BJ125" s="155">
        <f t="shared" si="10"/>
        <v>0</v>
      </c>
      <c r="BK125" s="14" t="s">
        <v>81</v>
      </c>
      <c r="BL125" s="155">
        <f t="shared" si="11"/>
        <v>4070</v>
      </c>
      <c r="BM125" s="14" t="s">
        <v>135</v>
      </c>
      <c r="BN125" s="154" t="s">
        <v>139</v>
      </c>
    </row>
    <row r="126" spans="1:66" s="2" customFormat="1" ht="24">
      <c r="A126" s="29"/>
      <c r="B126" s="142"/>
      <c r="C126" s="143" t="s">
        <v>140</v>
      </c>
      <c r="D126" s="143" t="s">
        <v>130</v>
      </c>
      <c r="E126" s="144" t="s">
        <v>141</v>
      </c>
      <c r="F126" s="145" t="s">
        <v>142</v>
      </c>
      <c r="G126" s="146" t="s">
        <v>133</v>
      </c>
      <c r="H126" s="147">
        <v>1</v>
      </c>
      <c r="I126" s="148">
        <v>0</v>
      </c>
      <c r="J126" s="188">
        <v>445</v>
      </c>
      <c r="K126" s="147">
        <v>1</v>
      </c>
      <c r="L126" s="148">
        <f t="shared" si="12"/>
        <v>445</v>
      </c>
      <c r="M126" s="145" t="s">
        <v>134</v>
      </c>
      <c r="N126" s="30"/>
      <c r="O126" s="149" t="s">
        <v>1</v>
      </c>
      <c r="P126" s="150" t="s">
        <v>36</v>
      </c>
      <c r="Q126" s="151">
        <f t="shared" si="0"/>
        <v>445</v>
      </c>
      <c r="R126" s="151">
        <f t="shared" si="1"/>
        <v>0</v>
      </c>
      <c r="S126" s="151">
        <f t="shared" si="2"/>
        <v>445</v>
      </c>
      <c r="T126" s="152">
        <v>0</v>
      </c>
      <c r="U126" s="152">
        <f t="shared" si="3"/>
        <v>0</v>
      </c>
      <c r="V126" s="152">
        <v>0</v>
      </c>
      <c r="W126" s="152">
        <f t="shared" si="4"/>
        <v>0</v>
      </c>
      <c r="X126" s="152">
        <v>0</v>
      </c>
      <c r="Y126" s="153">
        <f t="shared" si="5"/>
        <v>0</v>
      </c>
      <c r="Z126" s="29"/>
      <c r="AA126" s="29"/>
      <c r="AB126" s="29"/>
      <c r="AC126" s="29"/>
      <c r="AD126" s="29"/>
      <c r="AE126" s="29"/>
      <c r="AF126" s="29"/>
      <c r="AS126" s="154" t="s">
        <v>135</v>
      </c>
      <c r="AU126" s="154" t="s">
        <v>130</v>
      </c>
      <c r="AV126" s="154" t="s">
        <v>81</v>
      </c>
      <c r="AZ126" s="14" t="s">
        <v>128</v>
      </c>
      <c r="BF126" s="155">
        <f t="shared" si="6"/>
        <v>445</v>
      </c>
      <c r="BG126" s="155">
        <f t="shared" si="7"/>
        <v>0</v>
      </c>
      <c r="BH126" s="155">
        <f t="shared" si="8"/>
        <v>0</v>
      </c>
      <c r="BI126" s="155">
        <f t="shared" si="9"/>
        <v>0</v>
      </c>
      <c r="BJ126" s="155">
        <f t="shared" si="10"/>
        <v>0</v>
      </c>
      <c r="BK126" s="14" t="s">
        <v>81</v>
      </c>
      <c r="BL126" s="155">
        <f t="shared" si="11"/>
        <v>445</v>
      </c>
      <c r="BM126" s="14" t="s">
        <v>135</v>
      </c>
      <c r="BN126" s="154" t="s">
        <v>143</v>
      </c>
    </row>
    <row r="127" spans="1:66" s="2" customFormat="1" ht="24">
      <c r="A127" s="29"/>
      <c r="B127" s="142"/>
      <c r="C127" s="143" t="s">
        <v>144</v>
      </c>
      <c r="D127" s="143" t="s">
        <v>130</v>
      </c>
      <c r="E127" s="144" t="s">
        <v>145</v>
      </c>
      <c r="F127" s="145" t="s">
        <v>146</v>
      </c>
      <c r="G127" s="146" t="s">
        <v>133</v>
      </c>
      <c r="H127" s="147">
        <v>1</v>
      </c>
      <c r="I127" s="148">
        <v>0</v>
      </c>
      <c r="J127" s="188">
        <v>1220</v>
      </c>
      <c r="K127" s="147">
        <v>1</v>
      </c>
      <c r="L127" s="148">
        <f t="shared" si="12"/>
        <v>1220</v>
      </c>
      <c r="M127" s="145" t="s">
        <v>134</v>
      </c>
      <c r="N127" s="30"/>
      <c r="O127" s="149" t="s">
        <v>1</v>
      </c>
      <c r="P127" s="150" t="s">
        <v>36</v>
      </c>
      <c r="Q127" s="151">
        <f t="shared" si="0"/>
        <v>1220</v>
      </c>
      <c r="R127" s="151">
        <f t="shared" si="1"/>
        <v>0</v>
      </c>
      <c r="S127" s="151">
        <f t="shared" si="2"/>
        <v>1220</v>
      </c>
      <c r="T127" s="152">
        <v>0</v>
      </c>
      <c r="U127" s="152">
        <f t="shared" si="3"/>
        <v>0</v>
      </c>
      <c r="V127" s="152">
        <v>0</v>
      </c>
      <c r="W127" s="152">
        <f t="shared" si="4"/>
        <v>0</v>
      </c>
      <c r="X127" s="152">
        <v>0</v>
      </c>
      <c r="Y127" s="153">
        <f t="shared" si="5"/>
        <v>0</v>
      </c>
      <c r="Z127" s="29"/>
      <c r="AA127" s="29"/>
      <c r="AB127" s="29"/>
      <c r="AC127" s="29"/>
      <c r="AD127" s="29"/>
      <c r="AE127" s="29"/>
      <c r="AF127" s="29"/>
      <c r="AS127" s="154" t="s">
        <v>135</v>
      </c>
      <c r="AU127" s="154" t="s">
        <v>130</v>
      </c>
      <c r="AV127" s="154" t="s">
        <v>81</v>
      </c>
      <c r="AZ127" s="14" t="s">
        <v>128</v>
      </c>
      <c r="BF127" s="155">
        <f t="shared" si="6"/>
        <v>1220</v>
      </c>
      <c r="BG127" s="155">
        <f t="shared" si="7"/>
        <v>0</v>
      </c>
      <c r="BH127" s="155">
        <f t="shared" si="8"/>
        <v>0</v>
      </c>
      <c r="BI127" s="155">
        <f t="shared" si="9"/>
        <v>0</v>
      </c>
      <c r="BJ127" s="155">
        <f t="shared" si="10"/>
        <v>0</v>
      </c>
      <c r="BK127" s="14" t="s">
        <v>81</v>
      </c>
      <c r="BL127" s="155">
        <f t="shared" si="11"/>
        <v>1220</v>
      </c>
      <c r="BM127" s="14" t="s">
        <v>135</v>
      </c>
      <c r="BN127" s="154" t="s">
        <v>147</v>
      </c>
    </row>
    <row r="128" spans="1:66" s="2" customFormat="1" ht="36">
      <c r="A128" s="29"/>
      <c r="B128" s="142"/>
      <c r="C128" s="143" t="s">
        <v>148</v>
      </c>
      <c r="D128" s="143" t="s">
        <v>130</v>
      </c>
      <c r="E128" s="144" t="s">
        <v>149</v>
      </c>
      <c r="F128" s="145" t="s">
        <v>150</v>
      </c>
      <c r="G128" s="146" t="s">
        <v>133</v>
      </c>
      <c r="H128" s="147">
        <v>1</v>
      </c>
      <c r="I128" s="148">
        <v>0</v>
      </c>
      <c r="J128" s="188">
        <v>2000</v>
      </c>
      <c r="K128" s="147">
        <v>1</v>
      </c>
      <c r="L128" s="148">
        <f t="shared" si="12"/>
        <v>2000</v>
      </c>
      <c r="M128" s="145" t="s">
        <v>134</v>
      </c>
      <c r="N128" s="30"/>
      <c r="O128" s="149" t="s">
        <v>1</v>
      </c>
      <c r="P128" s="150" t="s">
        <v>36</v>
      </c>
      <c r="Q128" s="151">
        <f t="shared" si="0"/>
        <v>2000</v>
      </c>
      <c r="R128" s="151">
        <f t="shared" si="1"/>
        <v>0</v>
      </c>
      <c r="S128" s="151">
        <f t="shared" si="2"/>
        <v>2000</v>
      </c>
      <c r="T128" s="152">
        <v>0</v>
      </c>
      <c r="U128" s="152">
        <f t="shared" si="3"/>
        <v>0</v>
      </c>
      <c r="V128" s="152">
        <v>0</v>
      </c>
      <c r="W128" s="152">
        <f t="shared" si="4"/>
        <v>0</v>
      </c>
      <c r="X128" s="152">
        <v>0</v>
      </c>
      <c r="Y128" s="153">
        <f t="shared" si="5"/>
        <v>0</v>
      </c>
      <c r="Z128" s="29"/>
      <c r="AA128" s="29"/>
      <c r="AB128" s="29"/>
      <c r="AC128" s="29"/>
      <c r="AD128" s="29"/>
      <c r="AE128" s="29"/>
      <c r="AF128" s="29"/>
      <c r="AS128" s="154" t="s">
        <v>135</v>
      </c>
      <c r="AU128" s="154" t="s">
        <v>130</v>
      </c>
      <c r="AV128" s="154" t="s">
        <v>81</v>
      </c>
      <c r="AZ128" s="14" t="s">
        <v>128</v>
      </c>
      <c r="BF128" s="155">
        <f t="shared" si="6"/>
        <v>2000</v>
      </c>
      <c r="BG128" s="155">
        <f t="shared" si="7"/>
        <v>0</v>
      </c>
      <c r="BH128" s="155">
        <f t="shared" si="8"/>
        <v>0</v>
      </c>
      <c r="BI128" s="155">
        <f t="shared" si="9"/>
        <v>0</v>
      </c>
      <c r="BJ128" s="155">
        <f t="shared" si="10"/>
        <v>0</v>
      </c>
      <c r="BK128" s="14" t="s">
        <v>81</v>
      </c>
      <c r="BL128" s="155">
        <f t="shared" si="11"/>
        <v>2000</v>
      </c>
      <c r="BM128" s="14" t="s">
        <v>135</v>
      </c>
      <c r="BN128" s="154" t="s">
        <v>151</v>
      </c>
    </row>
    <row r="129" spans="1:66" s="2" customFormat="1" ht="48">
      <c r="A129" s="29"/>
      <c r="B129" s="142"/>
      <c r="C129" s="143" t="s">
        <v>81</v>
      </c>
      <c r="D129" s="143" t="s">
        <v>130</v>
      </c>
      <c r="E129" s="144" t="s">
        <v>152</v>
      </c>
      <c r="F129" s="145" t="s">
        <v>153</v>
      </c>
      <c r="G129" s="146" t="s">
        <v>154</v>
      </c>
      <c r="H129" s="147">
        <v>1</v>
      </c>
      <c r="I129" s="148">
        <v>0</v>
      </c>
      <c r="J129" s="188">
        <v>822</v>
      </c>
      <c r="K129" s="147">
        <v>1</v>
      </c>
      <c r="L129" s="148">
        <f t="shared" si="12"/>
        <v>822</v>
      </c>
      <c r="M129" s="145" t="s">
        <v>134</v>
      </c>
      <c r="N129" s="30"/>
      <c r="O129" s="149" t="s">
        <v>1</v>
      </c>
      <c r="P129" s="150" t="s">
        <v>36</v>
      </c>
      <c r="Q129" s="151">
        <f t="shared" si="0"/>
        <v>822</v>
      </c>
      <c r="R129" s="151">
        <f t="shared" si="1"/>
        <v>0</v>
      </c>
      <c r="S129" s="151">
        <f t="shared" si="2"/>
        <v>822</v>
      </c>
      <c r="T129" s="152">
        <v>0</v>
      </c>
      <c r="U129" s="152">
        <f t="shared" si="3"/>
        <v>0</v>
      </c>
      <c r="V129" s="152">
        <v>0</v>
      </c>
      <c r="W129" s="152">
        <f t="shared" si="4"/>
        <v>0</v>
      </c>
      <c r="X129" s="152">
        <v>0</v>
      </c>
      <c r="Y129" s="153">
        <f t="shared" si="5"/>
        <v>0</v>
      </c>
      <c r="Z129" s="29"/>
      <c r="AA129" s="29"/>
      <c r="AB129" s="29"/>
      <c r="AC129" s="29"/>
      <c r="AD129" s="29"/>
      <c r="AE129" s="29"/>
      <c r="AF129" s="29"/>
      <c r="AS129" s="154" t="s">
        <v>135</v>
      </c>
      <c r="AU129" s="154" t="s">
        <v>130</v>
      </c>
      <c r="AV129" s="154" t="s">
        <v>81</v>
      </c>
      <c r="AZ129" s="14" t="s">
        <v>128</v>
      </c>
      <c r="BF129" s="155">
        <f t="shared" si="6"/>
        <v>822</v>
      </c>
      <c r="BG129" s="155">
        <f t="shared" si="7"/>
        <v>0</v>
      </c>
      <c r="BH129" s="155">
        <f t="shared" si="8"/>
        <v>0</v>
      </c>
      <c r="BI129" s="155">
        <f t="shared" si="9"/>
        <v>0</v>
      </c>
      <c r="BJ129" s="155">
        <f t="shared" si="10"/>
        <v>0</v>
      </c>
      <c r="BK129" s="14" t="s">
        <v>81</v>
      </c>
      <c r="BL129" s="155">
        <f t="shared" si="11"/>
        <v>822</v>
      </c>
      <c r="BM129" s="14" t="s">
        <v>135</v>
      </c>
      <c r="BN129" s="154" t="s">
        <v>155</v>
      </c>
    </row>
    <row r="130" spans="1:66" s="2" customFormat="1" ht="72">
      <c r="A130" s="29"/>
      <c r="B130" s="142"/>
      <c r="C130" s="143" t="s">
        <v>83</v>
      </c>
      <c r="D130" s="143" t="s">
        <v>130</v>
      </c>
      <c r="E130" s="144" t="s">
        <v>156</v>
      </c>
      <c r="F130" s="145" t="s">
        <v>157</v>
      </c>
      <c r="G130" s="146" t="s">
        <v>154</v>
      </c>
      <c r="H130" s="147">
        <v>1</v>
      </c>
      <c r="I130" s="148">
        <v>0</v>
      </c>
      <c r="J130" s="188">
        <v>822</v>
      </c>
      <c r="K130" s="147">
        <v>1</v>
      </c>
      <c r="L130" s="148">
        <f t="shared" si="12"/>
        <v>822</v>
      </c>
      <c r="M130" s="145" t="s">
        <v>134</v>
      </c>
      <c r="N130" s="30"/>
      <c r="O130" s="149" t="s">
        <v>1</v>
      </c>
      <c r="P130" s="150" t="s">
        <v>36</v>
      </c>
      <c r="Q130" s="151">
        <f t="shared" si="0"/>
        <v>822</v>
      </c>
      <c r="R130" s="151">
        <f t="shared" si="1"/>
        <v>0</v>
      </c>
      <c r="S130" s="151">
        <f t="shared" si="2"/>
        <v>822</v>
      </c>
      <c r="T130" s="152">
        <v>0</v>
      </c>
      <c r="U130" s="152">
        <f t="shared" si="3"/>
        <v>0</v>
      </c>
      <c r="V130" s="152">
        <v>0</v>
      </c>
      <c r="W130" s="152">
        <f t="shared" si="4"/>
        <v>0</v>
      </c>
      <c r="X130" s="152">
        <v>0</v>
      </c>
      <c r="Y130" s="153">
        <f t="shared" si="5"/>
        <v>0</v>
      </c>
      <c r="Z130" s="29"/>
      <c r="AA130" s="29"/>
      <c r="AB130" s="29"/>
      <c r="AC130" s="29"/>
      <c r="AD130" s="29"/>
      <c r="AE130" s="29"/>
      <c r="AF130" s="29"/>
      <c r="AS130" s="154" t="s">
        <v>135</v>
      </c>
      <c r="AU130" s="154" t="s">
        <v>130</v>
      </c>
      <c r="AV130" s="154" t="s">
        <v>81</v>
      </c>
      <c r="AZ130" s="14" t="s">
        <v>128</v>
      </c>
      <c r="BF130" s="155">
        <f t="shared" si="6"/>
        <v>822</v>
      </c>
      <c r="BG130" s="155">
        <f t="shared" si="7"/>
        <v>0</v>
      </c>
      <c r="BH130" s="155">
        <f t="shared" si="8"/>
        <v>0</v>
      </c>
      <c r="BI130" s="155">
        <f t="shared" si="9"/>
        <v>0</v>
      </c>
      <c r="BJ130" s="155">
        <f t="shared" si="10"/>
        <v>0</v>
      </c>
      <c r="BK130" s="14" t="s">
        <v>81</v>
      </c>
      <c r="BL130" s="155">
        <f t="shared" si="11"/>
        <v>822</v>
      </c>
      <c r="BM130" s="14" t="s">
        <v>135</v>
      </c>
      <c r="BN130" s="154" t="s">
        <v>158</v>
      </c>
    </row>
    <row r="131" spans="1:66" s="2" customFormat="1" ht="24">
      <c r="A131" s="29"/>
      <c r="B131" s="142"/>
      <c r="C131" s="143" t="s">
        <v>159</v>
      </c>
      <c r="D131" s="143" t="s">
        <v>130</v>
      </c>
      <c r="E131" s="144" t="s">
        <v>160</v>
      </c>
      <c r="F131" s="145" t="s">
        <v>161</v>
      </c>
      <c r="G131" s="146" t="s">
        <v>154</v>
      </c>
      <c r="H131" s="147">
        <v>1</v>
      </c>
      <c r="I131" s="148">
        <v>0</v>
      </c>
      <c r="J131" s="188">
        <v>765</v>
      </c>
      <c r="K131" s="147">
        <v>1</v>
      </c>
      <c r="L131" s="148">
        <f t="shared" si="12"/>
        <v>765</v>
      </c>
      <c r="M131" s="145" t="s">
        <v>134</v>
      </c>
      <c r="N131" s="30"/>
      <c r="O131" s="149" t="s">
        <v>1</v>
      </c>
      <c r="P131" s="150" t="s">
        <v>36</v>
      </c>
      <c r="Q131" s="151">
        <f t="shared" si="0"/>
        <v>765</v>
      </c>
      <c r="R131" s="151">
        <f t="shared" si="1"/>
        <v>0</v>
      </c>
      <c r="S131" s="151">
        <f t="shared" si="2"/>
        <v>765</v>
      </c>
      <c r="T131" s="152">
        <v>0</v>
      </c>
      <c r="U131" s="152">
        <f t="shared" si="3"/>
        <v>0</v>
      </c>
      <c r="V131" s="152">
        <v>0</v>
      </c>
      <c r="W131" s="152">
        <f t="shared" si="4"/>
        <v>0</v>
      </c>
      <c r="X131" s="152">
        <v>0</v>
      </c>
      <c r="Y131" s="153">
        <f t="shared" si="5"/>
        <v>0</v>
      </c>
      <c r="Z131" s="29"/>
      <c r="AA131" s="29"/>
      <c r="AB131" s="29"/>
      <c r="AC131" s="29"/>
      <c r="AD131" s="29"/>
      <c r="AE131" s="29"/>
      <c r="AF131" s="29"/>
      <c r="AS131" s="154" t="s">
        <v>135</v>
      </c>
      <c r="AU131" s="154" t="s">
        <v>130</v>
      </c>
      <c r="AV131" s="154" t="s">
        <v>81</v>
      </c>
      <c r="AZ131" s="14" t="s">
        <v>128</v>
      </c>
      <c r="BF131" s="155">
        <f t="shared" si="6"/>
        <v>765</v>
      </c>
      <c r="BG131" s="155">
        <f t="shared" si="7"/>
        <v>0</v>
      </c>
      <c r="BH131" s="155">
        <f t="shared" si="8"/>
        <v>0</v>
      </c>
      <c r="BI131" s="155">
        <f t="shared" si="9"/>
        <v>0</v>
      </c>
      <c r="BJ131" s="155">
        <f t="shared" si="10"/>
        <v>0</v>
      </c>
      <c r="BK131" s="14" t="s">
        <v>81</v>
      </c>
      <c r="BL131" s="155">
        <f t="shared" si="11"/>
        <v>765</v>
      </c>
      <c r="BM131" s="14" t="s">
        <v>135</v>
      </c>
      <c r="BN131" s="154" t="s">
        <v>162</v>
      </c>
    </row>
    <row r="132" spans="1:66" s="2" customFormat="1" ht="36">
      <c r="A132" s="29"/>
      <c r="B132" s="142"/>
      <c r="C132" s="143" t="s">
        <v>135</v>
      </c>
      <c r="D132" s="143" t="s">
        <v>130</v>
      </c>
      <c r="E132" s="144" t="s">
        <v>163</v>
      </c>
      <c r="F132" s="145" t="s">
        <v>164</v>
      </c>
      <c r="G132" s="146" t="s">
        <v>154</v>
      </c>
      <c r="H132" s="147">
        <v>1</v>
      </c>
      <c r="I132" s="148">
        <v>0</v>
      </c>
      <c r="J132" s="188">
        <v>1090</v>
      </c>
      <c r="K132" s="147">
        <v>1</v>
      </c>
      <c r="L132" s="148">
        <f t="shared" si="12"/>
        <v>1090</v>
      </c>
      <c r="M132" s="145" t="s">
        <v>134</v>
      </c>
      <c r="N132" s="30"/>
      <c r="O132" s="149" t="s">
        <v>1</v>
      </c>
      <c r="P132" s="150" t="s">
        <v>36</v>
      </c>
      <c r="Q132" s="151">
        <f t="shared" si="0"/>
        <v>1090</v>
      </c>
      <c r="R132" s="151">
        <f t="shared" si="1"/>
        <v>0</v>
      </c>
      <c r="S132" s="151">
        <f t="shared" si="2"/>
        <v>1090</v>
      </c>
      <c r="T132" s="152">
        <v>0</v>
      </c>
      <c r="U132" s="152">
        <f t="shared" si="3"/>
        <v>0</v>
      </c>
      <c r="V132" s="152">
        <v>0</v>
      </c>
      <c r="W132" s="152">
        <f t="shared" si="4"/>
        <v>0</v>
      </c>
      <c r="X132" s="152">
        <v>0</v>
      </c>
      <c r="Y132" s="153">
        <f t="shared" si="5"/>
        <v>0</v>
      </c>
      <c r="Z132" s="29"/>
      <c r="AA132" s="29"/>
      <c r="AB132" s="29"/>
      <c r="AC132" s="29"/>
      <c r="AD132" s="29"/>
      <c r="AE132" s="29"/>
      <c r="AF132" s="29"/>
      <c r="AS132" s="154" t="s">
        <v>135</v>
      </c>
      <c r="AU132" s="154" t="s">
        <v>130</v>
      </c>
      <c r="AV132" s="154" t="s">
        <v>81</v>
      </c>
      <c r="AZ132" s="14" t="s">
        <v>128</v>
      </c>
      <c r="BF132" s="155">
        <f t="shared" si="6"/>
        <v>1090</v>
      </c>
      <c r="BG132" s="155">
        <f t="shared" si="7"/>
        <v>0</v>
      </c>
      <c r="BH132" s="155">
        <f t="shared" si="8"/>
        <v>0</v>
      </c>
      <c r="BI132" s="155">
        <f t="shared" si="9"/>
        <v>0</v>
      </c>
      <c r="BJ132" s="155">
        <f t="shared" si="10"/>
        <v>0</v>
      </c>
      <c r="BK132" s="14" t="s">
        <v>81</v>
      </c>
      <c r="BL132" s="155">
        <f t="shared" si="11"/>
        <v>1090</v>
      </c>
      <c r="BM132" s="14" t="s">
        <v>135</v>
      </c>
      <c r="BN132" s="154" t="s">
        <v>165</v>
      </c>
    </row>
    <row r="133" spans="2:64" s="11" customFormat="1" ht="25.9" customHeight="1">
      <c r="B133" s="131"/>
      <c r="C133" s="184"/>
      <c r="D133" s="185" t="s">
        <v>72</v>
      </c>
      <c r="E133" s="186" t="s">
        <v>166</v>
      </c>
      <c r="F133" s="186" t="s">
        <v>167</v>
      </c>
      <c r="G133" s="184"/>
      <c r="H133" s="184"/>
      <c r="I133" s="184"/>
      <c r="J133" s="189"/>
      <c r="K133" s="147"/>
      <c r="L133" s="187"/>
      <c r="M133" s="184"/>
      <c r="N133" s="131"/>
      <c r="O133" s="135"/>
      <c r="P133" s="136"/>
      <c r="Q133" s="136"/>
      <c r="R133" s="137">
        <f>SUM(R134:R137)</f>
        <v>0</v>
      </c>
      <c r="S133" s="137">
        <f>SUM(S134:S137)</f>
        <v>44420</v>
      </c>
      <c r="T133" s="136"/>
      <c r="U133" s="138">
        <f>SUM(U134:U137)</f>
        <v>0</v>
      </c>
      <c r="V133" s="136"/>
      <c r="W133" s="138">
        <f>SUM(W134:W137)</f>
        <v>0</v>
      </c>
      <c r="X133" s="136"/>
      <c r="Y133" s="139">
        <f>SUM(Y134:Y137)</f>
        <v>0</v>
      </c>
      <c r="AS133" s="132" t="s">
        <v>135</v>
      </c>
      <c r="AU133" s="140" t="s">
        <v>72</v>
      </c>
      <c r="AV133" s="140" t="s">
        <v>73</v>
      </c>
      <c r="AZ133" s="132" t="s">
        <v>128</v>
      </c>
      <c r="BL133" s="141">
        <f>SUM(BL134:BL137)</f>
        <v>44420</v>
      </c>
    </row>
    <row r="134" spans="1:66" s="2" customFormat="1" ht="90" customHeight="1">
      <c r="A134" s="29"/>
      <c r="B134" s="142"/>
      <c r="C134" s="143" t="s">
        <v>168</v>
      </c>
      <c r="D134" s="143" t="s">
        <v>130</v>
      </c>
      <c r="E134" s="144" t="s">
        <v>169</v>
      </c>
      <c r="F134" s="145" t="s">
        <v>170</v>
      </c>
      <c r="G134" s="146" t="s">
        <v>133</v>
      </c>
      <c r="H134" s="147">
        <v>1</v>
      </c>
      <c r="I134" s="148">
        <v>0</v>
      </c>
      <c r="J134" s="188">
        <v>9160</v>
      </c>
      <c r="K134" s="147">
        <v>1</v>
      </c>
      <c r="L134" s="148">
        <f>ROUND((Q134*K134)*H134,2)</f>
        <v>9160</v>
      </c>
      <c r="M134" s="145" t="s">
        <v>134</v>
      </c>
      <c r="N134" s="30"/>
      <c r="O134" s="149" t="s">
        <v>1</v>
      </c>
      <c r="P134" s="150" t="s">
        <v>36</v>
      </c>
      <c r="Q134" s="151">
        <f>I134+J134</f>
        <v>9160</v>
      </c>
      <c r="R134" s="151">
        <f>ROUND(I134*H134,2)</f>
        <v>0</v>
      </c>
      <c r="S134" s="151">
        <f>ROUND(J134*H134,2)</f>
        <v>9160</v>
      </c>
      <c r="T134" s="152">
        <v>0</v>
      </c>
      <c r="U134" s="152">
        <f>T134*H134</f>
        <v>0</v>
      </c>
      <c r="V134" s="152">
        <v>0</v>
      </c>
      <c r="W134" s="152">
        <f>V134*H134</f>
        <v>0</v>
      </c>
      <c r="X134" s="152">
        <v>0</v>
      </c>
      <c r="Y134" s="153">
        <f>X134*H134</f>
        <v>0</v>
      </c>
      <c r="Z134" s="29"/>
      <c r="AA134" s="29"/>
      <c r="AB134" s="29"/>
      <c r="AC134" s="29"/>
      <c r="AD134" s="29"/>
      <c r="AE134" s="29"/>
      <c r="AF134" s="29"/>
      <c r="AS134" s="154" t="s">
        <v>171</v>
      </c>
      <c r="AU134" s="154" t="s">
        <v>130</v>
      </c>
      <c r="AV134" s="154" t="s">
        <v>81</v>
      </c>
      <c r="AZ134" s="14" t="s">
        <v>128</v>
      </c>
      <c r="BF134" s="155">
        <f>IF(P134="základní",L134,0)</f>
        <v>9160</v>
      </c>
      <c r="BG134" s="155">
        <f>IF(P134="snížená",L134,0)</f>
        <v>0</v>
      </c>
      <c r="BH134" s="155">
        <f>IF(P134="zákl. přenesená",L134,0)</f>
        <v>0</v>
      </c>
      <c r="BI134" s="155">
        <f>IF(P134="sníž. přenesená",L134,0)</f>
        <v>0</v>
      </c>
      <c r="BJ134" s="155">
        <f>IF(P134="nulová",L134,0)</f>
        <v>0</v>
      </c>
      <c r="BK134" s="14" t="s">
        <v>81</v>
      </c>
      <c r="BL134" s="155">
        <f>ROUND(Q134*H134,2)</f>
        <v>9160</v>
      </c>
      <c r="BM134" s="14" t="s">
        <v>171</v>
      </c>
      <c r="BN134" s="154" t="s">
        <v>172</v>
      </c>
    </row>
    <row r="135" spans="1:66" s="2" customFormat="1" ht="101.25" customHeight="1">
      <c r="A135" s="29"/>
      <c r="B135" s="142"/>
      <c r="C135" s="143" t="s">
        <v>173</v>
      </c>
      <c r="D135" s="143" t="s">
        <v>130</v>
      </c>
      <c r="E135" s="144" t="s">
        <v>174</v>
      </c>
      <c r="F135" s="145" t="s">
        <v>175</v>
      </c>
      <c r="G135" s="146" t="s">
        <v>133</v>
      </c>
      <c r="H135" s="147">
        <v>1</v>
      </c>
      <c r="I135" s="148">
        <v>0</v>
      </c>
      <c r="J135" s="188">
        <v>11300</v>
      </c>
      <c r="K135" s="147">
        <v>1</v>
      </c>
      <c r="L135" s="148">
        <f aca="true" t="shared" si="13" ref="L135:L137">ROUND((Q135*K135)*H135,2)</f>
        <v>11300</v>
      </c>
      <c r="M135" s="145" t="s">
        <v>134</v>
      </c>
      <c r="N135" s="30"/>
      <c r="O135" s="149" t="s">
        <v>1</v>
      </c>
      <c r="P135" s="150" t="s">
        <v>36</v>
      </c>
      <c r="Q135" s="151">
        <f>I135+J135</f>
        <v>11300</v>
      </c>
      <c r="R135" s="151">
        <f>ROUND(I135*H135,2)</f>
        <v>0</v>
      </c>
      <c r="S135" s="151">
        <f>ROUND(J135*H135,2)</f>
        <v>11300</v>
      </c>
      <c r="T135" s="152">
        <v>0</v>
      </c>
      <c r="U135" s="152">
        <f>T135*H135</f>
        <v>0</v>
      </c>
      <c r="V135" s="152">
        <v>0</v>
      </c>
      <c r="W135" s="152">
        <f>V135*H135</f>
        <v>0</v>
      </c>
      <c r="X135" s="152">
        <v>0</v>
      </c>
      <c r="Y135" s="153">
        <f>X135*H135</f>
        <v>0</v>
      </c>
      <c r="Z135" s="29"/>
      <c r="AA135" s="29"/>
      <c r="AB135" s="29"/>
      <c r="AC135" s="29"/>
      <c r="AD135" s="29"/>
      <c r="AE135" s="29"/>
      <c r="AF135" s="29"/>
      <c r="AS135" s="154" t="s">
        <v>171</v>
      </c>
      <c r="AU135" s="154" t="s">
        <v>130</v>
      </c>
      <c r="AV135" s="154" t="s">
        <v>81</v>
      </c>
      <c r="AZ135" s="14" t="s">
        <v>128</v>
      </c>
      <c r="BF135" s="155">
        <f>IF(P135="základní",L135,0)</f>
        <v>11300</v>
      </c>
      <c r="BG135" s="155">
        <f>IF(P135="snížená",L135,0)</f>
        <v>0</v>
      </c>
      <c r="BH135" s="155">
        <f>IF(P135="zákl. přenesená",L135,0)</f>
        <v>0</v>
      </c>
      <c r="BI135" s="155">
        <f>IF(P135="sníž. přenesená",L135,0)</f>
        <v>0</v>
      </c>
      <c r="BJ135" s="155">
        <f>IF(P135="nulová",L135,0)</f>
        <v>0</v>
      </c>
      <c r="BK135" s="14" t="s">
        <v>81</v>
      </c>
      <c r="BL135" s="155">
        <f>ROUND(Q135*H135,2)</f>
        <v>11300</v>
      </c>
      <c r="BM135" s="14" t="s">
        <v>171</v>
      </c>
      <c r="BN135" s="154" t="s">
        <v>176</v>
      </c>
    </row>
    <row r="136" spans="1:66" s="2" customFormat="1" ht="101.25" customHeight="1">
      <c r="A136" s="29"/>
      <c r="B136" s="142"/>
      <c r="C136" s="143" t="s">
        <v>177</v>
      </c>
      <c r="D136" s="143" t="s">
        <v>130</v>
      </c>
      <c r="E136" s="144" t="s">
        <v>178</v>
      </c>
      <c r="F136" s="145" t="s">
        <v>179</v>
      </c>
      <c r="G136" s="146" t="s">
        <v>133</v>
      </c>
      <c r="H136" s="147">
        <v>1</v>
      </c>
      <c r="I136" s="148">
        <v>0</v>
      </c>
      <c r="J136" s="188">
        <v>16900</v>
      </c>
      <c r="K136" s="147">
        <v>1</v>
      </c>
      <c r="L136" s="148">
        <f t="shared" si="13"/>
        <v>16900</v>
      </c>
      <c r="M136" s="145" t="s">
        <v>134</v>
      </c>
      <c r="N136" s="30"/>
      <c r="O136" s="149" t="s">
        <v>1</v>
      </c>
      <c r="P136" s="150" t="s">
        <v>36</v>
      </c>
      <c r="Q136" s="151">
        <f>I136+J136</f>
        <v>16900</v>
      </c>
      <c r="R136" s="151">
        <f>ROUND(I136*H136,2)</f>
        <v>0</v>
      </c>
      <c r="S136" s="151">
        <f>ROUND(J136*H136,2)</f>
        <v>16900</v>
      </c>
      <c r="T136" s="152">
        <v>0</v>
      </c>
      <c r="U136" s="152">
        <f>T136*H136</f>
        <v>0</v>
      </c>
      <c r="V136" s="152">
        <v>0</v>
      </c>
      <c r="W136" s="152">
        <f>V136*H136</f>
        <v>0</v>
      </c>
      <c r="X136" s="152">
        <v>0</v>
      </c>
      <c r="Y136" s="153">
        <f>X136*H136</f>
        <v>0</v>
      </c>
      <c r="Z136" s="29"/>
      <c r="AA136" s="29"/>
      <c r="AB136" s="29"/>
      <c r="AC136" s="29"/>
      <c r="AD136" s="29"/>
      <c r="AE136" s="29"/>
      <c r="AF136" s="29"/>
      <c r="AS136" s="154" t="s">
        <v>171</v>
      </c>
      <c r="AU136" s="154" t="s">
        <v>130</v>
      </c>
      <c r="AV136" s="154" t="s">
        <v>81</v>
      </c>
      <c r="AZ136" s="14" t="s">
        <v>128</v>
      </c>
      <c r="BF136" s="155">
        <f>IF(P136="základní",L136,0)</f>
        <v>16900</v>
      </c>
      <c r="BG136" s="155">
        <f>IF(P136="snížená",L136,0)</f>
        <v>0</v>
      </c>
      <c r="BH136" s="155">
        <f>IF(P136="zákl. přenesená",L136,0)</f>
        <v>0</v>
      </c>
      <c r="BI136" s="155">
        <f>IF(P136="sníž. přenesená",L136,0)</f>
        <v>0</v>
      </c>
      <c r="BJ136" s="155">
        <f>IF(P136="nulová",L136,0)</f>
        <v>0</v>
      </c>
      <c r="BK136" s="14" t="s">
        <v>81</v>
      </c>
      <c r="BL136" s="155">
        <f>ROUND(Q136*H136,2)</f>
        <v>16900</v>
      </c>
      <c r="BM136" s="14" t="s">
        <v>171</v>
      </c>
      <c r="BN136" s="154" t="s">
        <v>180</v>
      </c>
    </row>
    <row r="137" spans="1:66" s="2" customFormat="1" ht="101.25" customHeight="1">
      <c r="A137" s="29"/>
      <c r="B137" s="142"/>
      <c r="C137" s="143" t="s">
        <v>181</v>
      </c>
      <c r="D137" s="143" t="s">
        <v>130</v>
      </c>
      <c r="E137" s="144" t="s">
        <v>182</v>
      </c>
      <c r="F137" s="145" t="s">
        <v>183</v>
      </c>
      <c r="G137" s="146" t="s">
        <v>133</v>
      </c>
      <c r="H137" s="147">
        <v>1</v>
      </c>
      <c r="I137" s="148">
        <v>0</v>
      </c>
      <c r="J137" s="188">
        <v>7060</v>
      </c>
      <c r="K137" s="147">
        <v>1</v>
      </c>
      <c r="L137" s="148">
        <f t="shared" si="13"/>
        <v>7060</v>
      </c>
      <c r="M137" s="145" t="s">
        <v>134</v>
      </c>
      <c r="N137" s="30"/>
      <c r="O137" s="156" t="s">
        <v>1</v>
      </c>
      <c r="P137" s="157" t="s">
        <v>36</v>
      </c>
      <c r="Q137" s="158">
        <f>I137+J137</f>
        <v>7060</v>
      </c>
      <c r="R137" s="158">
        <f>ROUND(I137*H137,2)</f>
        <v>0</v>
      </c>
      <c r="S137" s="158">
        <f>ROUND(J137*H137,2)</f>
        <v>7060</v>
      </c>
      <c r="T137" s="159">
        <v>0</v>
      </c>
      <c r="U137" s="159">
        <f>T137*H137</f>
        <v>0</v>
      </c>
      <c r="V137" s="159">
        <v>0</v>
      </c>
      <c r="W137" s="159">
        <f>V137*H137</f>
        <v>0</v>
      </c>
      <c r="X137" s="159">
        <v>0</v>
      </c>
      <c r="Y137" s="160">
        <f>X137*H137</f>
        <v>0</v>
      </c>
      <c r="Z137" s="29"/>
      <c r="AA137" s="29"/>
      <c r="AB137" s="29"/>
      <c r="AC137" s="29"/>
      <c r="AD137" s="29"/>
      <c r="AE137" s="29"/>
      <c r="AF137" s="29"/>
      <c r="AS137" s="154" t="s">
        <v>171</v>
      </c>
      <c r="AU137" s="154" t="s">
        <v>130</v>
      </c>
      <c r="AV137" s="154" t="s">
        <v>81</v>
      </c>
      <c r="AZ137" s="14" t="s">
        <v>128</v>
      </c>
      <c r="BF137" s="155">
        <f>IF(P137="základní",L137,0)</f>
        <v>7060</v>
      </c>
      <c r="BG137" s="155">
        <f>IF(P137="snížená",L137,0)</f>
        <v>0</v>
      </c>
      <c r="BH137" s="155">
        <f>IF(P137="zákl. přenesená",L137,0)</f>
        <v>0</v>
      </c>
      <c r="BI137" s="155">
        <f>IF(P137="sníž. přenesená",L137,0)</f>
        <v>0</v>
      </c>
      <c r="BJ137" s="155">
        <f>IF(P137="nulová",L137,0)</f>
        <v>0</v>
      </c>
      <c r="BK137" s="14" t="s">
        <v>81</v>
      </c>
      <c r="BL137" s="155">
        <f>ROUND(Q137*H137,2)</f>
        <v>7060</v>
      </c>
      <c r="BM137" s="14" t="s">
        <v>171</v>
      </c>
      <c r="BN137" s="154" t="s">
        <v>184</v>
      </c>
    </row>
    <row r="138" spans="1:32" s="2" customFormat="1" ht="6.95" customHeight="1">
      <c r="A138" s="29"/>
      <c r="B138" s="44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30"/>
      <c r="O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</row>
  </sheetData>
  <sheetProtection algorithmName="SHA-512" hashValue="pRntiu3IKnR9UOdwM6XuPmliBaQ7OVoDgj06IpHXun70iH/0Bi0Th7/q9hH9m/HQtIig0PdaN9aKWAdC4mg2DQ==" saltValue="fFHWF59mmsiYH+SayBmBhw==" spinCount="100000" sheet="1" objects="1" scenarios="1"/>
  <autoFilter ref="C121:M137"/>
  <mergeCells count="9">
    <mergeCell ref="E87:H87"/>
    <mergeCell ref="E112:H112"/>
    <mergeCell ref="E114:H114"/>
    <mergeCell ref="N2:AA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80"/>
  <sheetViews>
    <sheetView showGridLines="0" workbookViewId="0" topLeftCell="A87">
      <selection activeCell="E119" sqref="E11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23.8515625" style="1" customWidth="1"/>
    <col min="10" max="10" width="22.28125" style="1" customWidth="1"/>
    <col min="11" max="11" width="22.28125" style="181" customWidth="1"/>
    <col min="12" max="12" width="22.28125" style="1" customWidth="1"/>
    <col min="13" max="13" width="15.421875" style="1" customWidth="1"/>
    <col min="14" max="14" width="9.28125" style="1" customWidth="1"/>
    <col min="15" max="15" width="10.8515625" style="1" hidden="1" customWidth="1"/>
    <col min="16" max="16" width="9.28125" style="1" hidden="1" customWidth="1"/>
    <col min="17" max="25" width="14.140625" style="1" hidden="1" customWidth="1"/>
    <col min="26" max="26" width="12.28125" style="1" hidden="1" customWidth="1"/>
    <col min="27" max="27" width="16.28125" style="1" customWidth="1"/>
    <col min="28" max="28" width="12.28125" style="1" customWidth="1"/>
    <col min="29" max="29" width="15.00390625" style="1" customWidth="1"/>
    <col min="30" max="30" width="11.00390625" style="1" customWidth="1"/>
    <col min="31" max="31" width="15.00390625" style="1" customWidth="1"/>
    <col min="32" max="32" width="16.28125" style="1" customWidth="1"/>
    <col min="45" max="66" width="9.28125" style="1" hidden="1" customWidth="1"/>
  </cols>
  <sheetData>
    <row r="1" ht="12">
      <c r="A1" s="95"/>
    </row>
    <row r="2" spans="11:47" s="1" customFormat="1" ht="36.95" customHeight="1">
      <c r="K2" s="181"/>
      <c r="N2" s="229" t="s">
        <v>6</v>
      </c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U2" s="14" t="s">
        <v>86</v>
      </c>
    </row>
    <row r="3" spans="2:47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AU3" s="14" t="s">
        <v>83</v>
      </c>
    </row>
    <row r="4" spans="2:47" s="1" customFormat="1" ht="24.95" customHeight="1">
      <c r="B4" s="17"/>
      <c r="D4" s="18" t="s">
        <v>94</v>
      </c>
      <c r="K4" s="181"/>
      <c r="N4" s="17"/>
      <c r="O4" s="96" t="s">
        <v>11</v>
      </c>
      <c r="AU4" s="14" t="s">
        <v>3</v>
      </c>
    </row>
    <row r="5" spans="2:14" s="1" customFormat="1" ht="6.95" customHeight="1">
      <c r="B5" s="17"/>
      <c r="K5" s="181"/>
      <c r="N5" s="17"/>
    </row>
    <row r="6" spans="2:14" s="1" customFormat="1" ht="12" customHeight="1">
      <c r="B6" s="17"/>
      <c r="D6" s="23" t="s">
        <v>14</v>
      </c>
      <c r="K6" s="181"/>
      <c r="N6" s="17"/>
    </row>
    <row r="7" spans="2:14" s="1" customFormat="1" ht="16.5" customHeight="1">
      <c r="B7" s="17"/>
      <c r="E7" s="236" t="str">
        <f>'Rekapitulace stavby'!K6</f>
        <v>Oprava záložních zdrojů OŘ Plzeň 2021/2022</v>
      </c>
      <c r="F7" s="237"/>
      <c r="G7" s="237"/>
      <c r="H7" s="237"/>
      <c r="K7" s="181"/>
      <c r="N7" s="17"/>
    </row>
    <row r="8" spans="1:32" s="2" customFormat="1" ht="12" customHeight="1">
      <c r="A8" s="29"/>
      <c r="B8" s="30"/>
      <c r="C8" s="29"/>
      <c r="D8" s="23" t="s">
        <v>95</v>
      </c>
      <c r="E8" s="29"/>
      <c r="F8" s="29"/>
      <c r="G8" s="29"/>
      <c r="H8" s="29"/>
      <c r="I8" s="29"/>
      <c r="J8" s="29"/>
      <c r="K8" s="183"/>
      <c r="L8" s="29"/>
      <c r="M8" s="29"/>
      <c r="N8" s="3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2" s="2" customFormat="1" ht="16.5" customHeight="1">
      <c r="A9" s="29"/>
      <c r="B9" s="30"/>
      <c r="C9" s="29"/>
      <c r="D9" s="29"/>
      <c r="E9" s="217" t="s">
        <v>185</v>
      </c>
      <c r="F9" s="235"/>
      <c r="G9" s="235"/>
      <c r="H9" s="235"/>
      <c r="I9" s="29"/>
      <c r="J9" s="29"/>
      <c r="K9" s="183"/>
      <c r="L9" s="29"/>
      <c r="M9" s="29"/>
      <c r="N9" s="3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2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183"/>
      <c r="L10" s="29"/>
      <c r="M10" s="29"/>
      <c r="N10" s="3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32" s="2" customFormat="1" ht="12" customHeight="1">
      <c r="A11" s="29"/>
      <c r="B11" s="30"/>
      <c r="C11" s="29"/>
      <c r="D11" s="23" t="s">
        <v>15</v>
      </c>
      <c r="E11" s="29"/>
      <c r="F11" s="21" t="s">
        <v>1</v>
      </c>
      <c r="G11" s="29"/>
      <c r="H11" s="29"/>
      <c r="I11" s="23" t="s">
        <v>16</v>
      </c>
      <c r="J11" s="21" t="s">
        <v>1</v>
      </c>
      <c r="K11" s="180"/>
      <c r="L11" s="29"/>
      <c r="M11" s="29"/>
      <c r="N11" s="3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s="2" customFormat="1" ht="12" customHeight="1">
      <c r="A12" s="29"/>
      <c r="B12" s="30"/>
      <c r="C12" s="29"/>
      <c r="D12" s="23" t="s">
        <v>17</v>
      </c>
      <c r="E12" s="29"/>
      <c r="F12" s="21" t="s">
        <v>398</v>
      </c>
      <c r="G12" s="29"/>
      <c r="H12" s="29"/>
      <c r="I12" s="23" t="s">
        <v>19</v>
      </c>
      <c r="J12" s="52">
        <f>'Rekapitulace stavby'!AN8</f>
        <v>44281</v>
      </c>
      <c r="K12" s="179"/>
      <c r="L12" s="29"/>
      <c r="M12" s="29"/>
      <c r="N12" s="3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183"/>
      <c r="L13" s="29"/>
      <c r="M13" s="29"/>
      <c r="N13" s="3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32" s="2" customFormat="1" ht="12" customHeight="1">
      <c r="A14" s="29"/>
      <c r="B14" s="30"/>
      <c r="C14" s="29"/>
      <c r="D14" s="23" t="s">
        <v>20</v>
      </c>
      <c r="E14" s="29"/>
      <c r="F14" s="29" t="s">
        <v>399</v>
      </c>
      <c r="G14" s="29"/>
      <c r="H14" s="29"/>
      <c r="I14" s="23" t="s">
        <v>21</v>
      </c>
      <c r="J14" s="21" t="str">
        <f>IF('Rekapitulace stavby'!AN10="","",'Rekapitulace stavby'!AN10)</f>
        <v/>
      </c>
      <c r="K14" s="180"/>
      <c r="L14" s="29"/>
      <c r="M14" s="29"/>
      <c r="N14" s="3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s="2" customFormat="1" ht="18" customHeight="1">
      <c r="A15" s="29"/>
      <c r="B15" s="30"/>
      <c r="C15" s="29"/>
      <c r="D15" s="29"/>
      <c r="E15" s="21" t="str">
        <f>IF('Rekapitulace stavby'!E11="","",'Rekapitulace stavby'!E11)</f>
        <v xml:space="preserve"> </v>
      </c>
      <c r="F15" s="29"/>
      <c r="G15" s="29"/>
      <c r="H15" s="29"/>
      <c r="I15" s="23" t="s">
        <v>22</v>
      </c>
      <c r="J15" s="21" t="str">
        <f>IF('Rekapitulace stavby'!AN11="","",'Rekapitulace stavby'!AN11)</f>
        <v/>
      </c>
      <c r="K15" s="180"/>
      <c r="L15" s="29"/>
      <c r="M15" s="29"/>
      <c r="N15" s="3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183"/>
      <c r="L16" s="29"/>
      <c r="M16" s="29"/>
      <c r="N16" s="3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s="2" customFormat="1" ht="12" customHeight="1">
      <c r="A17" s="29"/>
      <c r="B17" s="30"/>
      <c r="C17" s="29"/>
      <c r="D17" s="246" t="s">
        <v>23</v>
      </c>
      <c r="E17" s="191"/>
      <c r="F17" s="191"/>
      <c r="G17" s="191"/>
      <c r="H17" s="191"/>
      <c r="I17" s="246" t="s">
        <v>21</v>
      </c>
      <c r="J17" s="247" t="str">
        <f>'Rekapitulace stavby'!AN13</f>
        <v/>
      </c>
      <c r="K17" s="247"/>
      <c r="L17" s="191"/>
      <c r="M17" s="191"/>
      <c r="N17" s="3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s="2" customFormat="1" ht="18" customHeight="1">
      <c r="A18" s="29"/>
      <c r="B18" s="30"/>
      <c r="C18" s="29"/>
      <c r="D18" s="191"/>
      <c r="E18" s="251" t="str">
        <f>'Rekapitulace stavby'!E14</f>
        <v xml:space="preserve"> </v>
      </c>
      <c r="F18" s="251"/>
      <c r="G18" s="251"/>
      <c r="H18" s="251"/>
      <c r="I18" s="246" t="s">
        <v>22</v>
      </c>
      <c r="J18" s="247" t="str">
        <f>'Rekapitulace stavby'!AN14</f>
        <v/>
      </c>
      <c r="K18" s="247"/>
      <c r="L18" s="191"/>
      <c r="M18" s="191"/>
      <c r="N18" s="3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s="2" customFormat="1" ht="6.95" customHeight="1">
      <c r="A19" s="29"/>
      <c r="B19" s="30"/>
      <c r="C19" s="29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3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s="2" customFormat="1" ht="12" customHeight="1">
      <c r="A20" s="29"/>
      <c r="B20" s="30"/>
      <c r="C20" s="29"/>
      <c r="D20" s="246" t="s">
        <v>24</v>
      </c>
      <c r="E20" s="191"/>
      <c r="F20" s="191"/>
      <c r="G20" s="191"/>
      <c r="H20" s="191"/>
      <c r="I20" s="246" t="s">
        <v>21</v>
      </c>
      <c r="J20" s="247" t="str">
        <f>IF('Rekapitulace stavby'!AN16="","",'Rekapitulace stavby'!AN16)</f>
        <v/>
      </c>
      <c r="K20" s="247"/>
      <c r="L20" s="191"/>
      <c r="M20" s="191"/>
      <c r="N20" s="3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s="2" customFormat="1" ht="18" customHeight="1">
      <c r="A21" s="29"/>
      <c r="B21" s="30"/>
      <c r="C21" s="29"/>
      <c r="D21" s="191"/>
      <c r="E21" s="247" t="str">
        <f>IF('Rekapitulace stavby'!E17="","",'Rekapitulace stavby'!E17)</f>
        <v xml:space="preserve"> </v>
      </c>
      <c r="F21" s="191"/>
      <c r="G21" s="191"/>
      <c r="H21" s="191"/>
      <c r="I21" s="246" t="s">
        <v>22</v>
      </c>
      <c r="J21" s="247" t="str">
        <f>IF('Rekapitulace stavby'!AN17="","",'Rekapitulace stavby'!AN17)</f>
        <v/>
      </c>
      <c r="K21" s="247"/>
      <c r="L21" s="191"/>
      <c r="M21" s="191"/>
      <c r="N21" s="3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s="2" customFormat="1" ht="6.95" customHeight="1">
      <c r="A22" s="29"/>
      <c r="B22" s="30"/>
      <c r="C22" s="29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3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s="2" customFormat="1" ht="12" customHeight="1">
      <c r="A23" s="29"/>
      <c r="B23" s="30"/>
      <c r="C23" s="29"/>
      <c r="D23" s="246" t="s">
        <v>25</v>
      </c>
      <c r="E23" s="191"/>
      <c r="F23" s="191"/>
      <c r="G23" s="191"/>
      <c r="H23" s="191"/>
      <c r="I23" s="246" t="s">
        <v>21</v>
      </c>
      <c r="J23" s="247" t="str">
        <f>IF('Rekapitulace stavby'!AN19="","",'Rekapitulace stavby'!AN19)</f>
        <v/>
      </c>
      <c r="K23" s="247"/>
      <c r="L23" s="191"/>
      <c r="M23" s="191"/>
      <c r="N23" s="3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s="2" customFormat="1" ht="18" customHeight="1">
      <c r="A24" s="29"/>
      <c r="B24" s="30"/>
      <c r="C24" s="29"/>
      <c r="D24" s="191"/>
      <c r="E24" s="247" t="str">
        <f>IF('Rekapitulace stavby'!E20="","",'Rekapitulace stavby'!E20)</f>
        <v xml:space="preserve"> </v>
      </c>
      <c r="F24" s="191"/>
      <c r="G24" s="191"/>
      <c r="H24" s="191"/>
      <c r="I24" s="246" t="s">
        <v>22</v>
      </c>
      <c r="J24" s="247" t="str">
        <f>IF('Rekapitulace stavby'!AN20="","",'Rekapitulace stavby'!AN20)</f>
        <v/>
      </c>
      <c r="K24" s="247"/>
      <c r="L24" s="191"/>
      <c r="M24" s="191"/>
      <c r="N24" s="3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s="2" customFormat="1" ht="6.95" customHeight="1">
      <c r="A25" s="29"/>
      <c r="B25" s="30"/>
      <c r="C25" s="29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3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s="2" customFormat="1" ht="12" customHeight="1">
      <c r="A26" s="29"/>
      <c r="B26" s="30"/>
      <c r="C26" s="29"/>
      <c r="D26" s="246" t="s">
        <v>26</v>
      </c>
      <c r="E26" s="191"/>
      <c r="F26" s="191"/>
      <c r="G26" s="191"/>
      <c r="H26" s="191"/>
      <c r="I26" s="191"/>
      <c r="J26" s="191"/>
      <c r="K26" s="191"/>
      <c r="L26" s="191"/>
      <c r="M26" s="191"/>
      <c r="N26" s="3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s="8" customFormat="1" ht="16.5" customHeight="1">
      <c r="A27" s="97"/>
      <c r="B27" s="98"/>
      <c r="C27" s="97"/>
      <c r="D27" s="253"/>
      <c r="E27" s="254" t="s">
        <v>1</v>
      </c>
      <c r="F27" s="254"/>
      <c r="G27" s="254"/>
      <c r="H27" s="254"/>
      <c r="I27" s="253"/>
      <c r="J27" s="253"/>
      <c r="K27" s="253"/>
      <c r="L27" s="253"/>
      <c r="M27" s="253"/>
      <c r="N27" s="99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</row>
    <row r="28" spans="1:32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183"/>
      <c r="L28" s="29"/>
      <c r="M28" s="29"/>
      <c r="N28" s="3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3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s="2" customFormat="1" ht="14.45" customHeight="1">
      <c r="A30" s="29"/>
      <c r="B30" s="30"/>
      <c r="C30" s="29"/>
      <c r="D30" s="21" t="s">
        <v>97</v>
      </c>
      <c r="E30" s="29"/>
      <c r="F30" s="29"/>
      <c r="G30" s="29"/>
      <c r="H30" s="29"/>
      <c r="I30" s="29"/>
      <c r="J30" s="29"/>
      <c r="K30" s="183"/>
      <c r="L30" s="27">
        <f>L96</f>
        <v>5650218</v>
      </c>
      <c r="M30" s="29"/>
      <c r="N30" s="3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s="2" customFormat="1" ht="12.75">
      <c r="A31" s="29"/>
      <c r="B31" s="30"/>
      <c r="C31" s="29"/>
      <c r="D31" s="29"/>
      <c r="E31" s="23" t="s">
        <v>28</v>
      </c>
      <c r="F31" s="29"/>
      <c r="G31" s="29"/>
      <c r="H31" s="29"/>
      <c r="I31" s="29"/>
      <c r="J31" s="29"/>
      <c r="K31" s="183"/>
      <c r="L31" s="100">
        <f>I96</f>
        <v>5650218</v>
      </c>
      <c r="M31" s="29"/>
      <c r="N31" s="3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s="2" customFormat="1" ht="12.75">
      <c r="A32" s="29"/>
      <c r="B32" s="30"/>
      <c r="C32" s="29"/>
      <c r="D32" s="29"/>
      <c r="E32" s="23" t="s">
        <v>29</v>
      </c>
      <c r="F32" s="29"/>
      <c r="G32" s="29"/>
      <c r="H32" s="29"/>
      <c r="I32" s="29"/>
      <c r="J32" s="29"/>
      <c r="K32" s="183"/>
      <c r="L32" s="100">
        <f>J96</f>
        <v>0</v>
      </c>
      <c r="M32" s="29"/>
      <c r="N32" s="3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s="2" customFormat="1" ht="14.45" customHeight="1">
      <c r="A33" s="29"/>
      <c r="B33" s="30"/>
      <c r="C33" s="29"/>
      <c r="D33" s="26" t="s">
        <v>98</v>
      </c>
      <c r="E33" s="29"/>
      <c r="F33" s="29"/>
      <c r="G33" s="29"/>
      <c r="H33" s="29"/>
      <c r="I33" s="29"/>
      <c r="J33" s="29"/>
      <c r="K33" s="183"/>
      <c r="L33" s="27">
        <f>L101</f>
        <v>0</v>
      </c>
      <c r="M33" s="29"/>
      <c r="N33" s="3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2" customFormat="1" ht="25.35" customHeight="1">
      <c r="A34" s="29"/>
      <c r="B34" s="30"/>
      <c r="C34" s="29"/>
      <c r="D34" s="101" t="s">
        <v>31</v>
      </c>
      <c r="E34" s="29"/>
      <c r="F34" s="29"/>
      <c r="G34" s="29"/>
      <c r="H34" s="29"/>
      <c r="I34" s="29"/>
      <c r="J34" s="29"/>
      <c r="K34" s="183"/>
      <c r="L34" s="68">
        <f>ROUND(L30+L33,2)</f>
        <v>5650218</v>
      </c>
      <c r="M34" s="29"/>
      <c r="N34" s="3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3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2" customFormat="1" ht="14.45" customHeight="1">
      <c r="A36" s="29"/>
      <c r="B36" s="30"/>
      <c r="C36" s="29"/>
      <c r="D36" s="29"/>
      <c r="E36" s="29"/>
      <c r="F36" s="33" t="s">
        <v>33</v>
      </c>
      <c r="G36" s="29"/>
      <c r="H36" s="29"/>
      <c r="I36" s="33" t="s">
        <v>32</v>
      </c>
      <c r="J36" s="29"/>
      <c r="K36" s="183"/>
      <c r="L36" s="33" t="s">
        <v>34</v>
      </c>
      <c r="M36" s="29"/>
      <c r="N36" s="3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s="2" customFormat="1" ht="14.45" customHeight="1">
      <c r="A37" s="29"/>
      <c r="B37" s="30"/>
      <c r="C37" s="29"/>
      <c r="D37" s="102" t="s">
        <v>35</v>
      </c>
      <c r="E37" s="23" t="s">
        <v>36</v>
      </c>
      <c r="F37" s="100">
        <f>ROUND((SUM(BF101:BF102)+SUM(BF122:BF179)),2)</f>
        <v>5650218</v>
      </c>
      <c r="G37" s="29"/>
      <c r="H37" s="29"/>
      <c r="I37" s="103">
        <v>0.21</v>
      </c>
      <c r="J37" s="29"/>
      <c r="K37" s="183"/>
      <c r="L37" s="100">
        <f>ROUND(((SUM(BF101:BF102)+SUM(BF122:BF179))*I37),2)</f>
        <v>1186545.78</v>
      </c>
      <c r="M37" s="29"/>
      <c r="N37" s="3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s="2" customFormat="1" ht="14.45" customHeight="1">
      <c r="A38" s="29"/>
      <c r="B38" s="30"/>
      <c r="C38" s="29"/>
      <c r="D38" s="29"/>
      <c r="E38" s="23" t="s">
        <v>37</v>
      </c>
      <c r="F38" s="100">
        <f>ROUND((SUM(BG101:BG102)+SUM(BG122:BG179)),2)</f>
        <v>0</v>
      </c>
      <c r="G38" s="29"/>
      <c r="H38" s="29"/>
      <c r="I38" s="103">
        <v>0.15</v>
      </c>
      <c r="J38" s="29"/>
      <c r="K38" s="183"/>
      <c r="L38" s="100">
        <f>ROUND(((SUM(BG101:BG102)+SUM(BG122:BG179))*I38),2)</f>
        <v>0</v>
      </c>
      <c r="M38" s="29"/>
      <c r="N38" s="3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s="2" customFormat="1" ht="14.45" customHeight="1" hidden="1">
      <c r="A39" s="29"/>
      <c r="B39" s="30"/>
      <c r="C39" s="29"/>
      <c r="D39" s="29"/>
      <c r="E39" s="23" t="s">
        <v>38</v>
      </c>
      <c r="F39" s="100">
        <f>ROUND((SUM(BH101:BH102)+SUM(BH122:BH179)),2)</f>
        <v>0</v>
      </c>
      <c r="G39" s="29"/>
      <c r="H39" s="29"/>
      <c r="I39" s="103">
        <v>0.21</v>
      </c>
      <c r="J39" s="29"/>
      <c r="K39" s="183"/>
      <c r="L39" s="100">
        <f>0</f>
        <v>0</v>
      </c>
      <c r="M39" s="29"/>
      <c r="N39" s="3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2" customFormat="1" ht="14.45" customHeight="1" hidden="1">
      <c r="A40" s="29"/>
      <c r="B40" s="30"/>
      <c r="C40" s="29"/>
      <c r="D40" s="29"/>
      <c r="E40" s="23" t="s">
        <v>39</v>
      </c>
      <c r="F40" s="100">
        <f>ROUND((SUM(BI101:BI102)+SUM(BI122:BI179)),2)</f>
        <v>0</v>
      </c>
      <c r="G40" s="29"/>
      <c r="H40" s="29"/>
      <c r="I40" s="103">
        <v>0.15</v>
      </c>
      <c r="J40" s="29"/>
      <c r="K40" s="183"/>
      <c r="L40" s="100">
        <f>0</f>
        <v>0</v>
      </c>
      <c r="M40" s="29"/>
      <c r="N40" s="3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s="2" customFormat="1" ht="14.45" customHeight="1" hidden="1">
      <c r="A41" s="29"/>
      <c r="B41" s="30"/>
      <c r="C41" s="29"/>
      <c r="D41" s="29"/>
      <c r="E41" s="23" t="s">
        <v>40</v>
      </c>
      <c r="F41" s="100">
        <f>ROUND((SUM(BJ101:BJ102)+SUM(BJ122:BJ179)),2)</f>
        <v>0</v>
      </c>
      <c r="G41" s="29"/>
      <c r="H41" s="29"/>
      <c r="I41" s="103">
        <v>0</v>
      </c>
      <c r="J41" s="29"/>
      <c r="K41" s="183"/>
      <c r="L41" s="100">
        <f>0</f>
        <v>0</v>
      </c>
      <c r="M41" s="29"/>
      <c r="N41" s="3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183"/>
      <c r="L42" s="29"/>
      <c r="M42" s="29"/>
      <c r="N42" s="3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s="2" customFormat="1" ht="25.35" customHeight="1">
      <c r="A43" s="29"/>
      <c r="B43" s="30"/>
      <c r="C43" s="93"/>
      <c r="D43" s="104" t="s">
        <v>41</v>
      </c>
      <c r="E43" s="57"/>
      <c r="F43" s="57"/>
      <c r="G43" s="105" t="s">
        <v>42</v>
      </c>
      <c r="H43" s="106" t="s">
        <v>43</v>
      </c>
      <c r="I43" s="57"/>
      <c r="J43" s="57"/>
      <c r="K43" s="57"/>
      <c r="L43" s="107">
        <f>SUM(L34:L41)</f>
        <v>6836763.78</v>
      </c>
      <c r="M43" s="108"/>
      <c r="N43" s="3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183"/>
      <c r="L44" s="29"/>
      <c r="M44" s="29"/>
      <c r="N44" s="3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2:14" s="1" customFormat="1" ht="14.45" customHeight="1">
      <c r="B45" s="17"/>
      <c r="K45" s="181"/>
      <c r="N45" s="17"/>
    </row>
    <row r="46" spans="2:14" s="1" customFormat="1" ht="14.45" customHeight="1">
      <c r="B46" s="17"/>
      <c r="K46" s="181"/>
      <c r="N46" s="17"/>
    </row>
    <row r="47" spans="2:14" s="1" customFormat="1" ht="14.45" customHeight="1">
      <c r="B47" s="17"/>
      <c r="K47" s="181"/>
      <c r="N47" s="17"/>
    </row>
    <row r="48" spans="2:14" s="1" customFormat="1" ht="14.45" customHeight="1">
      <c r="B48" s="17"/>
      <c r="K48" s="181"/>
      <c r="N48" s="17"/>
    </row>
    <row r="49" spans="2:14" s="1" customFormat="1" ht="14.45" customHeight="1">
      <c r="B49" s="17"/>
      <c r="K49" s="181"/>
      <c r="N49" s="17"/>
    </row>
    <row r="50" spans="2:14" s="2" customFormat="1" ht="14.45" customHeight="1">
      <c r="B50" s="39"/>
      <c r="D50" s="40" t="s">
        <v>44</v>
      </c>
      <c r="E50" s="41"/>
      <c r="F50" s="41"/>
      <c r="G50" s="238" t="s">
        <v>45</v>
      </c>
      <c r="H50" s="239"/>
      <c r="I50" s="239"/>
      <c r="J50" s="239"/>
      <c r="K50" s="239"/>
      <c r="L50" s="239"/>
      <c r="M50" s="239"/>
      <c r="N50" s="39"/>
    </row>
    <row r="51" spans="2:14" ht="12">
      <c r="B51" s="17"/>
      <c r="G51" s="240"/>
      <c r="H51" s="240"/>
      <c r="I51" s="240"/>
      <c r="J51" s="240"/>
      <c r="K51" s="240"/>
      <c r="L51" s="240"/>
      <c r="M51" s="240"/>
      <c r="N51" s="17"/>
    </row>
    <row r="52" spans="2:14" ht="12">
      <c r="B52" s="17"/>
      <c r="G52" s="240"/>
      <c r="H52" s="240"/>
      <c r="I52" s="240"/>
      <c r="J52" s="240"/>
      <c r="K52" s="240"/>
      <c r="L52" s="240"/>
      <c r="M52" s="240"/>
      <c r="N52" s="17"/>
    </row>
    <row r="53" spans="2:14" ht="12">
      <c r="B53" s="17"/>
      <c r="G53" s="240"/>
      <c r="H53" s="240"/>
      <c r="I53" s="240"/>
      <c r="J53" s="240"/>
      <c r="K53" s="240"/>
      <c r="L53" s="240"/>
      <c r="M53" s="240"/>
      <c r="N53" s="17"/>
    </row>
    <row r="54" spans="2:14" ht="12">
      <c r="B54" s="17"/>
      <c r="G54" s="240"/>
      <c r="H54" s="240"/>
      <c r="I54" s="240"/>
      <c r="J54" s="240"/>
      <c r="K54" s="240"/>
      <c r="L54" s="240"/>
      <c r="M54" s="240"/>
      <c r="N54" s="17"/>
    </row>
    <row r="55" spans="2:14" ht="12">
      <c r="B55" s="17"/>
      <c r="G55" s="240"/>
      <c r="H55" s="240"/>
      <c r="I55" s="240"/>
      <c r="J55" s="240"/>
      <c r="K55" s="240"/>
      <c r="L55" s="240"/>
      <c r="M55" s="240"/>
      <c r="N55" s="17"/>
    </row>
    <row r="56" spans="2:14" ht="12">
      <c r="B56" s="17"/>
      <c r="G56" s="240"/>
      <c r="H56" s="240"/>
      <c r="I56" s="240"/>
      <c r="J56" s="240"/>
      <c r="K56" s="240"/>
      <c r="L56" s="240"/>
      <c r="M56" s="240"/>
      <c r="N56" s="17"/>
    </row>
    <row r="57" spans="2:14" ht="12">
      <c r="B57" s="17"/>
      <c r="G57" s="240"/>
      <c r="H57" s="240"/>
      <c r="I57" s="240"/>
      <c r="J57" s="240"/>
      <c r="K57" s="240"/>
      <c r="L57" s="240"/>
      <c r="M57" s="240"/>
      <c r="N57" s="17"/>
    </row>
    <row r="58" spans="2:14" ht="12">
      <c r="B58" s="17"/>
      <c r="G58" s="240"/>
      <c r="H58" s="240"/>
      <c r="I58" s="240"/>
      <c r="J58" s="240"/>
      <c r="K58" s="240"/>
      <c r="L58" s="240"/>
      <c r="M58" s="240"/>
      <c r="N58" s="17"/>
    </row>
    <row r="59" spans="2:14" ht="12">
      <c r="B59" s="17"/>
      <c r="G59" s="240"/>
      <c r="H59" s="240"/>
      <c r="I59" s="240"/>
      <c r="J59" s="240"/>
      <c r="K59" s="240"/>
      <c r="L59" s="240"/>
      <c r="M59" s="240"/>
      <c r="N59" s="17"/>
    </row>
    <row r="60" spans="2:14" ht="12">
      <c r="B60" s="17"/>
      <c r="G60" s="240"/>
      <c r="H60" s="240"/>
      <c r="I60" s="240"/>
      <c r="J60" s="240"/>
      <c r="K60" s="240"/>
      <c r="L60" s="240"/>
      <c r="M60" s="240"/>
      <c r="N60" s="17"/>
    </row>
    <row r="61" spans="1:32" s="2" customFormat="1" ht="12.75">
      <c r="A61" s="29"/>
      <c r="B61" s="30"/>
      <c r="C61" s="29"/>
      <c r="D61" s="42" t="s">
        <v>46</v>
      </c>
      <c r="E61" s="32"/>
      <c r="F61" s="109" t="s">
        <v>47</v>
      </c>
      <c r="G61" s="42" t="s">
        <v>46</v>
      </c>
      <c r="H61" s="32"/>
      <c r="I61" s="32"/>
      <c r="J61" s="110" t="s">
        <v>47</v>
      </c>
      <c r="K61" s="110"/>
      <c r="L61" s="32"/>
      <c r="M61" s="32"/>
      <c r="N61" s="3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2:14" ht="12">
      <c r="B62" s="17"/>
      <c r="N62" s="17"/>
    </row>
    <row r="63" spans="2:14" ht="12">
      <c r="B63" s="17"/>
      <c r="N63" s="17"/>
    </row>
    <row r="64" spans="2:14" ht="12">
      <c r="B64" s="17"/>
      <c r="N64" s="17"/>
    </row>
    <row r="65" spans="1:32" s="2" customFormat="1" ht="12.75">
      <c r="A65" s="29"/>
      <c r="B65" s="30"/>
      <c r="C65" s="29"/>
      <c r="D65" s="40" t="s">
        <v>48</v>
      </c>
      <c r="E65" s="43"/>
      <c r="F65" s="43"/>
      <c r="G65" s="238" t="s">
        <v>49</v>
      </c>
      <c r="H65" s="241"/>
      <c r="I65" s="241"/>
      <c r="J65" s="241"/>
      <c r="K65" s="241"/>
      <c r="L65" s="241"/>
      <c r="M65" s="241"/>
      <c r="N65" s="3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2:14" ht="12">
      <c r="B66" s="17"/>
      <c r="G66" s="240"/>
      <c r="H66" s="240"/>
      <c r="I66" s="240"/>
      <c r="J66" s="240"/>
      <c r="K66" s="240"/>
      <c r="L66" s="240"/>
      <c r="M66" s="240"/>
      <c r="N66" s="17"/>
    </row>
    <row r="67" spans="2:14" ht="12">
      <c r="B67" s="17"/>
      <c r="G67" s="240"/>
      <c r="H67" s="240"/>
      <c r="I67" s="240"/>
      <c r="J67" s="240"/>
      <c r="K67" s="240"/>
      <c r="L67" s="240"/>
      <c r="M67" s="240"/>
      <c r="N67" s="17"/>
    </row>
    <row r="68" spans="2:14" ht="12">
      <c r="B68" s="17"/>
      <c r="G68" s="240"/>
      <c r="H68" s="240"/>
      <c r="I68" s="240"/>
      <c r="J68" s="240"/>
      <c r="K68" s="240"/>
      <c r="L68" s="240"/>
      <c r="M68" s="240"/>
      <c r="N68" s="17"/>
    </row>
    <row r="69" spans="2:14" ht="12">
      <c r="B69" s="17"/>
      <c r="G69" s="240"/>
      <c r="H69" s="240"/>
      <c r="I69" s="240"/>
      <c r="J69" s="240"/>
      <c r="K69" s="240"/>
      <c r="L69" s="240"/>
      <c r="M69" s="240"/>
      <c r="N69" s="17"/>
    </row>
    <row r="70" spans="2:14" ht="12">
      <c r="B70" s="17"/>
      <c r="G70" s="240"/>
      <c r="H70" s="240"/>
      <c r="I70" s="240"/>
      <c r="J70" s="240"/>
      <c r="K70" s="240"/>
      <c r="L70" s="240"/>
      <c r="M70" s="240"/>
      <c r="N70" s="17"/>
    </row>
    <row r="71" spans="2:14" ht="12">
      <c r="B71" s="17"/>
      <c r="G71" s="240"/>
      <c r="H71" s="240"/>
      <c r="I71" s="240"/>
      <c r="J71" s="240"/>
      <c r="K71" s="240"/>
      <c r="L71" s="240"/>
      <c r="M71" s="240"/>
      <c r="N71" s="17"/>
    </row>
    <row r="72" spans="2:14" ht="12">
      <c r="B72" s="17"/>
      <c r="G72" s="240"/>
      <c r="H72" s="240"/>
      <c r="I72" s="240"/>
      <c r="J72" s="240"/>
      <c r="K72" s="240"/>
      <c r="L72" s="240"/>
      <c r="M72" s="240"/>
      <c r="N72" s="17"/>
    </row>
    <row r="73" spans="2:14" ht="12">
      <c r="B73" s="17"/>
      <c r="G73" s="240"/>
      <c r="H73" s="240"/>
      <c r="I73" s="240"/>
      <c r="J73" s="240"/>
      <c r="K73" s="240"/>
      <c r="L73" s="240"/>
      <c r="M73" s="240"/>
      <c r="N73" s="17"/>
    </row>
    <row r="74" spans="2:14" ht="12">
      <c r="B74" s="17"/>
      <c r="G74" s="240"/>
      <c r="H74" s="240"/>
      <c r="I74" s="240"/>
      <c r="J74" s="240"/>
      <c r="K74" s="240"/>
      <c r="L74" s="240"/>
      <c r="M74" s="240"/>
      <c r="N74" s="17"/>
    </row>
    <row r="75" spans="2:14" ht="12">
      <c r="B75" s="17"/>
      <c r="G75" s="240"/>
      <c r="H75" s="240"/>
      <c r="I75" s="240"/>
      <c r="J75" s="240"/>
      <c r="K75" s="240"/>
      <c r="L75" s="240"/>
      <c r="M75" s="240"/>
      <c r="N75" s="17"/>
    </row>
    <row r="76" spans="1:32" s="2" customFormat="1" ht="12.75">
      <c r="A76" s="29"/>
      <c r="B76" s="30"/>
      <c r="C76" s="29"/>
      <c r="D76" s="42" t="s">
        <v>46</v>
      </c>
      <c r="E76" s="32"/>
      <c r="F76" s="109" t="s">
        <v>47</v>
      </c>
      <c r="G76" s="242" t="s">
        <v>46</v>
      </c>
      <c r="H76" s="243"/>
      <c r="I76" s="243"/>
      <c r="J76" s="244" t="s">
        <v>47</v>
      </c>
      <c r="K76" s="244"/>
      <c r="L76" s="243"/>
      <c r="M76" s="243"/>
      <c r="N76" s="3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1:32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3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</row>
    <row r="81" spans="1:32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3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</row>
    <row r="82" spans="1:32" s="2" customFormat="1" ht="24.95" customHeight="1">
      <c r="A82" s="29"/>
      <c r="B82" s="30"/>
      <c r="C82" s="18" t="s">
        <v>99</v>
      </c>
      <c r="D82" s="29"/>
      <c r="E82" s="29"/>
      <c r="F82" s="29"/>
      <c r="G82" s="29"/>
      <c r="H82" s="29"/>
      <c r="I82" s="29"/>
      <c r="J82" s="29"/>
      <c r="K82" s="183"/>
      <c r="L82" s="29"/>
      <c r="M82" s="29"/>
      <c r="N82" s="3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1:32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183"/>
      <c r="L83" s="29"/>
      <c r="M83" s="29"/>
      <c r="N83" s="3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1:32" s="2" customFormat="1" ht="12" customHeight="1">
      <c r="A84" s="29"/>
      <c r="B84" s="30"/>
      <c r="C84" s="23" t="s">
        <v>14</v>
      </c>
      <c r="D84" s="29"/>
      <c r="E84" s="29"/>
      <c r="F84" s="29"/>
      <c r="G84" s="29"/>
      <c r="H84" s="29"/>
      <c r="I84" s="29"/>
      <c r="J84" s="29"/>
      <c r="K84" s="183"/>
      <c r="L84" s="29"/>
      <c r="M84" s="29"/>
      <c r="N84" s="3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</row>
    <row r="85" spans="1:32" s="2" customFormat="1" ht="16.5" customHeight="1">
      <c r="A85" s="29"/>
      <c r="B85" s="30"/>
      <c r="C85" s="29"/>
      <c r="D85" s="29"/>
      <c r="E85" s="236" t="str">
        <f>E7</f>
        <v>Oprava záložních zdrojů OŘ Plzeň 2021/2022</v>
      </c>
      <c r="F85" s="237"/>
      <c r="G85" s="237"/>
      <c r="H85" s="237"/>
      <c r="I85" s="29"/>
      <c r="J85" s="29"/>
      <c r="K85" s="183"/>
      <c r="L85" s="29"/>
      <c r="M85" s="29"/>
      <c r="N85" s="3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</row>
    <row r="86" spans="1:32" s="2" customFormat="1" ht="12" customHeight="1">
      <c r="A86" s="29"/>
      <c r="B86" s="30"/>
      <c r="C86" s="23" t="s">
        <v>95</v>
      </c>
      <c r="D86" s="29"/>
      <c r="E86" s="29"/>
      <c r="F86" s="29"/>
      <c r="G86" s="29"/>
      <c r="H86" s="29"/>
      <c r="I86" s="29"/>
      <c r="J86" s="29"/>
      <c r="K86" s="183"/>
      <c r="L86" s="29"/>
      <c r="M86" s="29"/>
      <c r="N86" s="3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spans="1:32" s="2" customFormat="1" ht="16.5" customHeight="1">
      <c r="A87" s="29"/>
      <c r="B87" s="30"/>
      <c r="C87" s="29"/>
      <c r="D87" s="29"/>
      <c r="E87" s="217" t="str">
        <f>E9</f>
        <v>S02 - Dodávky</v>
      </c>
      <c r="F87" s="235"/>
      <c r="G87" s="235"/>
      <c r="H87" s="235"/>
      <c r="I87" s="29"/>
      <c r="J87" s="29"/>
      <c r="K87" s="183"/>
      <c r="L87" s="29"/>
      <c r="M87" s="29"/>
      <c r="N87" s="3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1:32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183"/>
      <c r="L88" s="29"/>
      <c r="M88" s="29"/>
      <c r="N88" s="3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</row>
    <row r="89" spans="1:32" s="2" customFormat="1" ht="12" customHeight="1">
      <c r="A89" s="29"/>
      <c r="B89" s="30"/>
      <c r="C89" s="23" t="s">
        <v>17</v>
      </c>
      <c r="D89" s="29"/>
      <c r="E89" s="29"/>
      <c r="F89" s="21" t="str">
        <f>F12</f>
        <v>OŘ Plzeň</v>
      </c>
      <c r="G89" s="29"/>
      <c r="H89" s="29"/>
      <c r="I89" s="23" t="s">
        <v>19</v>
      </c>
      <c r="J89" s="52">
        <f>IF(J12="","",J12)</f>
        <v>44281</v>
      </c>
      <c r="K89" s="179"/>
      <c r="L89" s="29"/>
      <c r="M89" s="29"/>
      <c r="N89" s="3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</row>
    <row r="90" spans="1:32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183"/>
      <c r="L90" s="29"/>
      <c r="M90" s="29"/>
      <c r="N90" s="3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</row>
    <row r="91" spans="1:32" s="2" customFormat="1" ht="15.2" customHeight="1">
      <c r="A91" s="29"/>
      <c r="B91" s="30"/>
      <c r="C91" s="23" t="s">
        <v>20</v>
      </c>
      <c r="D91" s="29"/>
      <c r="E91" s="29"/>
      <c r="F91" s="21" t="str">
        <f>E15</f>
        <v xml:space="preserve"> </v>
      </c>
      <c r="G91" s="29"/>
      <c r="H91" s="29"/>
      <c r="I91" s="23" t="s">
        <v>24</v>
      </c>
      <c r="J91" s="24" t="str">
        <f>E21</f>
        <v xml:space="preserve"> </v>
      </c>
      <c r="K91" s="182"/>
      <c r="L91" s="29"/>
      <c r="M91" s="29"/>
      <c r="N91" s="3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spans="1:32" s="2" customFormat="1" ht="15.2" customHeight="1">
      <c r="A92" s="29"/>
      <c r="B92" s="30"/>
      <c r="C92" s="246" t="s">
        <v>23</v>
      </c>
      <c r="D92" s="191"/>
      <c r="E92" s="191"/>
      <c r="F92" s="247" t="str">
        <f>IF(E18="","",E18)</f>
        <v xml:space="preserve"> </v>
      </c>
      <c r="G92" s="191"/>
      <c r="H92" s="191"/>
      <c r="I92" s="246" t="s">
        <v>25</v>
      </c>
      <c r="J92" s="252" t="str">
        <f>E24</f>
        <v xml:space="preserve"> </v>
      </c>
      <c r="K92" s="252"/>
      <c r="L92" s="191"/>
      <c r="M92" s="191"/>
      <c r="N92" s="3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</row>
    <row r="93" spans="1:32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183"/>
      <c r="L93" s="29"/>
      <c r="M93" s="29"/>
      <c r="N93" s="3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</row>
    <row r="94" spans="1:32" s="2" customFormat="1" ht="29.25" customHeight="1">
      <c r="A94" s="29"/>
      <c r="B94" s="30"/>
      <c r="C94" s="111" t="s">
        <v>100</v>
      </c>
      <c r="D94" s="93"/>
      <c r="E94" s="93"/>
      <c r="F94" s="93"/>
      <c r="G94" s="93"/>
      <c r="H94" s="93"/>
      <c r="I94" s="112" t="s">
        <v>101</v>
      </c>
      <c r="J94" s="112" t="s">
        <v>102</v>
      </c>
      <c r="K94" s="112"/>
      <c r="L94" s="112" t="s">
        <v>103</v>
      </c>
      <c r="M94" s="93"/>
      <c r="N94" s="3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</row>
    <row r="95" spans="1:32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183"/>
      <c r="L95" s="29"/>
      <c r="M95" s="29"/>
      <c r="N95" s="3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spans="1:48" s="2" customFormat="1" ht="22.9" customHeight="1">
      <c r="A96" s="29"/>
      <c r="B96" s="30"/>
      <c r="C96" s="113" t="s">
        <v>104</v>
      </c>
      <c r="D96" s="29"/>
      <c r="E96" s="29"/>
      <c r="F96" s="29"/>
      <c r="G96" s="29"/>
      <c r="H96" s="29"/>
      <c r="I96" s="68">
        <f>R122</f>
        <v>5650218</v>
      </c>
      <c r="J96" s="68">
        <f>S122</f>
        <v>0</v>
      </c>
      <c r="K96" s="178"/>
      <c r="L96" s="68">
        <f>L122</f>
        <v>5650218</v>
      </c>
      <c r="M96" s="29"/>
      <c r="N96" s="3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V96" s="14" t="s">
        <v>105</v>
      </c>
    </row>
    <row r="97" spans="2:14" s="9" customFormat="1" ht="24.95" customHeight="1">
      <c r="B97" s="114"/>
      <c r="D97" s="115" t="s">
        <v>106</v>
      </c>
      <c r="E97" s="116"/>
      <c r="F97" s="116"/>
      <c r="G97" s="116"/>
      <c r="H97" s="116"/>
      <c r="I97" s="117">
        <f>R123</f>
        <v>5484467</v>
      </c>
      <c r="J97" s="117">
        <f>S123</f>
        <v>0</v>
      </c>
      <c r="K97" s="117"/>
      <c r="L97" s="117">
        <f>L123</f>
        <v>0</v>
      </c>
      <c r="N97" s="114"/>
    </row>
    <row r="98" spans="2:14" s="9" customFormat="1" ht="24.95" customHeight="1">
      <c r="B98" s="114"/>
      <c r="D98" s="115" t="s">
        <v>107</v>
      </c>
      <c r="E98" s="116"/>
      <c r="F98" s="116"/>
      <c r="G98" s="116"/>
      <c r="H98" s="116"/>
      <c r="I98" s="117">
        <f>R166</f>
        <v>165751</v>
      </c>
      <c r="J98" s="117">
        <f>S166</f>
        <v>0</v>
      </c>
      <c r="K98" s="117"/>
      <c r="L98" s="117">
        <f>L166</f>
        <v>0</v>
      </c>
      <c r="N98" s="114"/>
    </row>
    <row r="99" spans="1:32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183"/>
      <c r="L99" s="29"/>
      <c r="M99" s="29"/>
      <c r="N99" s="3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1:32" s="2" customFormat="1" ht="6.9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183"/>
      <c r="L100" s="29"/>
      <c r="M100" s="29"/>
      <c r="N100" s="3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1:32" s="2" customFormat="1" ht="29.25" customHeight="1">
      <c r="A101" s="29"/>
      <c r="B101" s="30"/>
      <c r="C101" s="113" t="s">
        <v>108</v>
      </c>
      <c r="D101" s="29"/>
      <c r="E101" s="29"/>
      <c r="F101" s="29"/>
      <c r="G101" s="29"/>
      <c r="H101" s="29"/>
      <c r="I101" s="29"/>
      <c r="J101" s="29"/>
      <c r="K101" s="183"/>
      <c r="L101" s="118">
        <v>0</v>
      </c>
      <c r="M101" s="29"/>
      <c r="N101" s="39"/>
      <c r="P101" s="119" t="s">
        <v>35</v>
      </c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</row>
    <row r="102" spans="1:32" s="2" customFormat="1" ht="18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183"/>
      <c r="L102" s="29"/>
      <c r="M102" s="29"/>
      <c r="N102" s="3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</row>
    <row r="103" spans="1:32" s="2" customFormat="1" ht="29.25" customHeight="1">
      <c r="A103" s="29"/>
      <c r="B103" s="30"/>
      <c r="C103" s="92" t="s">
        <v>93</v>
      </c>
      <c r="D103" s="93"/>
      <c r="E103" s="93"/>
      <c r="F103" s="93"/>
      <c r="G103" s="93"/>
      <c r="H103" s="93"/>
      <c r="I103" s="93"/>
      <c r="J103" s="93"/>
      <c r="K103" s="93"/>
      <c r="L103" s="94">
        <f>ROUND(L96+L101,2)</f>
        <v>5650218</v>
      </c>
      <c r="M103" s="93"/>
      <c r="N103" s="3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1:32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3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8" spans="1:32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3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</row>
    <row r="109" spans="1:32" s="2" customFormat="1" ht="24.95" customHeight="1">
      <c r="A109" s="29"/>
      <c r="B109" s="30"/>
      <c r="C109" s="18" t="s">
        <v>109</v>
      </c>
      <c r="D109" s="29"/>
      <c r="E109" s="29"/>
      <c r="F109" s="29"/>
      <c r="G109" s="29"/>
      <c r="H109" s="29"/>
      <c r="I109" s="29"/>
      <c r="J109" s="29"/>
      <c r="K109" s="183"/>
      <c r="L109" s="29"/>
      <c r="M109" s="29"/>
      <c r="N109" s="3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</row>
    <row r="110" spans="1:32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183"/>
      <c r="L110" s="29"/>
      <c r="M110" s="29"/>
      <c r="N110" s="3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spans="1:32" s="2" customFormat="1" ht="12" customHeight="1">
      <c r="A111" s="29"/>
      <c r="B111" s="30"/>
      <c r="C111" s="23" t="s">
        <v>14</v>
      </c>
      <c r="D111" s="29"/>
      <c r="E111" s="29"/>
      <c r="F111" s="29"/>
      <c r="G111" s="29"/>
      <c r="H111" s="29"/>
      <c r="I111" s="29"/>
      <c r="J111" s="29"/>
      <c r="K111" s="183"/>
      <c r="L111" s="29"/>
      <c r="M111" s="29"/>
      <c r="N111" s="3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1:32" s="2" customFormat="1" ht="16.5" customHeight="1">
      <c r="A112" s="29"/>
      <c r="B112" s="30"/>
      <c r="C112" s="29"/>
      <c r="D112" s="29"/>
      <c r="E112" s="236" t="str">
        <f>E7</f>
        <v>Oprava záložních zdrojů OŘ Plzeň 2021/2022</v>
      </c>
      <c r="F112" s="237"/>
      <c r="G112" s="237"/>
      <c r="H112" s="237"/>
      <c r="I112" s="29"/>
      <c r="J112" s="29"/>
      <c r="K112" s="183"/>
      <c r="L112" s="29"/>
      <c r="M112" s="29"/>
      <c r="N112" s="3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</row>
    <row r="113" spans="1:32" s="2" customFormat="1" ht="12" customHeight="1">
      <c r="A113" s="29"/>
      <c r="B113" s="30"/>
      <c r="C113" s="23" t="s">
        <v>95</v>
      </c>
      <c r="D113" s="29"/>
      <c r="E113" s="29"/>
      <c r="F113" s="29"/>
      <c r="G113" s="29"/>
      <c r="H113" s="29"/>
      <c r="I113" s="29"/>
      <c r="J113" s="29"/>
      <c r="K113" s="183"/>
      <c r="L113" s="29"/>
      <c r="M113" s="29"/>
      <c r="N113" s="3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</row>
    <row r="114" spans="1:32" s="2" customFormat="1" ht="16.5" customHeight="1">
      <c r="A114" s="29"/>
      <c r="B114" s="30"/>
      <c r="C114" s="29"/>
      <c r="D114" s="29"/>
      <c r="E114" s="217" t="str">
        <f>E9</f>
        <v>S02 - Dodávky</v>
      </c>
      <c r="F114" s="235"/>
      <c r="G114" s="235"/>
      <c r="H114" s="235"/>
      <c r="I114" s="29"/>
      <c r="J114" s="29"/>
      <c r="K114" s="183"/>
      <c r="L114" s="29"/>
      <c r="M114" s="29"/>
      <c r="N114" s="3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</row>
    <row r="115" spans="1:32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183"/>
      <c r="L115" s="29"/>
      <c r="M115" s="29"/>
      <c r="N115" s="3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1:32" s="2" customFormat="1" ht="12" customHeight="1">
      <c r="A116" s="29"/>
      <c r="B116" s="30"/>
      <c r="C116" s="23" t="s">
        <v>17</v>
      </c>
      <c r="D116" s="29"/>
      <c r="E116" s="29"/>
      <c r="F116" s="21" t="str">
        <f>F12</f>
        <v>OŘ Plzeň</v>
      </c>
      <c r="G116" s="29"/>
      <c r="H116" s="29"/>
      <c r="I116" s="23" t="s">
        <v>19</v>
      </c>
      <c r="J116" s="52">
        <f>IF(J12="","",J12)</f>
        <v>44281</v>
      </c>
      <c r="K116" s="179"/>
      <c r="L116" s="29"/>
      <c r="M116" s="29"/>
      <c r="N116" s="3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</row>
    <row r="117" spans="1:32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183"/>
      <c r="L117" s="29"/>
      <c r="M117" s="29"/>
      <c r="N117" s="3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</row>
    <row r="118" spans="1:32" s="2" customFormat="1" ht="15.2" customHeight="1">
      <c r="A118" s="29"/>
      <c r="B118" s="30"/>
      <c r="C118" s="23" t="s">
        <v>20</v>
      </c>
      <c r="D118" s="29"/>
      <c r="E118" s="29"/>
      <c r="F118" s="21" t="str">
        <f>E15</f>
        <v xml:space="preserve"> </v>
      </c>
      <c r="G118" s="29"/>
      <c r="H118" s="29"/>
      <c r="I118" s="23" t="s">
        <v>24</v>
      </c>
      <c r="J118" s="24" t="str">
        <f>E21</f>
        <v xml:space="preserve"> </v>
      </c>
      <c r="K118" s="182"/>
      <c r="L118" s="29"/>
      <c r="M118" s="29"/>
      <c r="N118" s="3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</row>
    <row r="119" spans="1:32" s="2" customFormat="1" ht="15.2" customHeight="1">
      <c r="A119" s="29"/>
      <c r="B119" s="30"/>
      <c r="C119" s="246" t="s">
        <v>23</v>
      </c>
      <c r="D119" s="191"/>
      <c r="E119" s="191"/>
      <c r="F119" s="247" t="str">
        <f>IF(E18="","",E18)</f>
        <v xml:space="preserve"> </v>
      </c>
      <c r="G119" s="191"/>
      <c r="H119" s="191"/>
      <c r="I119" s="246" t="s">
        <v>25</v>
      </c>
      <c r="J119" s="252" t="str">
        <f>E24</f>
        <v xml:space="preserve"> </v>
      </c>
      <c r="K119" s="252"/>
      <c r="L119" s="191"/>
      <c r="M119" s="191"/>
      <c r="N119" s="3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1:32" s="2" customFormat="1" ht="10.35" customHeight="1">
      <c r="A120" s="29"/>
      <c r="B120" s="30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3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</row>
    <row r="121" spans="1:32" s="10" customFormat="1" ht="29.25" customHeight="1">
      <c r="A121" s="120"/>
      <c r="B121" s="121"/>
      <c r="C121" s="122" t="s">
        <v>110</v>
      </c>
      <c r="D121" s="123" t="s">
        <v>56</v>
      </c>
      <c r="E121" s="123" t="s">
        <v>52</v>
      </c>
      <c r="F121" s="123" t="s">
        <v>53</v>
      </c>
      <c r="G121" s="123" t="s">
        <v>111</v>
      </c>
      <c r="H121" s="123" t="s">
        <v>112</v>
      </c>
      <c r="I121" s="123" t="s">
        <v>113</v>
      </c>
      <c r="J121" s="123" t="s">
        <v>114</v>
      </c>
      <c r="K121" s="123" t="s">
        <v>401</v>
      </c>
      <c r="L121" s="123" t="s">
        <v>103</v>
      </c>
      <c r="M121" s="124" t="s">
        <v>115</v>
      </c>
      <c r="N121" s="125"/>
      <c r="O121" s="59" t="s">
        <v>1</v>
      </c>
      <c r="P121" s="60" t="s">
        <v>35</v>
      </c>
      <c r="Q121" s="60" t="s">
        <v>116</v>
      </c>
      <c r="R121" s="60" t="s">
        <v>117</v>
      </c>
      <c r="S121" s="60" t="s">
        <v>118</v>
      </c>
      <c r="T121" s="60" t="s">
        <v>119</v>
      </c>
      <c r="U121" s="60" t="s">
        <v>120</v>
      </c>
      <c r="V121" s="60" t="s">
        <v>121</v>
      </c>
      <c r="W121" s="60" t="s">
        <v>122</v>
      </c>
      <c r="X121" s="60" t="s">
        <v>123</v>
      </c>
      <c r="Y121" s="61" t="s">
        <v>124</v>
      </c>
      <c r="Z121" s="120"/>
      <c r="AA121" s="120"/>
      <c r="AB121" s="120"/>
      <c r="AC121" s="120"/>
      <c r="AD121" s="120"/>
      <c r="AE121" s="120"/>
      <c r="AF121" s="120"/>
    </row>
    <row r="122" spans="1:64" s="2" customFormat="1" ht="22.9" customHeight="1">
      <c r="A122" s="29"/>
      <c r="B122" s="30"/>
      <c r="C122" s="66" t="s">
        <v>125</v>
      </c>
      <c r="D122" s="29"/>
      <c r="E122" s="29"/>
      <c r="F122" s="29"/>
      <c r="G122" s="29"/>
      <c r="H122" s="29"/>
      <c r="I122" s="29"/>
      <c r="J122" s="29"/>
      <c r="K122" s="183"/>
      <c r="L122" s="126">
        <f>SUM(L124:L140,L142,L144,L146,L148,L150,L152,L154,L156,L158,L160:L165,L167:L179)</f>
        <v>5650218</v>
      </c>
      <c r="M122" s="29"/>
      <c r="N122" s="30"/>
      <c r="O122" s="62"/>
      <c r="P122" s="53"/>
      <c r="Q122" s="63"/>
      <c r="R122" s="127">
        <f>R123+R166</f>
        <v>5650218</v>
      </c>
      <c r="S122" s="127">
        <f>S123+S166</f>
        <v>0</v>
      </c>
      <c r="T122" s="63"/>
      <c r="U122" s="128">
        <f>U123+U166</f>
        <v>0</v>
      </c>
      <c r="V122" s="63"/>
      <c r="W122" s="128">
        <f>W123+W166</f>
        <v>0</v>
      </c>
      <c r="X122" s="63"/>
      <c r="Y122" s="129">
        <f>Y123+Y166</f>
        <v>0</v>
      </c>
      <c r="Z122" s="29"/>
      <c r="AA122" s="29"/>
      <c r="AB122" s="29"/>
      <c r="AC122" s="29"/>
      <c r="AD122" s="29"/>
      <c r="AE122" s="29"/>
      <c r="AF122" s="29"/>
      <c r="AU122" s="14" t="s">
        <v>72</v>
      </c>
      <c r="AV122" s="14" t="s">
        <v>105</v>
      </c>
      <c r="BL122" s="130">
        <f>BL123+BL166</f>
        <v>5650218</v>
      </c>
    </row>
    <row r="123" spans="2:64" s="11" customFormat="1" ht="25.9" customHeight="1">
      <c r="B123" s="131"/>
      <c r="D123" s="132" t="s">
        <v>72</v>
      </c>
      <c r="E123" s="133" t="s">
        <v>126</v>
      </c>
      <c r="F123" s="133" t="s">
        <v>127</v>
      </c>
      <c r="L123" s="134"/>
      <c r="N123" s="131"/>
      <c r="O123" s="135"/>
      <c r="P123" s="136"/>
      <c r="Q123" s="136"/>
      <c r="R123" s="137">
        <f>SUM(R124:R165)</f>
        <v>5484467</v>
      </c>
      <c r="S123" s="137">
        <f>SUM(S124:S165)</f>
        <v>0</v>
      </c>
      <c r="T123" s="136"/>
      <c r="U123" s="138">
        <f>SUM(U124:U165)</f>
        <v>0</v>
      </c>
      <c r="V123" s="136"/>
      <c r="W123" s="138">
        <f>SUM(W124:W165)</f>
        <v>0</v>
      </c>
      <c r="X123" s="136"/>
      <c r="Y123" s="139">
        <f>SUM(Y124:Y165)</f>
        <v>0</v>
      </c>
      <c r="AS123" s="132" t="s">
        <v>81</v>
      </c>
      <c r="AU123" s="140" t="s">
        <v>72</v>
      </c>
      <c r="AV123" s="140" t="s">
        <v>73</v>
      </c>
      <c r="AZ123" s="132" t="s">
        <v>128</v>
      </c>
      <c r="BL123" s="141">
        <f>SUM(BL124:BL165)</f>
        <v>5484467</v>
      </c>
    </row>
    <row r="124" spans="1:66" s="2" customFormat="1" ht="48">
      <c r="A124" s="29"/>
      <c r="B124" s="142"/>
      <c r="C124" s="161" t="s">
        <v>81</v>
      </c>
      <c r="D124" s="161" t="s">
        <v>186</v>
      </c>
      <c r="E124" s="162" t="s">
        <v>187</v>
      </c>
      <c r="F124" s="163" t="s">
        <v>188</v>
      </c>
      <c r="G124" s="164" t="s">
        <v>133</v>
      </c>
      <c r="H124" s="165">
        <v>1</v>
      </c>
      <c r="I124" s="194">
        <v>8010</v>
      </c>
      <c r="J124" s="167"/>
      <c r="K124" s="190">
        <v>1</v>
      </c>
      <c r="L124" s="166">
        <f>ROUND((Q124*K124)*H124,2)</f>
        <v>8010</v>
      </c>
      <c r="M124" s="163" t="s">
        <v>134</v>
      </c>
      <c r="N124" s="168"/>
      <c r="O124" s="169" t="s">
        <v>1</v>
      </c>
      <c r="P124" s="150" t="s">
        <v>36</v>
      </c>
      <c r="Q124" s="151">
        <f aca="true" t="shared" si="0" ref="Q124:Q140">I124+J124</f>
        <v>8010</v>
      </c>
      <c r="R124" s="151">
        <f aca="true" t="shared" si="1" ref="R124:R140">ROUND(I124*H124,2)</f>
        <v>8010</v>
      </c>
      <c r="S124" s="151">
        <f aca="true" t="shared" si="2" ref="S124:S140">ROUND(J124*H124,2)</f>
        <v>0</v>
      </c>
      <c r="T124" s="152">
        <v>0</v>
      </c>
      <c r="U124" s="152">
        <f aca="true" t="shared" si="3" ref="U124:U140">T124*H124</f>
        <v>0</v>
      </c>
      <c r="V124" s="152">
        <v>0</v>
      </c>
      <c r="W124" s="152">
        <f aca="true" t="shared" si="4" ref="W124:W140">V124*H124</f>
        <v>0</v>
      </c>
      <c r="X124" s="152">
        <v>0</v>
      </c>
      <c r="Y124" s="153">
        <f aca="true" t="shared" si="5" ref="Y124:Y140">X124*H124</f>
        <v>0</v>
      </c>
      <c r="Z124" s="29"/>
      <c r="AA124" s="29"/>
      <c r="AB124" s="29"/>
      <c r="AC124" s="29"/>
      <c r="AD124" s="29"/>
      <c r="AE124" s="29"/>
      <c r="AF124" s="29"/>
      <c r="AS124" s="154" t="s">
        <v>181</v>
      </c>
      <c r="AU124" s="154" t="s">
        <v>186</v>
      </c>
      <c r="AV124" s="154" t="s">
        <v>81</v>
      </c>
      <c r="AZ124" s="14" t="s">
        <v>128</v>
      </c>
      <c r="BF124" s="155">
        <f aca="true" t="shared" si="6" ref="BF124:BF140">IF(P124="základní",L124,0)</f>
        <v>8010</v>
      </c>
      <c r="BG124" s="155">
        <f aca="true" t="shared" si="7" ref="BG124:BG140">IF(P124="snížená",L124,0)</f>
        <v>0</v>
      </c>
      <c r="BH124" s="155">
        <f aca="true" t="shared" si="8" ref="BH124:BH140">IF(P124="zákl. přenesená",L124,0)</f>
        <v>0</v>
      </c>
      <c r="BI124" s="155">
        <f aca="true" t="shared" si="9" ref="BI124:BI140">IF(P124="sníž. přenesená",L124,0)</f>
        <v>0</v>
      </c>
      <c r="BJ124" s="155">
        <f aca="true" t="shared" si="10" ref="BJ124:BJ140">IF(P124="nulová",L124,0)</f>
        <v>0</v>
      </c>
      <c r="BK124" s="14" t="s">
        <v>81</v>
      </c>
      <c r="BL124" s="155">
        <f aca="true" t="shared" si="11" ref="BL124:BL140">ROUND(Q124*H124,2)</f>
        <v>8010</v>
      </c>
      <c r="BM124" s="14" t="s">
        <v>135</v>
      </c>
      <c r="BN124" s="154" t="s">
        <v>189</v>
      </c>
    </row>
    <row r="125" spans="1:66" s="2" customFormat="1" ht="48">
      <c r="A125" s="29"/>
      <c r="B125" s="142"/>
      <c r="C125" s="161" t="s">
        <v>83</v>
      </c>
      <c r="D125" s="161" t="s">
        <v>186</v>
      </c>
      <c r="E125" s="162" t="s">
        <v>190</v>
      </c>
      <c r="F125" s="163" t="s">
        <v>191</v>
      </c>
      <c r="G125" s="164" t="s">
        <v>133</v>
      </c>
      <c r="H125" s="165">
        <v>1</v>
      </c>
      <c r="I125" s="194">
        <v>21800</v>
      </c>
      <c r="J125" s="167"/>
      <c r="K125" s="190">
        <v>1</v>
      </c>
      <c r="L125" s="166">
        <f aca="true" t="shared" si="12" ref="L125:L179">ROUND((Q125*K125)*H125,2)</f>
        <v>21800</v>
      </c>
      <c r="M125" s="163" t="s">
        <v>134</v>
      </c>
      <c r="N125" s="168"/>
      <c r="O125" s="169" t="s">
        <v>1</v>
      </c>
      <c r="P125" s="150" t="s">
        <v>36</v>
      </c>
      <c r="Q125" s="151">
        <f t="shared" si="0"/>
        <v>21800</v>
      </c>
      <c r="R125" s="151">
        <f t="shared" si="1"/>
        <v>21800</v>
      </c>
      <c r="S125" s="151">
        <f t="shared" si="2"/>
        <v>0</v>
      </c>
      <c r="T125" s="152">
        <v>0</v>
      </c>
      <c r="U125" s="152">
        <f t="shared" si="3"/>
        <v>0</v>
      </c>
      <c r="V125" s="152">
        <v>0</v>
      </c>
      <c r="W125" s="152">
        <f t="shared" si="4"/>
        <v>0</v>
      </c>
      <c r="X125" s="152">
        <v>0</v>
      </c>
      <c r="Y125" s="153">
        <f t="shared" si="5"/>
        <v>0</v>
      </c>
      <c r="Z125" s="29"/>
      <c r="AA125" s="29"/>
      <c r="AB125" s="29"/>
      <c r="AC125" s="29"/>
      <c r="AD125" s="29"/>
      <c r="AE125" s="29"/>
      <c r="AF125" s="29"/>
      <c r="AS125" s="154" t="s">
        <v>181</v>
      </c>
      <c r="AU125" s="154" t="s">
        <v>186</v>
      </c>
      <c r="AV125" s="154" t="s">
        <v>81</v>
      </c>
      <c r="AZ125" s="14" t="s">
        <v>128</v>
      </c>
      <c r="BF125" s="155">
        <f t="shared" si="6"/>
        <v>21800</v>
      </c>
      <c r="BG125" s="155">
        <f t="shared" si="7"/>
        <v>0</v>
      </c>
      <c r="BH125" s="155">
        <f t="shared" si="8"/>
        <v>0</v>
      </c>
      <c r="BI125" s="155">
        <f t="shared" si="9"/>
        <v>0</v>
      </c>
      <c r="BJ125" s="155">
        <f t="shared" si="10"/>
        <v>0</v>
      </c>
      <c r="BK125" s="14" t="s">
        <v>81</v>
      </c>
      <c r="BL125" s="155">
        <f t="shared" si="11"/>
        <v>21800</v>
      </c>
      <c r="BM125" s="14" t="s">
        <v>135</v>
      </c>
      <c r="BN125" s="154" t="s">
        <v>192</v>
      </c>
    </row>
    <row r="126" spans="1:66" s="2" customFormat="1" ht="48">
      <c r="A126" s="29"/>
      <c r="B126" s="142"/>
      <c r="C126" s="161" t="s">
        <v>159</v>
      </c>
      <c r="D126" s="161" t="s">
        <v>186</v>
      </c>
      <c r="E126" s="162" t="s">
        <v>193</v>
      </c>
      <c r="F126" s="163" t="s">
        <v>194</v>
      </c>
      <c r="G126" s="164" t="s">
        <v>133</v>
      </c>
      <c r="H126" s="165">
        <v>1</v>
      </c>
      <c r="I126" s="194">
        <v>21800</v>
      </c>
      <c r="J126" s="167"/>
      <c r="K126" s="190">
        <v>1</v>
      </c>
      <c r="L126" s="166">
        <f t="shared" si="12"/>
        <v>21800</v>
      </c>
      <c r="M126" s="163" t="s">
        <v>134</v>
      </c>
      <c r="N126" s="168"/>
      <c r="O126" s="169" t="s">
        <v>1</v>
      </c>
      <c r="P126" s="150" t="s">
        <v>36</v>
      </c>
      <c r="Q126" s="151">
        <f t="shared" si="0"/>
        <v>21800</v>
      </c>
      <c r="R126" s="151">
        <f t="shared" si="1"/>
        <v>21800</v>
      </c>
      <c r="S126" s="151">
        <f t="shared" si="2"/>
        <v>0</v>
      </c>
      <c r="T126" s="152">
        <v>0</v>
      </c>
      <c r="U126" s="152">
        <f t="shared" si="3"/>
        <v>0</v>
      </c>
      <c r="V126" s="152">
        <v>0</v>
      </c>
      <c r="W126" s="152">
        <f t="shared" si="4"/>
        <v>0</v>
      </c>
      <c r="X126" s="152">
        <v>0</v>
      </c>
      <c r="Y126" s="153">
        <f t="shared" si="5"/>
        <v>0</v>
      </c>
      <c r="Z126" s="29"/>
      <c r="AA126" s="29"/>
      <c r="AB126" s="29"/>
      <c r="AC126" s="29"/>
      <c r="AD126" s="29"/>
      <c r="AE126" s="29"/>
      <c r="AF126" s="29"/>
      <c r="AS126" s="154" t="s">
        <v>181</v>
      </c>
      <c r="AU126" s="154" t="s">
        <v>186</v>
      </c>
      <c r="AV126" s="154" t="s">
        <v>81</v>
      </c>
      <c r="AZ126" s="14" t="s">
        <v>128</v>
      </c>
      <c r="BF126" s="155">
        <f t="shared" si="6"/>
        <v>21800</v>
      </c>
      <c r="BG126" s="155">
        <f t="shared" si="7"/>
        <v>0</v>
      </c>
      <c r="BH126" s="155">
        <f t="shared" si="8"/>
        <v>0</v>
      </c>
      <c r="BI126" s="155">
        <f t="shared" si="9"/>
        <v>0</v>
      </c>
      <c r="BJ126" s="155">
        <f t="shared" si="10"/>
        <v>0</v>
      </c>
      <c r="BK126" s="14" t="s">
        <v>81</v>
      </c>
      <c r="BL126" s="155">
        <f t="shared" si="11"/>
        <v>21800</v>
      </c>
      <c r="BM126" s="14" t="s">
        <v>135</v>
      </c>
      <c r="BN126" s="154" t="s">
        <v>195</v>
      </c>
    </row>
    <row r="127" spans="1:66" s="2" customFormat="1" ht="48">
      <c r="A127" s="29"/>
      <c r="B127" s="142"/>
      <c r="C127" s="161" t="s">
        <v>135</v>
      </c>
      <c r="D127" s="161" t="s">
        <v>186</v>
      </c>
      <c r="E127" s="162" t="s">
        <v>196</v>
      </c>
      <c r="F127" s="163" t="s">
        <v>197</v>
      </c>
      <c r="G127" s="164" t="s">
        <v>133</v>
      </c>
      <c r="H127" s="165">
        <v>1</v>
      </c>
      <c r="I127" s="194">
        <v>21800</v>
      </c>
      <c r="J127" s="167"/>
      <c r="K127" s="190">
        <v>1</v>
      </c>
      <c r="L127" s="166">
        <f t="shared" si="12"/>
        <v>21800</v>
      </c>
      <c r="M127" s="163" t="s">
        <v>134</v>
      </c>
      <c r="N127" s="168"/>
      <c r="O127" s="169" t="s">
        <v>1</v>
      </c>
      <c r="P127" s="150" t="s">
        <v>36</v>
      </c>
      <c r="Q127" s="151">
        <f t="shared" si="0"/>
        <v>21800</v>
      </c>
      <c r="R127" s="151">
        <f t="shared" si="1"/>
        <v>21800</v>
      </c>
      <c r="S127" s="151">
        <f t="shared" si="2"/>
        <v>0</v>
      </c>
      <c r="T127" s="152">
        <v>0</v>
      </c>
      <c r="U127" s="152">
        <f t="shared" si="3"/>
        <v>0</v>
      </c>
      <c r="V127" s="152">
        <v>0</v>
      </c>
      <c r="W127" s="152">
        <f t="shared" si="4"/>
        <v>0</v>
      </c>
      <c r="X127" s="152">
        <v>0</v>
      </c>
      <c r="Y127" s="153">
        <f t="shared" si="5"/>
        <v>0</v>
      </c>
      <c r="Z127" s="29"/>
      <c r="AA127" s="29"/>
      <c r="AB127" s="29"/>
      <c r="AC127" s="29"/>
      <c r="AD127" s="29"/>
      <c r="AE127" s="29"/>
      <c r="AF127" s="29"/>
      <c r="AS127" s="154" t="s">
        <v>181</v>
      </c>
      <c r="AU127" s="154" t="s">
        <v>186</v>
      </c>
      <c r="AV127" s="154" t="s">
        <v>81</v>
      </c>
      <c r="AZ127" s="14" t="s">
        <v>128</v>
      </c>
      <c r="BF127" s="155">
        <f t="shared" si="6"/>
        <v>21800</v>
      </c>
      <c r="BG127" s="155">
        <f t="shared" si="7"/>
        <v>0</v>
      </c>
      <c r="BH127" s="155">
        <f t="shared" si="8"/>
        <v>0</v>
      </c>
      <c r="BI127" s="155">
        <f t="shared" si="9"/>
        <v>0</v>
      </c>
      <c r="BJ127" s="155">
        <f t="shared" si="10"/>
        <v>0</v>
      </c>
      <c r="BK127" s="14" t="s">
        <v>81</v>
      </c>
      <c r="BL127" s="155">
        <f t="shared" si="11"/>
        <v>21800</v>
      </c>
      <c r="BM127" s="14" t="s">
        <v>135</v>
      </c>
      <c r="BN127" s="154" t="s">
        <v>198</v>
      </c>
    </row>
    <row r="128" spans="1:66" s="2" customFormat="1" ht="44.25" customHeight="1">
      <c r="A128" s="29"/>
      <c r="B128" s="142"/>
      <c r="C128" s="161" t="s">
        <v>168</v>
      </c>
      <c r="D128" s="161" t="s">
        <v>186</v>
      </c>
      <c r="E128" s="162" t="s">
        <v>199</v>
      </c>
      <c r="F128" s="163" t="s">
        <v>200</v>
      </c>
      <c r="G128" s="164" t="s">
        <v>133</v>
      </c>
      <c r="H128" s="165">
        <v>1</v>
      </c>
      <c r="I128" s="194">
        <v>20000</v>
      </c>
      <c r="J128" s="167"/>
      <c r="K128" s="190">
        <v>1</v>
      </c>
      <c r="L128" s="166">
        <f t="shared" si="12"/>
        <v>20000</v>
      </c>
      <c r="M128" s="163" t="s">
        <v>134</v>
      </c>
      <c r="N128" s="168"/>
      <c r="O128" s="169" t="s">
        <v>1</v>
      </c>
      <c r="P128" s="150" t="s">
        <v>36</v>
      </c>
      <c r="Q128" s="151">
        <f t="shared" si="0"/>
        <v>20000</v>
      </c>
      <c r="R128" s="151">
        <f t="shared" si="1"/>
        <v>20000</v>
      </c>
      <c r="S128" s="151">
        <f t="shared" si="2"/>
        <v>0</v>
      </c>
      <c r="T128" s="152">
        <v>0</v>
      </c>
      <c r="U128" s="152">
        <f t="shared" si="3"/>
        <v>0</v>
      </c>
      <c r="V128" s="152">
        <v>0</v>
      </c>
      <c r="W128" s="152">
        <f t="shared" si="4"/>
        <v>0</v>
      </c>
      <c r="X128" s="152">
        <v>0</v>
      </c>
      <c r="Y128" s="153">
        <f t="shared" si="5"/>
        <v>0</v>
      </c>
      <c r="Z128" s="29"/>
      <c r="AA128" s="29"/>
      <c r="AB128" s="29"/>
      <c r="AC128" s="29"/>
      <c r="AD128" s="29"/>
      <c r="AE128" s="29"/>
      <c r="AF128" s="29"/>
      <c r="AS128" s="154" t="s">
        <v>181</v>
      </c>
      <c r="AU128" s="154" t="s">
        <v>186</v>
      </c>
      <c r="AV128" s="154" t="s">
        <v>81</v>
      </c>
      <c r="AZ128" s="14" t="s">
        <v>128</v>
      </c>
      <c r="BF128" s="155">
        <f t="shared" si="6"/>
        <v>20000</v>
      </c>
      <c r="BG128" s="155">
        <f t="shared" si="7"/>
        <v>0</v>
      </c>
      <c r="BH128" s="155">
        <f t="shared" si="8"/>
        <v>0</v>
      </c>
      <c r="BI128" s="155">
        <f t="shared" si="9"/>
        <v>0</v>
      </c>
      <c r="BJ128" s="155">
        <f t="shared" si="10"/>
        <v>0</v>
      </c>
      <c r="BK128" s="14" t="s">
        <v>81</v>
      </c>
      <c r="BL128" s="155">
        <f t="shared" si="11"/>
        <v>20000</v>
      </c>
      <c r="BM128" s="14" t="s">
        <v>135</v>
      </c>
      <c r="BN128" s="154" t="s">
        <v>201</v>
      </c>
    </row>
    <row r="129" spans="1:66" s="2" customFormat="1" ht="44.25" customHeight="1">
      <c r="A129" s="29"/>
      <c r="B129" s="142"/>
      <c r="C129" s="161" t="s">
        <v>173</v>
      </c>
      <c r="D129" s="161" t="s">
        <v>186</v>
      </c>
      <c r="E129" s="162" t="s">
        <v>202</v>
      </c>
      <c r="F129" s="163" t="s">
        <v>203</v>
      </c>
      <c r="G129" s="164" t="s">
        <v>133</v>
      </c>
      <c r="H129" s="165">
        <v>1</v>
      </c>
      <c r="I129" s="194">
        <v>69200</v>
      </c>
      <c r="J129" s="167"/>
      <c r="K129" s="190">
        <v>1</v>
      </c>
      <c r="L129" s="166">
        <f t="shared" si="12"/>
        <v>69200</v>
      </c>
      <c r="M129" s="163" t="s">
        <v>134</v>
      </c>
      <c r="N129" s="168"/>
      <c r="O129" s="169" t="s">
        <v>1</v>
      </c>
      <c r="P129" s="150" t="s">
        <v>36</v>
      </c>
      <c r="Q129" s="151">
        <f t="shared" si="0"/>
        <v>69200</v>
      </c>
      <c r="R129" s="151">
        <f t="shared" si="1"/>
        <v>69200</v>
      </c>
      <c r="S129" s="151">
        <f t="shared" si="2"/>
        <v>0</v>
      </c>
      <c r="T129" s="152">
        <v>0</v>
      </c>
      <c r="U129" s="152">
        <f t="shared" si="3"/>
        <v>0</v>
      </c>
      <c r="V129" s="152">
        <v>0</v>
      </c>
      <c r="W129" s="152">
        <f t="shared" si="4"/>
        <v>0</v>
      </c>
      <c r="X129" s="152">
        <v>0</v>
      </c>
      <c r="Y129" s="153">
        <f t="shared" si="5"/>
        <v>0</v>
      </c>
      <c r="Z129" s="29"/>
      <c r="AA129" s="29"/>
      <c r="AB129" s="29"/>
      <c r="AC129" s="29"/>
      <c r="AD129" s="29"/>
      <c r="AE129" s="29"/>
      <c r="AF129" s="29"/>
      <c r="AS129" s="154" t="s">
        <v>181</v>
      </c>
      <c r="AU129" s="154" t="s">
        <v>186</v>
      </c>
      <c r="AV129" s="154" t="s">
        <v>81</v>
      </c>
      <c r="AZ129" s="14" t="s">
        <v>128</v>
      </c>
      <c r="BF129" s="155">
        <f t="shared" si="6"/>
        <v>69200</v>
      </c>
      <c r="BG129" s="155">
        <f t="shared" si="7"/>
        <v>0</v>
      </c>
      <c r="BH129" s="155">
        <f t="shared" si="8"/>
        <v>0</v>
      </c>
      <c r="BI129" s="155">
        <f t="shared" si="9"/>
        <v>0</v>
      </c>
      <c r="BJ129" s="155">
        <f t="shared" si="10"/>
        <v>0</v>
      </c>
      <c r="BK129" s="14" t="s">
        <v>81</v>
      </c>
      <c r="BL129" s="155">
        <f t="shared" si="11"/>
        <v>69200</v>
      </c>
      <c r="BM129" s="14" t="s">
        <v>135</v>
      </c>
      <c r="BN129" s="154" t="s">
        <v>204</v>
      </c>
    </row>
    <row r="130" spans="1:66" s="2" customFormat="1" ht="60">
      <c r="A130" s="29"/>
      <c r="B130" s="142"/>
      <c r="C130" s="161" t="s">
        <v>177</v>
      </c>
      <c r="D130" s="161" t="s">
        <v>186</v>
      </c>
      <c r="E130" s="162" t="s">
        <v>205</v>
      </c>
      <c r="F130" s="163" t="s">
        <v>206</v>
      </c>
      <c r="G130" s="164" t="s">
        <v>133</v>
      </c>
      <c r="H130" s="165">
        <v>1</v>
      </c>
      <c r="I130" s="194">
        <v>89100</v>
      </c>
      <c r="J130" s="167"/>
      <c r="K130" s="190">
        <v>1</v>
      </c>
      <c r="L130" s="166">
        <f t="shared" si="12"/>
        <v>89100</v>
      </c>
      <c r="M130" s="163" t="s">
        <v>134</v>
      </c>
      <c r="N130" s="168"/>
      <c r="O130" s="169" t="s">
        <v>1</v>
      </c>
      <c r="P130" s="150" t="s">
        <v>36</v>
      </c>
      <c r="Q130" s="151">
        <f t="shared" si="0"/>
        <v>89100</v>
      </c>
      <c r="R130" s="151">
        <f t="shared" si="1"/>
        <v>89100</v>
      </c>
      <c r="S130" s="151">
        <f t="shared" si="2"/>
        <v>0</v>
      </c>
      <c r="T130" s="152">
        <v>0</v>
      </c>
      <c r="U130" s="152">
        <f t="shared" si="3"/>
        <v>0</v>
      </c>
      <c r="V130" s="152">
        <v>0</v>
      </c>
      <c r="W130" s="152">
        <f t="shared" si="4"/>
        <v>0</v>
      </c>
      <c r="X130" s="152">
        <v>0</v>
      </c>
      <c r="Y130" s="153">
        <f t="shared" si="5"/>
        <v>0</v>
      </c>
      <c r="Z130" s="29"/>
      <c r="AA130" s="29"/>
      <c r="AB130" s="29"/>
      <c r="AC130" s="29"/>
      <c r="AD130" s="29"/>
      <c r="AE130" s="29"/>
      <c r="AF130" s="29"/>
      <c r="AS130" s="154" t="s">
        <v>181</v>
      </c>
      <c r="AU130" s="154" t="s">
        <v>186</v>
      </c>
      <c r="AV130" s="154" t="s">
        <v>81</v>
      </c>
      <c r="AZ130" s="14" t="s">
        <v>128</v>
      </c>
      <c r="BF130" s="155">
        <f t="shared" si="6"/>
        <v>89100</v>
      </c>
      <c r="BG130" s="155">
        <f t="shared" si="7"/>
        <v>0</v>
      </c>
      <c r="BH130" s="155">
        <f t="shared" si="8"/>
        <v>0</v>
      </c>
      <c r="BI130" s="155">
        <f t="shared" si="9"/>
        <v>0</v>
      </c>
      <c r="BJ130" s="155">
        <f t="shared" si="10"/>
        <v>0</v>
      </c>
      <c r="BK130" s="14" t="s">
        <v>81</v>
      </c>
      <c r="BL130" s="155">
        <f t="shared" si="11"/>
        <v>89100</v>
      </c>
      <c r="BM130" s="14" t="s">
        <v>135</v>
      </c>
      <c r="BN130" s="154" t="s">
        <v>207</v>
      </c>
    </row>
    <row r="131" spans="1:66" s="2" customFormat="1" ht="60">
      <c r="A131" s="29"/>
      <c r="B131" s="142"/>
      <c r="C131" s="161" t="s">
        <v>181</v>
      </c>
      <c r="D131" s="161" t="s">
        <v>186</v>
      </c>
      <c r="E131" s="162" t="s">
        <v>208</v>
      </c>
      <c r="F131" s="163" t="s">
        <v>209</v>
      </c>
      <c r="G131" s="164" t="s">
        <v>133</v>
      </c>
      <c r="H131" s="165">
        <v>1</v>
      </c>
      <c r="I131" s="194">
        <v>104400</v>
      </c>
      <c r="J131" s="167"/>
      <c r="K131" s="190">
        <v>1</v>
      </c>
      <c r="L131" s="166">
        <f t="shared" si="12"/>
        <v>104400</v>
      </c>
      <c r="M131" s="163" t="s">
        <v>134</v>
      </c>
      <c r="N131" s="168"/>
      <c r="O131" s="169" t="s">
        <v>1</v>
      </c>
      <c r="P131" s="150" t="s">
        <v>36</v>
      </c>
      <c r="Q131" s="151">
        <f t="shared" si="0"/>
        <v>104400</v>
      </c>
      <c r="R131" s="151">
        <f t="shared" si="1"/>
        <v>104400</v>
      </c>
      <c r="S131" s="151">
        <f t="shared" si="2"/>
        <v>0</v>
      </c>
      <c r="T131" s="152">
        <v>0</v>
      </c>
      <c r="U131" s="152">
        <f t="shared" si="3"/>
        <v>0</v>
      </c>
      <c r="V131" s="152">
        <v>0</v>
      </c>
      <c r="W131" s="152">
        <f t="shared" si="4"/>
        <v>0</v>
      </c>
      <c r="X131" s="152">
        <v>0</v>
      </c>
      <c r="Y131" s="153">
        <f t="shared" si="5"/>
        <v>0</v>
      </c>
      <c r="Z131" s="29"/>
      <c r="AA131" s="29"/>
      <c r="AB131" s="29"/>
      <c r="AC131" s="29"/>
      <c r="AD131" s="29"/>
      <c r="AE131" s="29"/>
      <c r="AF131" s="29"/>
      <c r="AS131" s="154" t="s">
        <v>181</v>
      </c>
      <c r="AU131" s="154" t="s">
        <v>186</v>
      </c>
      <c r="AV131" s="154" t="s">
        <v>81</v>
      </c>
      <c r="AZ131" s="14" t="s">
        <v>128</v>
      </c>
      <c r="BF131" s="155">
        <f t="shared" si="6"/>
        <v>104400</v>
      </c>
      <c r="BG131" s="155">
        <f t="shared" si="7"/>
        <v>0</v>
      </c>
      <c r="BH131" s="155">
        <f t="shared" si="8"/>
        <v>0</v>
      </c>
      <c r="BI131" s="155">
        <f t="shared" si="9"/>
        <v>0</v>
      </c>
      <c r="BJ131" s="155">
        <f t="shared" si="10"/>
        <v>0</v>
      </c>
      <c r="BK131" s="14" t="s">
        <v>81</v>
      </c>
      <c r="BL131" s="155">
        <f t="shared" si="11"/>
        <v>104400</v>
      </c>
      <c r="BM131" s="14" t="s">
        <v>135</v>
      </c>
      <c r="BN131" s="154" t="s">
        <v>210</v>
      </c>
    </row>
    <row r="132" spans="1:66" s="2" customFormat="1" ht="44.25" customHeight="1">
      <c r="A132" s="29"/>
      <c r="B132" s="142"/>
      <c r="C132" s="161" t="s">
        <v>211</v>
      </c>
      <c r="D132" s="161" t="s">
        <v>186</v>
      </c>
      <c r="E132" s="162" t="s">
        <v>212</v>
      </c>
      <c r="F132" s="163" t="s">
        <v>213</v>
      </c>
      <c r="G132" s="164" t="s">
        <v>133</v>
      </c>
      <c r="H132" s="165">
        <v>1</v>
      </c>
      <c r="I132" s="194">
        <v>70400</v>
      </c>
      <c r="J132" s="167"/>
      <c r="K132" s="190">
        <v>1</v>
      </c>
      <c r="L132" s="166">
        <f t="shared" si="12"/>
        <v>70400</v>
      </c>
      <c r="M132" s="163" t="s">
        <v>134</v>
      </c>
      <c r="N132" s="168"/>
      <c r="O132" s="169" t="s">
        <v>1</v>
      </c>
      <c r="P132" s="150" t="s">
        <v>36</v>
      </c>
      <c r="Q132" s="151">
        <f t="shared" si="0"/>
        <v>70400</v>
      </c>
      <c r="R132" s="151">
        <f t="shared" si="1"/>
        <v>70400</v>
      </c>
      <c r="S132" s="151">
        <f t="shared" si="2"/>
        <v>0</v>
      </c>
      <c r="T132" s="152">
        <v>0</v>
      </c>
      <c r="U132" s="152">
        <f t="shared" si="3"/>
        <v>0</v>
      </c>
      <c r="V132" s="152">
        <v>0</v>
      </c>
      <c r="W132" s="152">
        <f t="shared" si="4"/>
        <v>0</v>
      </c>
      <c r="X132" s="152">
        <v>0</v>
      </c>
      <c r="Y132" s="153">
        <f t="shared" si="5"/>
        <v>0</v>
      </c>
      <c r="Z132" s="29"/>
      <c r="AA132" s="29"/>
      <c r="AB132" s="29"/>
      <c r="AC132" s="29"/>
      <c r="AD132" s="29"/>
      <c r="AE132" s="29"/>
      <c r="AF132" s="29"/>
      <c r="AS132" s="154" t="s">
        <v>181</v>
      </c>
      <c r="AU132" s="154" t="s">
        <v>186</v>
      </c>
      <c r="AV132" s="154" t="s">
        <v>81</v>
      </c>
      <c r="AZ132" s="14" t="s">
        <v>128</v>
      </c>
      <c r="BF132" s="155">
        <f t="shared" si="6"/>
        <v>70400</v>
      </c>
      <c r="BG132" s="155">
        <f t="shared" si="7"/>
        <v>0</v>
      </c>
      <c r="BH132" s="155">
        <f t="shared" si="8"/>
        <v>0</v>
      </c>
      <c r="BI132" s="155">
        <f t="shared" si="9"/>
        <v>0</v>
      </c>
      <c r="BJ132" s="155">
        <f t="shared" si="10"/>
        <v>0</v>
      </c>
      <c r="BK132" s="14" t="s">
        <v>81</v>
      </c>
      <c r="BL132" s="155">
        <f t="shared" si="11"/>
        <v>70400</v>
      </c>
      <c r="BM132" s="14" t="s">
        <v>135</v>
      </c>
      <c r="BN132" s="154" t="s">
        <v>214</v>
      </c>
    </row>
    <row r="133" spans="1:66" s="2" customFormat="1" ht="44.25" customHeight="1">
      <c r="A133" s="29"/>
      <c r="B133" s="142"/>
      <c r="C133" s="161" t="s">
        <v>215</v>
      </c>
      <c r="D133" s="161" t="s">
        <v>186</v>
      </c>
      <c r="E133" s="162" t="s">
        <v>216</v>
      </c>
      <c r="F133" s="163" t="s">
        <v>217</v>
      </c>
      <c r="G133" s="164" t="s">
        <v>133</v>
      </c>
      <c r="H133" s="165">
        <v>1</v>
      </c>
      <c r="I133" s="194">
        <v>76100</v>
      </c>
      <c r="J133" s="167"/>
      <c r="K133" s="190">
        <v>1</v>
      </c>
      <c r="L133" s="166">
        <f t="shared" si="12"/>
        <v>76100</v>
      </c>
      <c r="M133" s="163" t="s">
        <v>134</v>
      </c>
      <c r="N133" s="168"/>
      <c r="O133" s="169" t="s">
        <v>1</v>
      </c>
      <c r="P133" s="150" t="s">
        <v>36</v>
      </c>
      <c r="Q133" s="151">
        <f t="shared" si="0"/>
        <v>76100</v>
      </c>
      <c r="R133" s="151">
        <f t="shared" si="1"/>
        <v>76100</v>
      </c>
      <c r="S133" s="151">
        <f t="shared" si="2"/>
        <v>0</v>
      </c>
      <c r="T133" s="152">
        <v>0</v>
      </c>
      <c r="U133" s="152">
        <f t="shared" si="3"/>
        <v>0</v>
      </c>
      <c r="V133" s="152">
        <v>0</v>
      </c>
      <c r="W133" s="152">
        <f t="shared" si="4"/>
        <v>0</v>
      </c>
      <c r="X133" s="152">
        <v>0</v>
      </c>
      <c r="Y133" s="153">
        <f t="shared" si="5"/>
        <v>0</v>
      </c>
      <c r="Z133" s="29"/>
      <c r="AA133" s="29"/>
      <c r="AB133" s="29"/>
      <c r="AC133" s="29"/>
      <c r="AD133" s="29"/>
      <c r="AE133" s="29"/>
      <c r="AF133" s="29"/>
      <c r="AS133" s="154" t="s">
        <v>181</v>
      </c>
      <c r="AU133" s="154" t="s">
        <v>186</v>
      </c>
      <c r="AV133" s="154" t="s">
        <v>81</v>
      </c>
      <c r="AZ133" s="14" t="s">
        <v>128</v>
      </c>
      <c r="BF133" s="155">
        <f t="shared" si="6"/>
        <v>76100</v>
      </c>
      <c r="BG133" s="155">
        <f t="shared" si="7"/>
        <v>0</v>
      </c>
      <c r="BH133" s="155">
        <f t="shared" si="8"/>
        <v>0</v>
      </c>
      <c r="BI133" s="155">
        <f t="shared" si="9"/>
        <v>0</v>
      </c>
      <c r="BJ133" s="155">
        <f t="shared" si="10"/>
        <v>0</v>
      </c>
      <c r="BK133" s="14" t="s">
        <v>81</v>
      </c>
      <c r="BL133" s="155">
        <f t="shared" si="11"/>
        <v>76100</v>
      </c>
      <c r="BM133" s="14" t="s">
        <v>135</v>
      </c>
      <c r="BN133" s="154" t="s">
        <v>218</v>
      </c>
    </row>
    <row r="134" spans="1:66" s="2" customFormat="1" ht="44.25" customHeight="1">
      <c r="A134" s="29"/>
      <c r="B134" s="142"/>
      <c r="C134" s="161" t="s">
        <v>219</v>
      </c>
      <c r="D134" s="161" t="s">
        <v>186</v>
      </c>
      <c r="E134" s="162" t="s">
        <v>220</v>
      </c>
      <c r="F134" s="163" t="s">
        <v>221</v>
      </c>
      <c r="G134" s="164" t="s">
        <v>133</v>
      </c>
      <c r="H134" s="165">
        <v>1</v>
      </c>
      <c r="I134" s="194">
        <v>112600</v>
      </c>
      <c r="J134" s="167"/>
      <c r="K134" s="190">
        <v>1</v>
      </c>
      <c r="L134" s="166">
        <f t="shared" si="12"/>
        <v>112600</v>
      </c>
      <c r="M134" s="163" t="s">
        <v>134</v>
      </c>
      <c r="N134" s="168"/>
      <c r="O134" s="169" t="s">
        <v>1</v>
      </c>
      <c r="P134" s="150" t="s">
        <v>36</v>
      </c>
      <c r="Q134" s="151">
        <f t="shared" si="0"/>
        <v>112600</v>
      </c>
      <c r="R134" s="151">
        <f t="shared" si="1"/>
        <v>112600</v>
      </c>
      <c r="S134" s="151">
        <f t="shared" si="2"/>
        <v>0</v>
      </c>
      <c r="T134" s="152">
        <v>0</v>
      </c>
      <c r="U134" s="152">
        <f t="shared" si="3"/>
        <v>0</v>
      </c>
      <c r="V134" s="152">
        <v>0</v>
      </c>
      <c r="W134" s="152">
        <f t="shared" si="4"/>
        <v>0</v>
      </c>
      <c r="X134" s="152">
        <v>0</v>
      </c>
      <c r="Y134" s="153">
        <f t="shared" si="5"/>
        <v>0</v>
      </c>
      <c r="Z134" s="29"/>
      <c r="AA134" s="29"/>
      <c r="AB134" s="29"/>
      <c r="AC134" s="29"/>
      <c r="AD134" s="29"/>
      <c r="AE134" s="29"/>
      <c r="AF134" s="29"/>
      <c r="AS134" s="154" t="s">
        <v>181</v>
      </c>
      <c r="AU134" s="154" t="s">
        <v>186</v>
      </c>
      <c r="AV134" s="154" t="s">
        <v>81</v>
      </c>
      <c r="AZ134" s="14" t="s">
        <v>128</v>
      </c>
      <c r="BF134" s="155">
        <f t="shared" si="6"/>
        <v>112600</v>
      </c>
      <c r="BG134" s="155">
        <f t="shared" si="7"/>
        <v>0</v>
      </c>
      <c r="BH134" s="155">
        <f t="shared" si="8"/>
        <v>0</v>
      </c>
      <c r="BI134" s="155">
        <f t="shared" si="9"/>
        <v>0</v>
      </c>
      <c r="BJ134" s="155">
        <f t="shared" si="10"/>
        <v>0</v>
      </c>
      <c r="BK134" s="14" t="s">
        <v>81</v>
      </c>
      <c r="BL134" s="155">
        <f t="shared" si="11"/>
        <v>112600</v>
      </c>
      <c r="BM134" s="14" t="s">
        <v>135</v>
      </c>
      <c r="BN134" s="154" t="s">
        <v>222</v>
      </c>
    </row>
    <row r="135" spans="1:66" s="2" customFormat="1" ht="44.25" customHeight="1">
      <c r="A135" s="29"/>
      <c r="B135" s="142"/>
      <c r="C135" s="161" t="s">
        <v>223</v>
      </c>
      <c r="D135" s="161" t="s">
        <v>186</v>
      </c>
      <c r="E135" s="162" t="s">
        <v>224</v>
      </c>
      <c r="F135" s="163" t="s">
        <v>225</v>
      </c>
      <c r="G135" s="164" t="s">
        <v>133</v>
      </c>
      <c r="H135" s="165">
        <v>1</v>
      </c>
      <c r="I135" s="194">
        <v>100400</v>
      </c>
      <c r="J135" s="167"/>
      <c r="K135" s="190">
        <v>1</v>
      </c>
      <c r="L135" s="166">
        <f>ROUND((Q135*K135)*H135,2)</f>
        <v>100400</v>
      </c>
      <c r="M135" s="163" t="s">
        <v>134</v>
      </c>
      <c r="N135" s="168"/>
      <c r="O135" s="169" t="s">
        <v>1</v>
      </c>
      <c r="P135" s="150" t="s">
        <v>36</v>
      </c>
      <c r="Q135" s="151">
        <f t="shared" si="0"/>
        <v>100400</v>
      </c>
      <c r="R135" s="151">
        <f t="shared" si="1"/>
        <v>100400</v>
      </c>
      <c r="S135" s="151">
        <f t="shared" si="2"/>
        <v>0</v>
      </c>
      <c r="T135" s="152">
        <v>0</v>
      </c>
      <c r="U135" s="152">
        <f t="shared" si="3"/>
        <v>0</v>
      </c>
      <c r="V135" s="152">
        <v>0</v>
      </c>
      <c r="W135" s="152">
        <f t="shared" si="4"/>
        <v>0</v>
      </c>
      <c r="X135" s="152">
        <v>0</v>
      </c>
      <c r="Y135" s="153">
        <f t="shared" si="5"/>
        <v>0</v>
      </c>
      <c r="Z135" s="29"/>
      <c r="AA135" s="29"/>
      <c r="AB135" s="29"/>
      <c r="AC135" s="29"/>
      <c r="AD135" s="29"/>
      <c r="AE135" s="29"/>
      <c r="AF135" s="29"/>
      <c r="AS135" s="154" t="s">
        <v>181</v>
      </c>
      <c r="AU135" s="154" t="s">
        <v>186</v>
      </c>
      <c r="AV135" s="154" t="s">
        <v>81</v>
      </c>
      <c r="AZ135" s="14" t="s">
        <v>128</v>
      </c>
      <c r="BF135" s="155">
        <f t="shared" si="6"/>
        <v>100400</v>
      </c>
      <c r="BG135" s="155">
        <f t="shared" si="7"/>
        <v>0</v>
      </c>
      <c r="BH135" s="155">
        <f t="shared" si="8"/>
        <v>0</v>
      </c>
      <c r="BI135" s="155">
        <f t="shared" si="9"/>
        <v>0</v>
      </c>
      <c r="BJ135" s="155">
        <f t="shared" si="10"/>
        <v>0</v>
      </c>
      <c r="BK135" s="14" t="s">
        <v>81</v>
      </c>
      <c r="BL135" s="155">
        <f t="shared" si="11"/>
        <v>100400</v>
      </c>
      <c r="BM135" s="14" t="s">
        <v>135</v>
      </c>
      <c r="BN135" s="154" t="s">
        <v>226</v>
      </c>
    </row>
    <row r="136" spans="1:66" s="2" customFormat="1" ht="44.25" customHeight="1">
      <c r="A136" s="29"/>
      <c r="B136" s="142"/>
      <c r="C136" s="161" t="s">
        <v>227</v>
      </c>
      <c r="D136" s="161" t="s">
        <v>186</v>
      </c>
      <c r="E136" s="162" t="s">
        <v>228</v>
      </c>
      <c r="F136" s="163" t="s">
        <v>229</v>
      </c>
      <c r="G136" s="164" t="s">
        <v>133</v>
      </c>
      <c r="H136" s="165">
        <v>1</v>
      </c>
      <c r="I136" s="194">
        <v>105900</v>
      </c>
      <c r="J136" s="167"/>
      <c r="K136" s="190">
        <v>1</v>
      </c>
      <c r="L136" s="166">
        <f t="shared" si="12"/>
        <v>105900</v>
      </c>
      <c r="M136" s="163" t="s">
        <v>134</v>
      </c>
      <c r="N136" s="168"/>
      <c r="O136" s="169" t="s">
        <v>1</v>
      </c>
      <c r="P136" s="150" t="s">
        <v>36</v>
      </c>
      <c r="Q136" s="151">
        <f t="shared" si="0"/>
        <v>105900</v>
      </c>
      <c r="R136" s="151">
        <f t="shared" si="1"/>
        <v>105900</v>
      </c>
      <c r="S136" s="151">
        <f t="shared" si="2"/>
        <v>0</v>
      </c>
      <c r="T136" s="152">
        <v>0</v>
      </c>
      <c r="U136" s="152">
        <f t="shared" si="3"/>
        <v>0</v>
      </c>
      <c r="V136" s="152">
        <v>0</v>
      </c>
      <c r="W136" s="152">
        <f t="shared" si="4"/>
        <v>0</v>
      </c>
      <c r="X136" s="152">
        <v>0</v>
      </c>
      <c r="Y136" s="153">
        <f t="shared" si="5"/>
        <v>0</v>
      </c>
      <c r="Z136" s="29"/>
      <c r="AA136" s="29"/>
      <c r="AB136" s="29"/>
      <c r="AC136" s="29"/>
      <c r="AD136" s="29"/>
      <c r="AE136" s="29"/>
      <c r="AF136" s="29"/>
      <c r="AS136" s="154" t="s">
        <v>181</v>
      </c>
      <c r="AU136" s="154" t="s">
        <v>186</v>
      </c>
      <c r="AV136" s="154" t="s">
        <v>81</v>
      </c>
      <c r="AZ136" s="14" t="s">
        <v>128</v>
      </c>
      <c r="BF136" s="155">
        <f t="shared" si="6"/>
        <v>105900</v>
      </c>
      <c r="BG136" s="155">
        <f t="shared" si="7"/>
        <v>0</v>
      </c>
      <c r="BH136" s="155">
        <f t="shared" si="8"/>
        <v>0</v>
      </c>
      <c r="BI136" s="155">
        <f t="shared" si="9"/>
        <v>0</v>
      </c>
      <c r="BJ136" s="155">
        <f t="shared" si="10"/>
        <v>0</v>
      </c>
      <c r="BK136" s="14" t="s">
        <v>81</v>
      </c>
      <c r="BL136" s="155">
        <f t="shared" si="11"/>
        <v>105900</v>
      </c>
      <c r="BM136" s="14" t="s">
        <v>135</v>
      </c>
      <c r="BN136" s="154" t="s">
        <v>230</v>
      </c>
    </row>
    <row r="137" spans="1:66" s="2" customFormat="1" ht="44.25" customHeight="1">
      <c r="A137" s="29"/>
      <c r="B137" s="142"/>
      <c r="C137" s="161" t="s">
        <v>129</v>
      </c>
      <c r="D137" s="161" t="s">
        <v>186</v>
      </c>
      <c r="E137" s="162" t="s">
        <v>231</v>
      </c>
      <c r="F137" s="163" t="s">
        <v>232</v>
      </c>
      <c r="G137" s="164" t="s">
        <v>133</v>
      </c>
      <c r="H137" s="165">
        <v>1</v>
      </c>
      <c r="I137" s="194">
        <v>110800</v>
      </c>
      <c r="J137" s="167"/>
      <c r="K137" s="190">
        <v>1</v>
      </c>
      <c r="L137" s="166">
        <f t="shared" si="12"/>
        <v>110800</v>
      </c>
      <c r="M137" s="163" t="s">
        <v>134</v>
      </c>
      <c r="N137" s="168"/>
      <c r="O137" s="169" t="s">
        <v>1</v>
      </c>
      <c r="P137" s="150" t="s">
        <v>36</v>
      </c>
      <c r="Q137" s="151">
        <f t="shared" si="0"/>
        <v>110800</v>
      </c>
      <c r="R137" s="151">
        <f t="shared" si="1"/>
        <v>110800</v>
      </c>
      <c r="S137" s="151">
        <f t="shared" si="2"/>
        <v>0</v>
      </c>
      <c r="T137" s="152">
        <v>0</v>
      </c>
      <c r="U137" s="152">
        <f t="shared" si="3"/>
        <v>0</v>
      </c>
      <c r="V137" s="152">
        <v>0</v>
      </c>
      <c r="W137" s="152">
        <f t="shared" si="4"/>
        <v>0</v>
      </c>
      <c r="X137" s="152">
        <v>0</v>
      </c>
      <c r="Y137" s="153">
        <f t="shared" si="5"/>
        <v>0</v>
      </c>
      <c r="Z137" s="29"/>
      <c r="AA137" s="29"/>
      <c r="AB137" s="29"/>
      <c r="AC137" s="29"/>
      <c r="AD137" s="29"/>
      <c r="AE137" s="29"/>
      <c r="AF137" s="29"/>
      <c r="AS137" s="154" t="s">
        <v>181</v>
      </c>
      <c r="AU137" s="154" t="s">
        <v>186</v>
      </c>
      <c r="AV137" s="154" t="s">
        <v>81</v>
      </c>
      <c r="AZ137" s="14" t="s">
        <v>128</v>
      </c>
      <c r="BF137" s="155">
        <f t="shared" si="6"/>
        <v>110800</v>
      </c>
      <c r="BG137" s="155">
        <f t="shared" si="7"/>
        <v>0</v>
      </c>
      <c r="BH137" s="155">
        <f t="shared" si="8"/>
        <v>0</v>
      </c>
      <c r="BI137" s="155">
        <f t="shared" si="9"/>
        <v>0</v>
      </c>
      <c r="BJ137" s="155">
        <f t="shared" si="10"/>
        <v>0</v>
      </c>
      <c r="BK137" s="14" t="s">
        <v>81</v>
      </c>
      <c r="BL137" s="155">
        <f t="shared" si="11"/>
        <v>110800</v>
      </c>
      <c r="BM137" s="14" t="s">
        <v>135</v>
      </c>
      <c r="BN137" s="154" t="s">
        <v>233</v>
      </c>
    </row>
    <row r="138" spans="1:66" s="2" customFormat="1" ht="44.25" customHeight="1">
      <c r="A138" s="29"/>
      <c r="B138" s="142"/>
      <c r="C138" s="161" t="s">
        <v>9</v>
      </c>
      <c r="D138" s="161" t="s">
        <v>186</v>
      </c>
      <c r="E138" s="162" t="s">
        <v>234</v>
      </c>
      <c r="F138" s="163" t="s">
        <v>235</v>
      </c>
      <c r="G138" s="164" t="s">
        <v>133</v>
      </c>
      <c r="H138" s="165">
        <v>1</v>
      </c>
      <c r="I138" s="194">
        <v>125000</v>
      </c>
      <c r="J138" s="167"/>
      <c r="K138" s="190">
        <v>1</v>
      </c>
      <c r="L138" s="166">
        <f t="shared" si="12"/>
        <v>125000</v>
      </c>
      <c r="M138" s="163" t="s">
        <v>134</v>
      </c>
      <c r="N138" s="168"/>
      <c r="O138" s="169" t="s">
        <v>1</v>
      </c>
      <c r="P138" s="150" t="s">
        <v>36</v>
      </c>
      <c r="Q138" s="151">
        <f t="shared" si="0"/>
        <v>125000</v>
      </c>
      <c r="R138" s="151">
        <f t="shared" si="1"/>
        <v>125000</v>
      </c>
      <c r="S138" s="151">
        <f t="shared" si="2"/>
        <v>0</v>
      </c>
      <c r="T138" s="152">
        <v>0</v>
      </c>
      <c r="U138" s="152">
        <f t="shared" si="3"/>
        <v>0</v>
      </c>
      <c r="V138" s="152">
        <v>0</v>
      </c>
      <c r="W138" s="152">
        <f t="shared" si="4"/>
        <v>0</v>
      </c>
      <c r="X138" s="152">
        <v>0</v>
      </c>
      <c r="Y138" s="153">
        <f t="shared" si="5"/>
        <v>0</v>
      </c>
      <c r="Z138" s="29"/>
      <c r="AA138" s="29"/>
      <c r="AB138" s="29"/>
      <c r="AC138" s="29"/>
      <c r="AD138" s="29"/>
      <c r="AE138" s="29"/>
      <c r="AF138" s="29"/>
      <c r="AS138" s="154" t="s">
        <v>181</v>
      </c>
      <c r="AU138" s="154" t="s">
        <v>186</v>
      </c>
      <c r="AV138" s="154" t="s">
        <v>81</v>
      </c>
      <c r="AZ138" s="14" t="s">
        <v>128</v>
      </c>
      <c r="BF138" s="155">
        <f t="shared" si="6"/>
        <v>125000</v>
      </c>
      <c r="BG138" s="155">
        <f t="shared" si="7"/>
        <v>0</v>
      </c>
      <c r="BH138" s="155">
        <f t="shared" si="8"/>
        <v>0</v>
      </c>
      <c r="BI138" s="155">
        <f t="shared" si="9"/>
        <v>0</v>
      </c>
      <c r="BJ138" s="155">
        <f t="shared" si="10"/>
        <v>0</v>
      </c>
      <c r="BK138" s="14" t="s">
        <v>81</v>
      </c>
      <c r="BL138" s="155">
        <f t="shared" si="11"/>
        <v>125000</v>
      </c>
      <c r="BM138" s="14" t="s">
        <v>135</v>
      </c>
      <c r="BN138" s="154" t="s">
        <v>236</v>
      </c>
    </row>
    <row r="139" spans="1:66" s="2" customFormat="1" ht="44.25" customHeight="1">
      <c r="A139" s="29"/>
      <c r="B139" s="142"/>
      <c r="C139" s="161" t="s">
        <v>140</v>
      </c>
      <c r="D139" s="161" t="s">
        <v>186</v>
      </c>
      <c r="E139" s="162" t="s">
        <v>237</v>
      </c>
      <c r="F139" s="163" t="s">
        <v>238</v>
      </c>
      <c r="G139" s="164" t="s">
        <v>133</v>
      </c>
      <c r="H139" s="165">
        <v>1</v>
      </c>
      <c r="I139" s="194">
        <v>144900</v>
      </c>
      <c r="J139" s="167"/>
      <c r="K139" s="190">
        <v>1</v>
      </c>
      <c r="L139" s="166">
        <f t="shared" si="12"/>
        <v>144900</v>
      </c>
      <c r="M139" s="163" t="s">
        <v>134</v>
      </c>
      <c r="N139" s="168"/>
      <c r="O139" s="169" t="s">
        <v>1</v>
      </c>
      <c r="P139" s="150" t="s">
        <v>36</v>
      </c>
      <c r="Q139" s="151">
        <f t="shared" si="0"/>
        <v>144900</v>
      </c>
      <c r="R139" s="151">
        <f t="shared" si="1"/>
        <v>144900</v>
      </c>
      <c r="S139" s="151">
        <f t="shared" si="2"/>
        <v>0</v>
      </c>
      <c r="T139" s="152">
        <v>0</v>
      </c>
      <c r="U139" s="152">
        <f t="shared" si="3"/>
        <v>0</v>
      </c>
      <c r="V139" s="152">
        <v>0</v>
      </c>
      <c r="W139" s="152">
        <f t="shared" si="4"/>
        <v>0</v>
      </c>
      <c r="X139" s="152">
        <v>0</v>
      </c>
      <c r="Y139" s="153">
        <f t="shared" si="5"/>
        <v>0</v>
      </c>
      <c r="Z139" s="29"/>
      <c r="AA139" s="29"/>
      <c r="AB139" s="29"/>
      <c r="AC139" s="29"/>
      <c r="AD139" s="29"/>
      <c r="AE139" s="29"/>
      <c r="AF139" s="29"/>
      <c r="AS139" s="154" t="s">
        <v>181</v>
      </c>
      <c r="AU139" s="154" t="s">
        <v>186</v>
      </c>
      <c r="AV139" s="154" t="s">
        <v>81</v>
      </c>
      <c r="AZ139" s="14" t="s">
        <v>128</v>
      </c>
      <c r="BF139" s="155">
        <f t="shared" si="6"/>
        <v>144900</v>
      </c>
      <c r="BG139" s="155">
        <f t="shared" si="7"/>
        <v>0</v>
      </c>
      <c r="BH139" s="155">
        <f t="shared" si="8"/>
        <v>0</v>
      </c>
      <c r="BI139" s="155">
        <f t="shared" si="9"/>
        <v>0</v>
      </c>
      <c r="BJ139" s="155">
        <f t="shared" si="10"/>
        <v>0</v>
      </c>
      <c r="BK139" s="14" t="s">
        <v>81</v>
      </c>
      <c r="BL139" s="155">
        <f t="shared" si="11"/>
        <v>144900</v>
      </c>
      <c r="BM139" s="14" t="s">
        <v>135</v>
      </c>
      <c r="BN139" s="154" t="s">
        <v>239</v>
      </c>
    </row>
    <row r="140" spans="1:66" s="2" customFormat="1" ht="24">
      <c r="A140" s="29"/>
      <c r="B140" s="142"/>
      <c r="C140" s="161" t="s">
        <v>144</v>
      </c>
      <c r="D140" s="161" t="s">
        <v>186</v>
      </c>
      <c r="E140" s="162" t="s">
        <v>240</v>
      </c>
      <c r="F140" s="163" t="s">
        <v>241</v>
      </c>
      <c r="G140" s="164" t="s">
        <v>133</v>
      </c>
      <c r="H140" s="165">
        <v>1</v>
      </c>
      <c r="I140" s="194">
        <v>190200</v>
      </c>
      <c r="J140" s="167"/>
      <c r="K140" s="190">
        <v>1</v>
      </c>
      <c r="L140" s="166">
        <f t="shared" si="12"/>
        <v>190200</v>
      </c>
      <c r="M140" s="163" t="s">
        <v>134</v>
      </c>
      <c r="N140" s="168"/>
      <c r="O140" s="169" t="s">
        <v>1</v>
      </c>
      <c r="P140" s="150" t="s">
        <v>36</v>
      </c>
      <c r="Q140" s="151">
        <f t="shared" si="0"/>
        <v>190200</v>
      </c>
      <c r="R140" s="151">
        <f t="shared" si="1"/>
        <v>190200</v>
      </c>
      <c r="S140" s="151">
        <f t="shared" si="2"/>
        <v>0</v>
      </c>
      <c r="T140" s="152">
        <v>0</v>
      </c>
      <c r="U140" s="152">
        <f t="shared" si="3"/>
        <v>0</v>
      </c>
      <c r="V140" s="152">
        <v>0</v>
      </c>
      <c r="W140" s="152">
        <f t="shared" si="4"/>
        <v>0</v>
      </c>
      <c r="X140" s="152">
        <v>0</v>
      </c>
      <c r="Y140" s="153">
        <f t="shared" si="5"/>
        <v>0</v>
      </c>
      <c r="Z140" s="29"/>
      <c r="AA140" s="29"/>
      <c r="AB140" s="29"/>
      <c r="AC140" s="29"/>
      <c r="AD140" s="29"/>
      <c r="AE140" s="29"/>
      <c r="AF140" s="29"/>
      <c r="AS140" s="154" t="s">
        <v>181</v>
      </c>
      <c r="AU140" s="154" t="s">
        <v>186</v>
      </c>
      <c r="AV140" s="154" t="s">
        <v>81</v>
      </c>
      <c r="AZ140" s="14" t="s">
        <v>128</v>
      </c>
      <c r="BF140" s="155">
        <f t="shared" si="6"/>
        <v>190200</v>
      </c>
      <c r="BG140" s="155">
        <f t="shared" si="7"/>
        <v>0</v>
      </c>
      <c r="BH140" s="155">
        <f t="shared" si="8"/>
        <v>0</v>
      </c>
      <c r="BI140" s="155">
        <f t="shared" si="9"/>
        <v>0</v>
      </c>
      <c r="BJ140" s="155">
        <f t="shared" si="10"/>
        <v>0</v>
      </c>
      <c r="BK140" s="14" t="s">
        <v>81</v>
      </c>
      <c r="BL140" s="155">
        <f t="shared" si="11"/>
        <v>190200</v>
      </c>
      <c r="BM140" s="14" t="s">
        <v>135</v>
      </c>
      <c r="BN140" s="154" t="s">
        <v>242</v>
      </c>
    </row>
    <row r="141" spans="1:48" s="2" customFormat="1" ht="19.5">
      <c r="A141" s="29"/>
      <c r="B141" s="30"/>
      <c r="C141" s="191"/>
      <c r="D141" s="192" t="s">
        <v>243</v>
      </c>
      <c r="E141" s="191"/>
      <c r="F141" s="193" t="s">
        <v>244</v>
      </c>
      <c r="G141" s="191"/>
      <c r="H141" s="191"/>
      <c r="I141" s="195"/>
      <c r="J141" s="191"/>
      <c r="K141" s="190"/>
      <c r="L141" s="166"/>
      <c r="M141" s="191"/>
      <c r="N141" s="30"/>
      <c r="O141" s="170"/>
      <c r="P141" s="171"/>
      <c r="Q141" s="55"/>
      <c r="R141" s="55"/>
      <c r="S141" s="55"/>
      <c r="T141" s="55"/>
      <c r="U141" s="55"/>
      <c r="V141" s="55"/>
      <c r="W141" s="55"/>
      <c r="X141" s="55"/>
      <c r="Y141" s="56"/>
      <c r="Z141" s="29"/>
      <c r="AA141" s="29"/>
      <c r="AB141" s="29"/>
      <c r="AC141" s="29"/>
      <c r="AD141" s="29"/>
      <c r="AE141" s="29"/>
      <c r="AF141" s="29"/>
      <c r="AU141" s="14" t="s">
        <v>243</v>
      </c>
      <c r="AV141" s="14" t="s">
        <v>81</v>
      </c>
    </row>
    <row r="142" spans="1:66" s="2" customFormat="1" ht="24">
      <c r="A142" s="29"/>
      <c r="B142" s="142"/>
      <c r="C142" s="161" t="s">
        <v>148</v>
      </c>
      <c r="D142" s="161" t="s">
        <v>186</v>
      </c>
      <c r="E142" s="162" t="s">
        <v>245</v>
      </c>
      <c r="F142" s="163" t="s">
        <v>246</v>
      </c>
      <c r="G142" s="164" t="s">
        <v>133</v>
      </c>
      <c r="H142" s="165">
        <v>1</v>
      </c>
      <c r="I142" s="194">
        <v>285900</v>
      </c>
      <c r="J142" s="167"/>
      <c r="K142" s="190">
        <v>1</v>
      </c>
      <c r="L142" s="166">
        <f t="shared" si="12"/>
        <v>285900</v>
      </c>
      <c r="M142" s="163" t="s">
        <v>134</v>
      </c>
      <c r="N142" s="168"/>
      <c r="O142" s="169" t="s">
        <v>1</v>
      </c>
      <c r="P142" s="150" t="s">
        <v>36</v>
      </c>
      <c r="Q142" s="151">
        <f>I142+J142</f>
        <v>285900</v>
      </c>
      <c r="R142" s="151">
        <f>ROUND(I142*H142,2)</f>
        <v>285900</v>
      </c>
      <c r="S142" s="151">
        <f>ROUND(J142*H142,2)</f>
        <v>0</v>
      </c>
      <c r="T142" s="152">
        <v>0</v>
      </c>
      <c r="U142" s="152">
        <f>T142*H142</f>
        <v>0</v>
      </c>
      <c r="V142" s="152">
        <v>0</v>
      </c>
      <c r="W142" s="152">
        <f>V142*H142</f>
        <v>0</v>
      </c>
      <c r="X142" s="152">
        <v>0</v>
      </c>
      <c r="Y142" s="153">
        <f>X142*H142</f>
        <v>0</v>
      </c>
      <c r="Z142" s="29"/>
      <c r="AA142" s="29"/>
      <c r="AB142" s="29"/>
      <c r="AC142" s="29"/>
      <c r="AD142" s="29"/>
      <c r="AE142" s="29"/>
      <c r="AF142" s="29"/>
      <c r="AS142" s="154" t="s">
        <v>181</v>
      </c>
      <c r="AU142" s="154" t="s">
        <v>186</v>
      </c>
      <c r="AV142" s="154" t="s">
        <v>81</v>
      </c>
      <c r="AZ142" s="14" t="s">
        <v>128</v>
      </c>
      <c r="BF142" s="155">
        <f>IF(P142="základní",L142,0)</f>
        <v>285900</v>
      </c>
      <c r="BG142" s="155">
        <f>IF(P142="snížená",L142,0)</f>
        <v>0</v>
      </c>
      <c r="BH142" s="155">
        <f>IF(P142="zákl. přenesená",L142,0)</f>
        <v>0</v>
      </c>
      <c r="BI142" s="155">
        <f>IF(P142="sníž. přenesená",L142,0)</f>
        <v>0</v>
      </c>
      <c r="BJ142" s="155">
        <f>IF(P142="nulová",L142,0)</f>
        <v>0</v>
      </c>
      <c r="BK142" s="14" t="s">
        <v>81</v>
      </c>
      <c r="BL142" s="155">
        <f>ROUND(Q142*H142,2)</f>
        <v>285900</v>
      </c>
      <c r="BM142" s="14" t="s">
        <v>135</v>
      </c>
      <c r="BN142" s="154" t="s">
        <v>247</v>
      </c>
    </row>
    <row r="143" spans="1:48" s="2" customFormat="1" ht="19.5">
      <c r="A143" s="29"/>
      <c r="B143" s="30"/>
      <c r="C143" s="191"/>
      <c r="D143" s="192" t="s">
        <v>243</v>
      </c>
      <c r="E143" s="191"/>
      <c r="F143" s="193" t="s">
        <v>248</v>
      </c>
      <c r="G143" s="191"/>
      <c r="H143" s="191"/>
      <c r="I143" s="195"/>
      <c r="J143" s="191"/>
      <c r="K143" s="190"/>
      <c r="L143" s="166"/>
      <c r="M143" s="191"/>
      <c r="N143" s="30"/>
      <c r="O143" s="170"/>
      <c r="P143" s="171"/>
      <c r="Q143" s="55"/>
      <c r="R143" s="55"/>
      <c r="S143" s="55"/>
      <c r="T143" s="55"/>
      <c r="U143" s="55"/>
      <c r="V143" s="55"/>
      <c r="W143" s="55"/>
      <c r="X143" s="55"/>
      <c r="Y143" s="56"/>
      <c r="Z143" s="29"/>
      <c r="AA143" s="29"/>
      <c r="AB143" s="29"/>
      <c r="AC143" s="29"/>
      <c r="AD143" s="29"/>
      <c r="AE143" s="29"/>
      <c r="AF143" s="29"/>
      <c r="AU143" s="14" t="s">
        <v>243</v>
      </c>
      <c r="AV143" s="14" t="s">
        <v>81</v>
      </c>
    </row>
    <row r="144" spans="1:66" s="2" customFormat="1" ht="36">
      <c r="A144" s="29"/>
      <c r="B144" s="142"/>
      <c r="C144" s="161" t="s">
        <v>249</v>
      </c>
      <c r="D144" s="161" t="s">
        <v>186</v>
      </c>
      <c r="E144" s="162" t="s">
        <v>250</v>
      </c>
      <c r="F144" s="163" t="s">
        <v>251</v>
      </c>
      <c r="G144" s="164" t="s">
        <v>133</v>
      </c>
      <c r="H144" s="165">
        <v>1</v>
      </c>
      <c r="I144" s="194">
        <v>409400</v>
      </c>
      <c r="J144" s="167"/>
      <c r="K144" s="190">
        <v>1</v>
      </c>
      <c r="L144" s="166">
        <f t="shared" si="12"/>
        <v>409400</v>
      </c>
      <c r="M144" s="163" t="s">
        <v>134</v>
      </c>
      <c r="N144" s="168"/>
      <c r="O144" s="169" t="s">
        <v>1</v>
      </c>
      <c r="P144" s="150" t="s">
        <v>36</v>
      </c>
      <c r="Q144" s="151">
        <f>I144+J144</f>
        <v>409400</v>
      </c>
      <c r="R144" s="151">
        <f>ROUND(I144*H144,2)</f>
        <v>409400</v>
      </c>
      <c r="S144" s="151">
        <f>ROUND(J144*H144,2)</f>
        <v>0</v>
      </c>
      <c r="T144" s="152">
        <v>0</v>
      </c>
      <c r="U144" s="152">
        <f>T144*H144</f>
        <v>0</v>
      </c>
      <c r="V144" s="152">
        <v>0</v>
      </c>
      <c r="W144" s="152">
        <f>V144*H144</f>
        <v>0</v>
      </c>
      <c r="X144" s="152">
        <v>0</v>
      </c>
      <c r="Y144" s="153">
        <f>X144*H144</f>
        <v>0</v>
      </c>
      <c r="Z144" s="29"/>
      <c r="AA144" s="29"/>
      <c r="AB144" s="29"/>
      <c r="AC144" s="29"/>
      <c r="AD144" s="29"/>
      <c r="AE144" s="29"/>
      <c r="AF144" s="29"/>
      <c r="AS144" s="154" t="s">
        <v>181</v>
      </c>
      <c r="AU144" s="154" t="s">
        <v>186</v>
      </c>
      <c r="AV144" s="154" t="s">
        <v>81</v>
      </c>
      <c r="AZ144" s="14" t="s">
        <v>128</v>
      </c>
      <c r="BF144" s="155">
        <f>IF(P144="základní",L144,0)</f>
        <v>409400</v>
      </c>
      <c r="BG144" s="155">
        <f>IF(P144="snížená",L144,0)</f>
        <v>0</v>
      </c>
      <c r="BH144" s="155">
        <f>IF(P144="zákl. přenesená",L144,0)</f>
        <v>0</v>
      </c>
      <c r="BI144" s="155">
        <f>IF(P144="sníž. přenesená",L144,0)</f>
        <v>0</v>
      </c>
      <c r="BJ144" s="155">
        <f>IF(P144="nulová",L144,0)</f>
        <v>0</v>
      </c>
      <c r="BK144" s="14" t="s">
        <v>81</v>
      </c>
      <c r="BL144" s="155">
        <f>ROUND(Q144*H144,2)</f>
        <v>409400</v>
      </c>
      <c r="BM144" s="14" t="s">
        <v>135</v>
      </c>
      <c r="BN144" s="154" t="s">
        <v>252</v>
      </c>
    </row>
    <row r="145" spans="1:48" s="2" customFormat="1" ht="19.5">
      <c r="A145" s="29"/>
      <c r="B145" s="30"/>
      <c r="C145" s="191"/>
      <c r="D145" s="192" t="s">
        <v>243</v>
      </c>
      <c r="E145" s="191"/>
      <c r="F145" s="193" t="s">
        <v>253</v>
      </c>
      <c r="G145" s="191"/>
      <c r="H145" s="191"/>
      <c r="I145" s="195"/>
      <c r="J145" s="191"/>
      <c r="K145" s="190"/>
      <c r="L145" s="166"/>
      <c r="M145" s="191"/>
      <c r="N145" s="30"/>
      <c r="O145" s="170"/>
      <c r="P145" s="171"/>
      <c r="Q145" s="55"/>
      <c r="R145" s="55"/>
      <c r="S145" s="55"/>
      <c r="T145" s="55"/>
      <c r="U145" s="55"/>
      <c r="V145" s="55"/>
      <c r="W145" s="55"/>
      <c r="X145" s="55"/>
      <c r="Y145" s="56"/>
      <c r="Z145" s="29"/>
      <c r="AA145" s="29"/>
      <c r="AB145" s="29"/>
      <c r="AC145" s="29"/>
      <c r="AD145" s="29"/>
      <c r="AE145" s="29"/>
      <c r="AF145" s="29"/>
      <c r="AU145" s="14" t="s">
        <v>243</v>
      </c>
      <c r="AV145" s="14" t="s">
        <v>81</v>
      </c>
    </row>
    <row r="146" spans="1:66" s="2" customFormat="1" ht="36">
      <c r="A146" s="29"/>
      <c r="B146" s="142"/>
      <c r="C146" s="161" t="s">
        <v>254</v>
      </c>
      <c r="D146" s="161" t="s">
        <v>186</v>
      </c>
      <c r="E146" s="162" t="s">
        <v>255</v>
      </c>
      <c r="F146" s="163" t="s">
        <v>256</v>
      </c>
      <c r="G146" s="164" t="s">
        <v>133</v>
      </c>
      <c r="H146" s="165">
        <v>1</v>
      </c>
      <c r="I146" s="194">
        <v>393836</v>
      </c>
      <c r="J146" s="167"/>
      <c r="K146" s="190">
        <v>1</v>
      </c>
      <c r="L146" s="166">
        <f t="shared" si="12"/>
        <v>393836</v>
      </c>
      <c r="M146" s="163" t="s">
        <v>134</v>
      </c>
      <c r="N146" s="168"/>
      <c r="O146" s="169" t="s">
        <v>1</v>
      </c>
      <c r="P146" s="150" t="s">
        <v>36</v>
      </c>
      <c r="Q146" s="151">
        <f>I146+J146</f>
        <v>393836</v>
      </c>
      <c r="R146" s="151">
        <f>ROUND(I146*H146,2)</f>
        <v>393836</v>
      </c>
      <c r="S146" s="151">
        <f>ROUND(J146*H146,2)</f>
        <v>0</v>
      </c>
      <c r="T146" s="152">
        <v>0</v>
      </c>
      <c r="U146" s="152">
        <f>T146*H146</f>
        <v>0</v>
      </c>
      <c r="V146" s="152">
        <v>0</v>
      </c>
      <c r="W146" s="152">
        <f>V146*H146</f>
        <v>0</v>
      </c>
      <c r="X146" s="152">
        <v>0</v>
      </c>
      <c r="Y146" s="153">
        <f>X146*H146</f>
        <v>0</v>
      </c>
      <c r="Z146" s="29"/>
      <c r="AA146" s="29"/>
      <c r="AB146" s="29"/>
      <c r="AC146" s="29"/>
      <c r="AD146" s="29"/>
      <c r="AE146" s="29"/>
      <c r="AF146" s="29"/>
      <c r="AS146" s="154" t="s">
        <v>181</v>
      </c>
      <c r="AU146" s="154" t="s">
        <v>186</v>
      </c>
      <c r="AV146" s="154" t="s">
        <v>81</v>
      </c>
      <c r="AZ146" s="14" t="s">
        <v>128</v>
      </c>
      <c r="BF146" s="155">
        <f>IF(P146="základní",L146,0)</f>
        <v>393836</v>
      </c>
      <c r="BG146" s="155">
        <f>IF(P146="snížená",L146,0)</f>
        <v>0</v>
      </c>
      <c r="BH146" s="155">
        <f>IF(P146="zákl. přenesená",L146,0)</f>
        <v>0</v>
      </c>
      <c r="BI146" s="155">
        <f>IF(P146="sníž. přenesená",L146,0)</f>
        <v>0</v>
      </c>
      <c r="BJ146" s="155">
        <f>IF(P146="nulová",L146,0)</f>
        <v>0</v>
      </c>
      <c r="BK146" s="14" t="s">
        <v>81</v>
      </c>
      <c r="BL146" s="155">
        <f>ROUND(Q146*H146,2)</f>
        <v>393836</v>
      </c>
      <c r="BM146" s="14" t="s">
        <v>135</v>
      </c>
      <c r="BN146" s="154" t="s">
        <v>257</v>
      </c>
    </row>
    <row r="147" spans="1:48" s="2" customFormat="1" ht="19.5">
      <c r="A147" s="29"/>
      <c r="B147" s="30"/>
      <c r="C147" s="191"/>
      <c r="D147" s="192" t="s">
        <v>243</v>
      </c>
      <c r="E147" s="191"/>
      <c r="F147" s="193" t="s">
        <v>258</v>
      </c>
      <c r="G147" s="191"/>
      <c r="H147" s="191"/>
      <c r="I147" s="195"/>
      <c r="J147" s="191"/>
      <c r="K147" s="190"/>
      <c r="L147" s="166"/>
      <c r="M147" s="191"/>
      <c r="N147" s="30"/>
      <c r="O147" s="170"/>
      <c r="P147" s="171"/>
      <c r="Q147" s="55"/>
      <c r="R147" s="55"/>
      <c r="S147" s="55"/>
      <c r="T147" s="55"/>
      <c r="U147" s="55"/>
      <c r="V147" s="55"/>
      <c r="W147" s="55"/>
      <c r="X147" s="55"/>
      <c r="Y147" s="56"/>
      <c r="Z147" s="29"/>
      <c r="AA147" s="29"/>
      <c r="AB147" s="29"/>
      <c r="AC147" s="29"/>
      <c r="AD147" s="29"/>
      <c r="AE147" s="29"/>
      <c r="AF147" s="29"/>
      <c r="AU147" s="14" t="s">
        <v>243</v>
      </c>
      <c r="AV147" s="14" t="s">
        <v>81</v>
      </c>
    </row>
    <row r="148" spans="1:66" s="2" customFormat="1" ht="36">
      <c r="A148" s="29"/>
      <c r="B148" s="142"/>
      <c r="C148" s="161" t="s">
        <v>8</v>
      </c>
      <c r="D148" s="161" t="s">
        <v>186</v>
      </c>
      <c r="E148" s="162" t="s">
        <v>259</v>
      </c>
      <c r="F148" s="163" t="s">
        <v>260</v>
      </c>
      <c r="G148" s="164" t="s">
        <v>133</v>
      </c>
      <c r="H148" s="165">
        <v>1</v>
      </c>
      <c r="I148" s="194">
        <v>790200</v>
      </c>
      <c r="J148" s="167"/>
      <c r="K148" s="190">
        <v>1</v>
      </c>
      <c r="L148" s="166">
        <f t="shared" si="12"/>
        <v>790200</v>
      </c>
      <c r="M148" s="163" t="s">
        <v>134</v>
      </c>
      <c r="N148" s="168"/>
      <c r="O148" s="169" t="s">
        <v>1</v>
      </c>
      <c r="P148" s="150" t="s">
        <v>36</v>
      </c>
      <c r="Q148" s="151">
        <f>I148+J148</f>
        <v>790200</v>
      </c>
      <c r="R148" s="151">
        <f>ROUND(I148*H148,2)</f>
        <v>790200</v>
      </c>
      <c r="S148" s="151">
        <f>ROUND(J148*H148,2)</f>
        <v>0</v>
      </c>
      <c r="T148" s="152">
        <v>0</v>
      </c>
      <c r="U148" s="152">
        <f>T148*H148</f>
        <v>0</v>
      </c>
      <c r="V148" s="152">
        <v>0</v>
      </c>
      <c r="W148" s="152">
        <f>V148*H148</f>
        <v>0</v>
      </c>
      <c r="X148" s="152">
        <v>0</v>
      </c>
      <c r="Y148" s="153">
        <f>X148*H148</f>
        <v>0</v>
      </c>
      <c r="Z148" s="29"/>
      <c r="AA148" s="29"/>
      <c r="AB148" s="29"/>
      <c r="AC148" s="29"/>
      <c r="AD148" s="29"/>
      <c r="AE148" s="29"/>
      <c r="AF148" s="29"/>
      <c r="AS148" s="154" t="s">
        <v>181</v>
      </c>
      <c r="AU148" s="154" t="s">
        <v>186</v>
      </c>
      <c r="AV148" s="154" t="s">
        <v>81</v>
      </c>
      <c r="AZ148" s="14" t="s">
        <v>128</v>
      </c>
      <c r="BF148" s="155">
        <f>IF(P148="základní",L148,0)</f>
        <v>790200</v>
      </c>
      <c r="BG148" s="155">
        <f>IF(P148="snížená",L148,0)</f>
        <v>0</v>
      </c>
      <c r="BH148" s="155">
        <f>IF(P148="zákl. přenesená",L148,0)</f>
        <v>0</v>
      </c>
      <c r="BI148" s="155">
        <f>IF(P148="sníž. přenesená",L148,0)</f>
        <v>0</v>
      </c>
      <c r="BJ148" s="155">
        <f>IF(P148="nulová",L148,0)</f>
        <v>0</v>
      </c>
      <c r="BK148" s="14" t="s">
        <v>81</v>
      </c>
      <c r="BL148" s="155">
        <f>ROUND(Q148*H148,2)</f>
        <v>790200</v>
      </c>
      <c r="BM148" s="14" t="s">
        <v>135</v>
      </c>
      <c r="BN148" s="154" t="s">
        <v>261</v>
      </c>
    </row>
    <row r="149" spans="1:48" s="2" customFormat="1" ht="19.5">
      <c r="A149" s="29"/>
      <c r="B149" s="30"/>
      <c r="C149" s="191"/>
      <c r="D149" s="192" t="s">
        <v>243</v>
      </c>
      <c r="E149" s="191"/>
      <c r="F149" s="193" t="s">
        <v>262</v>
      </c>
      <c r="G149" s="191"/>
      <c r="H149" s="191"/>
      <c r="I149" s="195"/>
      <c r="J149" s="191"/>
      <c r="K149" s="190"/>
      <c r="L149" s="166"/>
      <c r="M149" s="191"/>
      <c r="N149" s="30"/>
      <c r="O149" s="170"/>
      <c r="P149" s="171"/>
      <c r="Q149" s="55"/>
      <c r="R149" s="55"/>
      <c r="S149" s="55"/>
      <c r="T149" s="55"/>
      <c r="U149" s="55"/>
      <c r="V149" s="55"/>
      <c r="W149" s="55"/>
      <c r="X149" s="55"/>
      <c r="Y149" s="56"/>
      <c r="Z149" s="29"/>
      <c r="AA149" s="29"/>
      <c r="AB149" s="29"/>
      <c r="AC149" s="29"/>
      <c r="AD149" s="29"/>
      <c r="AE149" s="29"/>
      <c r="AF149" s="29"/>
      <c r="AU149" s="14" t="s">
        <v>243</v>
      </c>
      <c r="AV149" s="14" t="s">
        <v>81</v>
      </c>
    </row>
    <row r="150" spans="1:66" s="2" customFormat="1" ht="36">
      <c r="A150" s="29"/>
      <c r="B150" s="142"/>
      <c r="C150" s="161" t="s">
        <v>263</v>
      </c>
      <c r="D150" s="161" t="s">
        <v>186</v>
      </c>
      <c r="E150" s="162" t="s">
        <v>264</v>
      </c>
      <c r="F150" s="163" t="s">
        <v>265</v>
      </c>
      <c r="G150" s="164" t="s">
        <v>133</v>
      </c>
      <c r="H150" s="165">
        <v>1</v>
      </c>
      <c r="I150" s="194">
        <v>146300</v>
      </c>
      <c r="J150" s="167"/>
      <c r="K150" s="190">
        <v>1</v>
      </c>
      <c r="L150" s="166">
        <f t="shared" si="12"/>
        <v>146300</v>
      </c>
      <c r="M150" s="163" t="s">
        <v>134</v>
      </c>
      <c r="N150" s="168"/>
      <c r="O150" s="169" t="s">
        <v>1</v>
      </c>
      <c r="P150" s="150" t="s">
        <v>36</v>
      </c>
      <c r="Q150" s="151">
        <f>I150+J150</f>
        <v>146300</v>
      </c>
      <c r="R150" s="151">
        <f>ROUND(I150*H150,2)</f>
        <v>146300</v>
      </c>
      <c r="S150" s="151">
        <f>ROUND(J150*H150,2)</f>
        <v>0</v>
      </c>
      <c r="T150" s="152">
        <v>0</v>
      </c>
      <c r="U150" s="152">
        <f>T150*H150</f>
        <v>0</v>
      </c>
      <c r="V150" s="152">
        <v>0</v>
      </c>
      <c r="W150" s="152">
        <f>V150*H150</f>
        <v>0</v>
      </c>
      <c r="X150" s="152">
        <v>0</v>
      </c>
      <c r="Y150" s="153">
        <f>X150*H150</f>
        <v>0</v>
      </c>
      <c r="Z150" s="29"/>
      <c r="AA150" s="29"/>
      <c r="AB150" s="29"/>
      <c r="AC150" s="29"/>
      <c r="AD150" s="29"/>
      <c r="AE150" s="29"/>
      <c r="AF150" s="29"/>
      <c r="AS150" s="154" t="s">
        <v>181</v>
      </c>
      <c r="AU150" s="154" t="s">
        <v>186</v>
      </c>
      <c r="AV150" s="154" t="s">
        <v>81</v>
      </c>
      <c r="AZ150" s="14" t="s">
        <v>128</v>
      </c>
      <c r="BF150" s="155">
        <f>IF(P150="základní",L150,0)</f>
        <v>146300</v>
      </c>
      <c r="BG150" s="155">
        <f>IF(P150="snížená",L150,0)</f>
        <v>0</v>
      </c>
      <c r="BH150" s="155">
        <f>IF(P150="zákl. přenesená",L150,0)</f>
        <v>0</v>
      </c>
      <c r="BI150" s="155">
        <f>IF(P150="sníž. přenesená",L150,0)</f>
        <v>0</v>
      </c>
      <c r="BJ150" s="155">
        <f>IF(P150="nulová",L150,0)</f>
        <v>0</v>
      </c>
      <c r="BK150" s="14" t="s">
        <v>81</v>
      </c>
      <c r="BL150" s="155">
        <f>ROUND(Q150*H150,2)</f>
        <v>146300</v>
      </c>
      <c r="BM150" s="14" t="s">
        <v>135</v>
      </c>
      <c r="BN150" s="154" t="s">
        <v>266</v>
      </c>
    </row>
    <row r="151" spans="1:48" s="2" customFormat="1" ht="19.5">
      <c r="A151" s="29"/>
      <c r="B151" s="30"/>
      <c r="C151" s="191"/>
      <c r="D151" s="192" t="s">
        <v>243</v>
      </c>
      <c r="E151" s="191"/>
      <c r="F151" s="193" t="s">
        <v>267</v>
      </c>
      <c r="G151" s="191"/>
      <c r="H151" s="191"/>
      <c r="I151" s="195"/>
      <c r="J151" s="191"/>
      <c r="K151" s="190"/>
      <c r="L151" s="166"/>
      <c r="M151" s="191"/>
      <c r="N151" s="30"/>
      <c r="O151" s="170"/>
      <c r="P151" s="171"/>
      <c r="Q151" s="55"/>
      <c r="R151" s="55"/>
      <c r="S151" s="55"/>
      <c r="T151" s="55"/>
      <c r="U151" s="55"/>
      <c r="V151" s="55"/>
      <c r="W151" s="55"/>
      <c r="X151" s="55"/>
      <c r="Y151" s="56"/>
      <c r="Z151" s="29"/>
      <c r="AA151" s="29"/>
      <c r="AB151" s="29"/>
      <c r="AC151" s="29"/>
      <c r="AD151" s="29"/>
      <c r="AE151" s="29"/>
      <c r="AF151" s="29"/>
      <c r="AU151" s="14" t="s">
        <v>243</v>
      </c>
      <c r="AV151" s="14" t="s">
        <v>81</v>
      </c>
    </row>
    <row r="152" spans="1:66" s="2" customFormat="1" ht="36">
      <c r="A152" s="29"/>
      <c r="B152" s="142"/>
      <c r="C152" s="161" t="s">
        <v>268</v>
      </c>
      <c r="D152" s="161" t="s">
        <v>186</v>
      </c>
      <c r="E152" s="162" t="s">
        <v>269</v>
      </c>
      <c r="F152" s="163" t="s">
        <v>270</v>
      </c>
      <c r="G152" s="164" t="s">
        <v>133</v>
      </c>
      <c r="H152" s="165">
        <v>1</v>
      </c>
      <c r="I152" s="194">
        <v>164050</v>
      </c>
      <c r="J152" s="167"/>
      <c r="K152" s="190">
        <v>1</v>
      </c>
      <c r="L152" s="166">
        <f t="shared" si="12"/>
        <v>164050</v>
      </c>
      <c r="M152" s="163" t="s">
        <v>134</v>
      </c>
      <c r="N152" s="168"/>
      <c r="O152" s="169" t="s">
        <v>1</v>
      </c>
      <c r="P152" s="150" t="s">
        <v>36</v>
      </c>
      <c r="Q152" s="151">
        <f>I152+J152</f>
        <v>164050</v>
      </c>
      <c r="R152" s="151">
        <f>ROUND(I152*H152,2)</f>
        <v>164050</v>
      </c>
      <c r="S152" s="151">
        <f>ROUND(J152*H152,2)</f>
        <v>0</v>
      </c>
      <c r="T152" s="152">
        <v>0</v>
      </c>
      <c r="U152" s="152">
        <f>T152*H152</f>
        <v>0</v>
      </c>
      <c r="V152" s="152">
        <v>0</v>
      </c>
      <c r="W152" s="152">
        <f>V152*H152</f>
        <v>0</v>
      </c>
      <c r="X152" s="152">
        <v>0</v>
      </c>
      <c r="Y152" s="153">
        <f>X152*H152</f>
        <v>0</v>
      </c>
      <c r="Z152" s="29"/>
      <c r="AA152" s="29"/>
      <c r="AB152" s="29"/>
      <c r="AC152" s="29"/>
      <c r="AD152" s="29"/>
      <c r="AE152" s="29"/>
      <c r="AF152" s="29"/>
      <c r="AS152" s="154" t="s">
        <v>181</v>
      </c>
      <c r="AU152" s="154" t="s">
        <v>186</v>
      </c>
      <c r="AV152" s="154" t="s">
        <v>81</v>
      </c>
      <c r="AZ152" s="14" t="s">
        <v>128</v>
      </c>
      <c r="BF152" s="155">
        <f>IF(P152="základní",L152,0)</f>
        <v>164050</v>
      </c>
      <c r="BG152" s="155">
        <f>IF(P152="snížená",L152,0)</f>
        <v>0</v>
      </c>
      <c r="BH152" s="155">
        <f>IF(P152="zákl. přenesená",L152,0)</f>
        <v>0</v>
      </c>
      <c r="BI152" s="155">
        <f>IF(P152="sníž. přenesená",L152,0)</f>
        <v>0</v>
      </c>
      <c r="BJ152" s="155">
        <f>IF(P152="nulová",L152,0)</f>
        <v>0</v>
      </c>
      <c r="BK152" s="14" t="s">
        <v>81</v>
      </c>
      <c r="BL152" s="155">
        <f>ROUND(Q152*H152,2)</f>
        <v>164050</v>
      </c>
      <c r="BM152" s="14" t="s">
        <v>135</v>
      </c>
      <c r="BN152" s="154" t="s">
        <v>271</v>
      </c>
    </row>
    <row r="153" spans="1:48" s="2" customFormat="1" ht="19.5">
      <c r="A153" s="29"/>
      <c r="B153" s="30"/>
      <c r="C153" s="191"/>
      <c r="D153" s="192" t="s">
        <v>243</v>
      </c>
      <c r="E153" s="191"/>
      <c r="F153" s="193" t="s">
        <v>272</v>
      </c>
      <c r="G153" s="191"/>
      <c r="H153" s="191"/>
      <c r="I153" s="195"/>
      <c r="J153" s="191"/>
      <c r="K153" s="190"/>
      <c r="L153" s="166"/>
      <c r="M153" s="191"/>
      <c r="N153" s="30"/>
      <c r="O153" s="170"/>
      <c r="P153" s="171"/>
      <c r="Q153" s="55"/>
      <c r="R153" s="55"/>
      <c r="S153" s="55"/>
      <c r="T153" s="55"/>
      <c r="U153" s="55"/>
      <c r="V153" s="55"/>
      <c r="W153" s="55"/>
      <c r="X153" s="55"/>
      <c r="Y153" s="56"/>
      <c r="Z153" s="29"/>
      <c r="AA153" s="29"/>
      <c r="AB153" s="29"/>
      <c r="AC153" s="29"/>
      <c r="AD153" s="29"/>
      <c r="AE153" s="29"/>
      <c r="AF153" s="29"/>
      <c r="AU153" s="14" t="s">
        <v>243</v>
      </c>
      <c r="AV153" s="14" t="s">
        <v>81</v>
      </c>
    </row>
    <row r="154" spans="1:66" s="2" customFormat="1" ht="36">
      <c r="A154" s="29"/>
      <c r="B154" s="142"/>
      <c r="C154" s="161" t="s">
        <v>273</v>
      </c>
      <c r="D154" s="161" t="s">
        <v>186</v>
      </c>
      <c r="E154" s="162" t="s">
        <v>274</v>
      </c>
      <c r="F154" s="163" t="s">
        <v>275</v>
      </c>
      <c r="G154" s="164" t="s">
        <v>133</v>
      </c>
      <c r="H154" s="165">
        <v>1</v>
      </c>
      <c r="I154" s="194">
        <v>176928</v>
      </c>
      <c r="J154" s="167"/>
      <c r="K154" s="190">
        <v>1</v>
      </c>
      <c r="L154" s="166">
        <f t="shared" si="12"/>
        <v>176928</v>
      </c>
      <c r="M154" s="163" t="s">
        <v>134</v>
      </c>
      <c r="N154" s="168"/>
      <c r="O154" s="169" t="s">
        <v>1</v>
      </c>
      <c r="P154" s="150" t="s">
        <v>36</v>
      </c>
      <c r="Q154" s="151">
        <f>I154+J154</f>
        <v>176928</v>
      </c>
      <c r="R154" s="151">
        <f>ROUND(I154*H154,2)</f>
        <v>176928</v>
      </c>
      <c r="S154" s="151">
        <f>ROUND(J154*H154,2)</f>
        <v>0</v>
      </c>
      <c r="T154" s="152">
        <v>0</v>
      </c>
      <c r="U154" s="152">
        <f>T154*H154</f>
        <v>0</v>
      </c>
      <c r="V154" s="152">
        <v>0</v>
      </c>
      <c r="W154" s="152">
        <f>V154*H154</f>
        <v>0</v>
      </c>
      <c r="X154" s="152">
        <v>0</v>
      </c>
      <c r="Y154" s="153">
        <f>X154*H154</f>
        <v>0</v>
      </c>
      <c r="Z154" s="29"/>
      <c r="AA154" s="29"/>
      <c r="AB154" s="29"/>
      <c r="AC154" s="29"/>
      <c r="AD154" s="29"/>
      <c r="AE154" s="29"/>
      <c r="AF154" s="29"/>
      <c r="AS154" s="154" t="s">
        <v>181</v>
      </c>
      <c r="AU154" s="154" t="s">
        <v>186</v>
      </c>
      <c r="AV154" s="154" t="s">
        <v>81</v>
      </c>
      <c r="AZ154" s="14" t="s">
        <v>128</v>
      </c>
      <c r="BF154" s="155">
        <f>IF(P154="základní",L154,0)</f>
        <v>176928</v>
      </c>
      <c r="BG154" s="155">
        <f>IF(P154="snížená",L154,0)</f>
        <v>0</v>
      </c>
      <c r="BH154" s="155">
        <f>IF(P154="zákl. přenesená",L154,0)</f>
        <v>0</v>
      </c>
      <c r="BI154" s="155">
        <f>IF(P154="sníž. přenesená",L154,0)</f>
        <v>0</v>
      </c>
      <c r="BJ154" s="155">
        <f>IF(P154="nulová",L154,0)</f>
        <v>0</v>
      </c>
      <c r="BK154" s="14" t="s">
        <v>81</v>
      </c>
      <c r="BL154" s="155">
        <f>ROUND(Q154*H154,2)</f>
        <v>176928</v>
      </c>
      <c r="BM154" s="14" t="s">
        <v>135</v>
      </c>
      <c r="BN154" s="154" t="s">
        <v>276</v>
      </c>
    </row>
    <row r="155" spans="1:48" s="2" customFormat="1" ht="19.5">
      <c r="A155" s="29"/>
      <c r="B155" s="30"/>
      <c r="C155" s="191"/>
      <c r="D155" s="192" t="s">
        <v>243</v>
      </c>
      <c r="E155" s="191"/>
      <c r="F155" s="193" t="s">
        <v>277</v>
      </c>
      <c r="G155" s="191"/>
      <c r="H155" s="191"/>
      <c r="I155" s="195"/>
      <c r="J155" s="191"/>
      <c r="K155" s="190"/>
      <c r="L155" s="166"/>
      <c r="M155" s="191"/>
      <c r="N155" s="30"/>
      <c r="O155" s="170"/>
      <c r="P155" s="171"/>
      <c r="Q155" s="55"/>
      <c r="R155" s="55"/>
      <c r="S155" s="55"/>
      <c r="T155" s="55"/>
      <c r="U155" s="55"/>
      <c r="V155" s="55"/>
      <c r="W155" s="55"/>
      <c r="X155" s="55"/>
      <c r="Y155" s="56"/>
      <c r="Z155" s="29"/>
      <c r="AA155" s="29"/>
      <c r="AB155" s="29"/>
      <c r="AC155" s="29"/>
      <c r="AD155" s="29"/>
      <c r="AE155" s="29"/>
      <c r="AF155" s="29"/>
      <c r="AU155" s="14" t="s">
        <v>243</v>
      </c>
      <c r="AV155" s="14" t="s">
        <v>81</v>
      </c>
    </row>
    <row r="156" spans="1:66" s="2" customFormat="1" ht="24">
      <c r="A156" s="29"/>
      <c r="B156" s="142"/>
      <c r="C156" s="161" t="s">
        <v>278</v>
      </c>
      <c r="D156" s="161" t="s">
        <v>186</v>
      </c>
      <c r="E156" s="162" t="s">
        <v>279</v>
      </c>
      <c r="F156" s="163" t="s">
        <v>280</v>
      </c>
      <c r="G156" s="164" t="s">
        <v>133</v>
      </c>
      <c r="H156" s="165">
        <v>1</v>
      </c>
      <c r="I156" s="194">
        <v>152450</v>
      </c>
      <c r="J156" s="167"/>
      <c r="K156" s="190">
        <v>1</v>
      </c>
      <c r="L156" s="166">
        <f t="shared" si="12"/>
        <v>152450</v>
      </c>
      <c r="M156" s="163" t="s">
        <v>134</v>
      </c>
      <c r="N156" s="168"/>
      <c r="O156" s="169" t="s">
        <v>1</v>
      </c>
      <c r="P156" s="150" t="s">
        <v>36</v>
      </c>
      <c r="Q156" s="151">
        <f>I156+J156</f>
        <v>152450</v>
      </c>
      <c r="R156" s="151">
        <f>ROUND(I156*H156,2)</f>
        <v>152450</v>
      </c>
      <c r="S156" s="151">
        <f>ROUND(J156*H156,2)</f>
        <v>0</v>
      </c>
      <c r="T156" s="152">
        <v>0</v>
      </c>
      <c r="U156" s="152">
        <f>T156*H156</f>
        <v>0</v>
      </c>
      <c r="V156" s="152">
        <v>0</v>
      </c>
      <c r="W156" s="152">
        <f>V156*H156</f>
        <v>0</v>
      </c>
      <c r="X156" s="152">
        <v>0</v>
      </c>
      <c r="Y156" s="153">
        <f>X156*H156</f>
        <v>0</v>
      </c>
      <c r="Z156" s="29"/>
      <c r="AA156" s="29"/>
      <c r="AB156" s="29"/>
      <c r="AC156" s="29"/>
      <c r="AD156" s="29"/>
      <c r="AE156" s="29"/>
      <c r="AF156" s="29"/>
      <c r="AS156" s="154" t="s">
        <v>181</v>
      </c>
      <c r="AU156" s="154" t="s">
        <v>186</v>
      </c>
      <c r="AV156" s="154" t="s">
        <v>81</v>
      </c>
      <c r="AZ156" s="14" t="s">
        <v>128</v>
      </c>
      <c r="BF156" s="155">
        <f>IF(P156="základní",L156,0)</f>
        <v>152450</v>
      </c>
      <c r="BG156" s="155">
        <f>IF(P156="snížená",L156,0)</f>
        <v>0</v>
      </c>
      <c r="BH156" s="155">
        <f>IF(P156="zákl. přenesená",L156,0)</f>
        <v>0</v>
      </c>
      <c r="BI156" s="155">
        <f>IF(P156="sníž. přenesená",L156,0)</f>
        <v>0</v>
      </c>
      <c r="BJ156" s="155">
        <f>IF(P156="nulová",L156,0)</f>
        <v>0</v>
      </c>
      <c r="BK156" s="14" t="s">
        <v>81</v>
      </c>
      <c r="BL156" s="155">
        <f>ROUND(Q156*H156,2)</f>
        <v>152450</v>
      </c>
      <c r="BM156" s="14" t="s">
        <v>135</v>
      </c>
      <c r="BN156" s="154" t="s">
        <v>281</v>
      </c>
    </row>
    <row r="157" spans="1:48" s="2" customFormat="1" ht="19.5">
      <c r="A157" s="29"/>
      <c r="B157" s="30"/>
      <c r="C157" s="191"/>
      <c r="D157" s="192" t="s">
        <v>243</v>
      </c>
      <c r="E157" s="191"/>
      <c r="F157" s="193" t="s">
        <v>282</v>
      </c>
      <c r="G157" s="191"/>
      <c r="H157" s="191"/>
      <c r="I157" s="195"/>
      <c r="J157" s="191"/>
      <c r="K157" s="190"/>
      <c r="L157" s="166"/>
      <c r="M157" s="191"/>
      <c r="N157" s="30"/>
      <c r="O157" s="170"/>
      <c r="P157" s="171"/>
      <c r="Q157" s="55"/>
      <c r="R157" s="55"/>
      <c r="S157" s="55"/>
      <c r="T157" s="55"/>
      <c r="U157" s="55"/>
      <c r="V157" s="55"/>
      <c r="W157" s="55"/>
      <c r="X157" s="55"/>
      <c r="Y157" s="56"/>
      <c r="Z157" s="29"/>
      <c r="AA157" s="29"/>
      <c r="AB157" s="29"/>
      <c r="AC157" s="29"/>
      <c r="AD157" s="29"/>
      <c r="AE157" s="29"/>
      <c r="AF157" s="29"/>
      <c r="AU157" s="14" t="s">
        <v>243</v>
      </c>
      <c r="AV157" s="14" t="s">
        <v>81</v>
      </c>
    </row>
    <row r="158" spans="1:66" s="2" customFormat="1" ht="24">
      <c r="A158" s="29"/>
      <c r="B158" s="142"/>
      <c r="C158" s="161" t="s">
        <v>283</v>
      </c>
      <c r="D158" s="161" t="s">
        <v>186</v>
      </c>
      <c r="E158" s="162" t="s">
        <v>284</v>
      </c>
      <c r="F158" s="163" t="s">
        <v>285</v>
      </c>
      <c r="G158" s="164" t="s">
        <v>133</v>
      </c>
      <c r="H158" s="165">
        <v>1</v>
      </c>
      <c r="I158" s="194">
        <v>164200</v>
      </c>
      <c r="J158" s="167"/>
      <c r="K158" s="190">
        <v>1</v>
      </c>
      <c r="L158" s="166">
        <f t="shared" si="12"/>
        <v>164200</v>
      </c>
      <c r="M158" s="163" t="s">
        <v>134</v>
      </c>
      <c r="N158" s="168"/>
      <c r="O158" s="169" t="s">
        <v>1</v>
      </c>
      <c r="P158" s="150" t="s">
        <v>36</v>
      </c>
      <c r="Q158" s="151">
        <f>I158+J158</f>
        <v>164200</v>
      </c>
      <c r="R158" s="151">
        <f>ROUND(I158*H158,2)</f>
        <v>164200</v>
      </c>
      <c r="S158" s="151">
        <f>ROUND(J158*H158,2)</f>
        <v>0</v>
      </c>
      <c r="T158" s="152">
        <v>0</v>
      </c>
      <c r="U158" s="152">
        <f>T158*H158</f>
        <v>0</v>
      </c>
      <c r="V158" s="152">
        <v>0</v>
      </c>
      <c r="W158" s="152">
        <f>V158*H158</f>
        <v>0</v>
      </c>
      <c r="X158" s="152">
        <v>0</v>
      </c>
      <c r="Y158" s="153">
        <f>X158*H158</f>
        <v>0</v>
      </c>
      <c r="Z158" s="29"/>
      <c r="AA158" s="29"/>
      <c r="AB158" s="29"/>
      <c r="AC158" s="29"/>
      <c r="AD158" s="29"/>
      <c r="AE158" s="29"/>
      <c r="AF158" s="29"/>
      <c r="AS158" s="154" t="s">
        <v>181</v>
      </c>
      <c r="AU158" s="154" t="s">
        <v>186</v>
      </c>
      <c r="AV158" s="154" t="s">
        <v>81</v>
      </c>
      <c r="AZ158" s="14" t="s">
        <v>128</v>
      </c>
      <c r="BF158" s="155">
        <f>IF(P158="základní",L158,0)</f>
        <v>164200</v>
      </c>
      <c r="BG158" s="155">
        <f>IF(P158="snížená",L158,0)</f>
        <v>0</v>
      </c>
      <c r="BH158" s="155">
        <f>IF(P158="zákl. přenesená",L158,0)</f>
        <v>0</v>
      </c>
      <c r="BI158" s="155">
        <f>IF(P158="sníž. přenesená",L158,0)</f>
        <v>0</v>
      </c>
      <c r="BJ158" s="155">
        <f>IF(P158="nulová",L158,0)</f>
        <v>0</v>
      </c>
      <c r="BK158" s="14" t="s">
        <v>81</v>
      </c>
      <c r="BL158" s="155">
        <f>ROUND(Q158*H158,2)</f>
        <v>164200</v>
      </c>
      <c r="BM158" s="14" t="s">
        <v>135</v>
      </c>
      <c r="BN158" s="154" t="s">
        <v>286</v>
      </c>
    </row>
    <row r="159" spans="1:48" s="2" customFormat="1" ht="19.5">
      <c r="A159" s="29"/>
      <c r="B159" s="30"/>
      <c r="C159" s="191"/>
      <c r="D159" s="192" t="s">
        <v>243</v>
      </c>
      <c r="E159" s="191"/>
      <c r="F159" s="193" t="s">
        <v>287</v>
      </c>
      <c r="G159" s="191"/>
      <c r="H159" s="191"/>
      <c r="I159" s="195"/>
      <c r="J159" s="191"/>
      <c r="K159" s="190"/>
      <c r="L159" s="166"/>
      <c r="M159" s="191"/>
      <c r="N159" s="30"/>
      <c r="O159" s="170"/>
      <c r="P159" s="171"/>
      <c r="Q159" s="55"/>
      <c r="R159" s="55"/>
      <c r="S159" s="55"/>
      <c r="T159" s="55"/>
      <c r="U159" s="55"/>
      <c r="V159" s="55"/>
      <c r="W159" s="55"/>
      <c r="X159" s="55"/>
      <c r="Y159" s="56"/>
      <c r="Z159" s="29"/>
      <c r="AA159" s="29"/>
      <c r="AB159" s="29"/>
      <c r="AC159" s="29"/>
      <c r="AD159" s="29"/>
      <c r="AE159" s="29"/>
      <c r="AF159" s="29"/>
      <c r="AU159" s="14" t="s">
        <v>243</v>
      </c>
      <c r="AV159" s="14" t="s">
        <v>81</v>
      </c>
    </row>
    <row r="160" spans="1:66" s="2" customFormat="1" ht="24">
      <c r="A160" s="29"/>
      <c r="B160" s="142"/>
      <c r="C160" s="161" t="s">
        <v>288</v>
      </c>
      <c r="D160" s="161" t="s">
        <v>186</v>
      </c>
      <c r="E160" s="162" t="s">
        <v>289</v>
      </c>
      <c r="F160" s="163" t="s">
        <v>290</v>
      </c>
      <c r="G160" s="164" t="s">
        <v>133</v>
      </c>
      <c r="H160" s="165">
        <v>1</v>
      </c>
      <c r="I160" s="194">
        <v>54400</v>
      </c>
      <c r="J160" s="167"/>
      <c r="K160" s="190">
        <v>1</v>
      </c>
      <c r="L160" s="166">
        <f t="shared" si="12"/>
        <v>54400</v>
      </c>
      <c r="M160" s="163" t="s">
        <v>134</v>
      </c>
      <c r="N160" s="168"/>
      <c r="O160" s="169" t="s">
        <v>1</v>
      </c>
      <c r="P160" s="150" t="s">
        <v>36</v>
      </c>
      <c r="Q160" s="151">
        <f aca="true" t="shared" si="13" ref="Q160:Q165">I160+J160</f>
        <v>54400</v>
      </c>
      <c r="R160" s="151">
        <f aca="true" t="shared" si="14" ref="R160:R165">ROUND(I160*H160,2)</f>
        <v>54400</v>
      </c>
      <c r="S160" s="151">
        <f aca="true" t="shared" si="15" ref="S160:S165">ROUND(J160*H160,2)</f>
        <v>0</v>
      </c>
      <c r="T160" s="152">
        <v>0</v>
      </c>
      <c r="U160" s="152">
        <f aca="true" t="shared" si="16" ref="U160:U165">T160*H160</f>
        <v>0</v>
      </c>
      <c r="V160" s="152">
        <v>0</v>
      </c>
      <c r="W160" s="152">
        <f aca="true" t="shared" si="17" ref="W160:W165">V160*H160</f>
        <v>0</v>
      </c>
      <c r="X160" s="152">
        <v>0</v>
      </c>
      <c r="Y160" s="153">
        <f aca="true" t="shared" si="18" ref="Y160:Y165">X160*H160</f>
        <v>0</v>
      </c>
      <c r="Z160" s="29"/>
      <c r="AA160" s="29"/>
      <c r="AB160" s="29"/>
      <c r="AC160" s="29"/>
      <c r="AD160" s="29"/>
      <c r="AE160" s="29"/>
      <c r="AF160" s="29"/>
      <c r="AS160" s="154" t="s">
        <v>181</v>
      </c>
      <c r="AU160" s="154" t="s">
        <v>186</v>
      </c>
      <c r="AV160" s="154" t="s">
        <v>81</v>
      </c>
      <c r="AZ160" s="14" t="s">
        <v>128</v>
      </c>
      <c r="BF160" s="155">
        <f aca="true" t="shared" si="19" ref="BF160:BF165">IF(P160="základní",L160,0)</f>
        <v>54400</v>
      </c>
      <c r="BG160" s="155">
        <f aca="true" t="shared" si="20" ref="BG160:BG165">IF(P160="snížená",L160,0)</f>
        <v>0</v>
      </c>
      <c r="BH160" s="155">
        <f aca="true" t="shared" si="21" ref="BH160:BH165">IF(P160="zákl. přenesená",L160,0)</f>
        <v>0</v>
      </c>
      <c r="BI160" s="155">
        <f aca="true" t="shared" si="22" ref="BI160:BI165">IF(P160="sníž. přenesená",L160,0)</f>
        <v>0</v>
      </c>
      <c r="BJ160" s="155">
        <f aca="true" t="shared" si="23" ref="BJ160:BJ165">IF(P160="nulová",L160,0)</f>
        <v>0</v>
      </c>
      <c r="BK160" s="14" t="s">
        <v>81</v>
      </c>
      <c r="BL160" s="155">
        <f aca="true" t="shared" si="24" ref="BL160:BL165">ROUND(Q160*H160,2)</f>
        <v>54400</v>
      </c>
      <c r="BM160" s="14" t="s">
        <v>135</v>
      </c>
      <c r="BN160" s="154" t="s">
        <v>291</v>
      </c>
    </row>
    <row r="161" spans="1:66" s="2" customFormat="1" ht="24">
      <c r="A161" s="29"/>
      <c r="B161" s="142"/>
      <c r="C161" s="161" t="s">
        <v>292</v>
      </c>
      <c r="D161" s="161" t="s">
        <v>186</v>
      </c>
      <c r="E161" s="162" t="s">
        <v>293</v>
      </c>
      <c r="F161" s="163" t="s">
        <v>294</v>
      </c>
      <c r="G161" s="164" t="s">
        <v>133</v>
      </c>
      <c r="H161" s="165">
        <v>1</v>
      </c>
      <c r="I161" s="194">
        <v>54400</v>
      </c>
      <c r="J161" s="167"/>
      <c r="K161" s="190">
        <v>1</v>
      </c>
      <c r="L161" s="166">
        <f t="shared" si="12"/>
        <v>54400</v>
      </c>
      <c r="M161" s="163" t="s">
        <v>134</v>
      </c>
      <c r="N161" s="168"/>
      <c r="O161" s="169" t="s">
        <v>1</v>
      </c>
      <c r="P161" s="150" t="s">
        <v>36</v>
      </c>
      <c r="Q161" s="151">
        <f t="shared" si="13"/>
        <v>54400</v>
      </c>
      <c r="R161" s="151">
        <f t="shared" si="14"/>
        <v>54400</v>
      </c>
      <c r="S161" s="151">
        <f t="shared" si="15"/>
        <v>0</v>
      </c>
      <c r="T161" s="152">
        <v>0</v>
      </c>
      <c r="U161" s="152">
        <f t="shared" si="16"/>
        <v>0</v>
      </c>
      <c r="V161" s="152">
        <v>0</v>
      </c>
      <c r="W161" s="152">
        <f t="shared" si="17"/>
        <v>0</v>
      </c>
      <c r="X161" s="152">
        <v>0</v>
      </c>
      <c r="Y161" s="153">
        <f t="shared" si="18"/>
        <v>0</v>
      </c>
      <c r="Z161" s="29"/>
      <c r="AA161" s="29"/>
      <c r="AB161" s="29"/>
      <c r="AC161" s="29"/>
      <c r="AD161" s="29"/>
      <c r="AE161" s="29"/>
      <c r="AF161" s="29"/>
      <c r="AS161" s="154" t="s">
        <v>181</v>
      </c>
      <c r="AU161" s="154" t="s">
        <v>186</v>
      </c>
      <c r="AV161" s="154" t="s">
        <v>81</v>
      </c>
      <c r="AZ161" s="14" t="s">
        <v>128</v>
      </c>
      <c r="BF161" s="155">
        <f t="shared" si="19"/>
        <v>54400</v>
      </c>
      <c r="BG161" s="155">
        <f t="shared" si="20"/>
        <v>0</v>
      </c>
      <c r="BH161" s="155">
        <f t="shared" si="21"/>
        <v>0</v>
      </c>
      <c r="BI161" s="155">
        <f t="shared" si="22"/>
        <v>0</v>
      </c>
      <c r="BJ161" s="155">
        <f t="shared" si="23"/>
        <v>0</v>
      </c>
      <c r="BK161" s="14" t="s">
        <v>81</v>
      </c>
      <c r="BL161" s="155">
        <f t="shared" si="24"/>
        <v>54400</v>
      </c>
      <c r="BM161" s="14" t="s">
        <v>135</v>
      </c>
      <c r="BN161" s="154" t="s">
        <v>295</v>
      </c>
    </row>
    <row r="162" spans="1:66" s="2" customFormat="1" ht="24">
      <c r="A162" s="29"/>
      <c r="B162" s="142"/>
      <c r="C162" s="161" t="s">
        <v>296</v>
      </c>
      <c r="D162" s="161" t="s">
        <v>186</v>
      </c>
      <c r="E162" s="162" t="s">
        <v>297</v>
      </c>
      <c r="F162" s="163" t="s">
        <v>298</v>
      </c>
      <c r="G162" s="164" t="s">
        <v>133</v>
      </c>
      <c r="H162" s="165">
        <v>1</v>
      </c>
      <c r="I162" s="194">
        <v>89000</v>
      </c>
      <c r="J162" s="167"/>
      <c r="K162" s="190">
        <v>1</v>
      </c>
      <c r="L162" s="166">
        <f t="shared" si="12"/>
        <v>89000</v>
      </c>
      <c r="M162" s="163" t="s">
        <v>134</v>
      </c>
      <c r="N162" s="168"/>
      <c r="O162" s="169" t="s">
        <v>1</v>
      </c>
      <c r="P162" s="150" t="s">
        <v>36</v>
      </c>
      <c r="Q162" s="151">
        <f t="shared" si="13"/>
        <v>89000</v>
      </c>
      <c r="R162" s="151">
        <f t="shared" si="14"/>
        <v>89000</v>
      </c>
      <c r="S162" s="151">
        <f t="shared" si="15"/>
        <v>0</v>
      </c>
      <c r="T162" s="152">
        <v>0</v>
      </c>
      <c r="U162" s="152">
        <f t="shared" si="16"/>
        <v>0</v>
      </c>
      <c r="V162" s="152">
        <v>0</v>
      </c>
      <c r="W162" s="152">
        <f t="shared" si="17"/>
        <v>0</v>
      </c>
      <c r="X162" s="152">
        <v>0</v>
      </c>
      <c r="Y162" s="153">
        <f t="shared" si="18"/>
        <v>0</v>
      </c>
      <c r="Z162" s="29"/>
      <c r="AA162" s="29"/>
      <c r="AB162" s="29"/>
      <c r="AC162" s="29"/>
      <c r="AD162" s="29"/>
      <c r="AE162" s="29"/>
      <c r="AF162" s="29"/>
      <c r="AS162" s="154" t="s">
        <v>181</v>
      </c>
      <c r="AU162" s="154" t="s">
        <v>186</v>
      </c>
      <c r="AV162" s="154" t="s">
        <v>81</v>
      </c>
      <c r="AZ162" s="14" t="s">
        <v>128</v>
      </c>
      <c r="BF162" s="155">
        <f t="shared" si="19"/>
        <v>89000</v>
      </c>
      <c r="BG162" s="155">
        <f t="shared" si="20"/>
        <v>0</v>
      </c>
      <c r="BH162" s="155">
        <f t="shared" si="21"/>
        <v>0</v>
      </c>
      <c r="BI162" s="155">
        <f t="shared" si="22"/>
        <v>0</v>
      </c>
      <c r="BJ162" s="155">
        <f t="shared" si="23"/>
        <v>0</v>
      </c>
      <c r="BK162" s="14" t="s">
        <v>81</v>
      </c>
      <c r="BL162" s="155">
        <f t="shared" si="24"/>
        <v>89000</v>
      </c>
      <c r="BM162" s="14" t="s">
        <v>135</v>
      </c>
      <c r="BN162" s="154" t="s">
        <v>299</v>
      </c>
    </row>
    <row r="163" spans="1:66" s="2" customFormat="1" ht="60">
      <c r="A163" s="29"/>
      <c r="B163" s="142"/>
      <c r="C163" s="161" t="s">
        <v>300</v>
      </c>
      <c r="D163" s="161" t="s">
        <v>186</v>
      </c>
      <c r="E163" s="162" t="s">
        <v>301</v>
      </c>
      <c r="F163" s="163" t="s">
        <v>302</v>
      </c>
      <c r="G163" s="164" t="s">
        <v>133</v>
      </c>
      <c r="H163" s="165">
        <v>1</v>
      </c>
      <c r="I163" s="194">
        <v>491593</v>
      </c>
      <c r="J163" s="167"/>
      <c r="K163" s="190">
        <v>1</v>
      </c>
      <c r="L163" s="166">
        <f t="shared" si="12"/>
        <v>491593</v>
      </c>
      <c r="M163" s="163" t="s">
        <v>134</v>
      </c>
      <c r="N163" s="168"/>
      <c r="O163" s="169" t="s">
        <v>1</v>
      </c>
      <c r="P163" s="150" t="s">
        <v>36</v>
      </c>
      <c r="Q163" s="151">
        <f t="shared" si="13"/>
        <v>491593</v>
      </c>
      <c r="R163" s="151">
        <f t="shared" si="14"/>
        <v>491593</v>
      </c>
      <c r="S163" s="151">
        <f t="shared" si="15"/>
        <v>0</v>
      </c>
      <c r="T163" s="152">
        <v>0</v>
      </c>
      <c r="U163" s="152">
        <f t="shared" si="16"/>
        <v>0</v>
      </c>
      <c r="V163" s="152">
        <v>0</v>
      </c>
      <c r="W163" s="152">
        <f t="shared" si="17"/>
        <v>0</v>
      </c>
      <c r="X163" s="152">
        <v>0</v>
      </c>
      <c r="Y163" s="153">
        <f t="shared" si="18"/>
        <v>0</v>
      </c>
      <c r="Z163" s="29"/>
      <c r="AA163" s="29"/>
      <c r="AB163" s="29"/>
      <c r="AC163" s="29"/>
      <c r="AD163" s="29"/>
      <c r="AE163" s="29"/>
      <c r="AF163" s="29"/>
      <c r="AS163" s="154" t="s">
        <v>181</v>
      </c>
      <c r="AU163" s="154" t="s">
        <v>186</v>
      </c>
      <c r="AV163" s="154" t="s">
        <v>81</v>
      </c>
      <c r="AZ163" s="14" t="s">
        <v>128</v>
      </c>
      <c r="BF163" s="155">
        <f t="shared" si="19"/>
        <v>491593</v>
      </c>
      <c r="BG163" s="155">
        <f t="shared" si="20"/>
        <v>0</v>
      </c>
      <c r="BH163" s="155">
        <f t="shared" si="21"/>
        <v>0</v>
      </c>
      <c r="BI163" s="155">
        <f t="shared" si="22"/>
        <v>0</v>
      </c>
      <c r="BJ163" s="155">
        <f t="shared" si="23"/>
        <v>0</v>
      </c>
      <c r="BK163" s="14" t="s">
        <v>81</v>
      </c>
      <c r="BL163" s="155">
        <f t="shared" si="24"/>
        <v>491593</v>
      </c>
      <c r="BM163" s="14" t="s">
        <v>135</v>
      </c>
      <c r="BN163" s="154" t="s">
        <v>303</v>
      </c>
    </row>
    <row r="164" spans="1:66" s="2" customFormat="1" ht="60">
      <c r="A164" s="29"/>
      <c r="B164" s="142"/>
      <c r="C164" s="161" t="s">
        <v>304</v>
      </c>
      <c r="D164" s="161" t="s">
        <v>186</v>
      </c>
      <c r="E164" s="162" t="s">
        <v>305</v>
      </c>
      <c r="F164" s="163" t="s">
        <v>306</v>
      </c>
      <c r="G164" s="164" t="s">
        <v>133</v>
      </c>
      <c r="H164" s="165">
        <v>1</v>
      </c>
      <c r="I164" s="194">
        <v>455400</v>
      </c>
      <c r="J164" s="167"/>
      <c r="K164" s="190">
        <v>1</v>
      </c>
      <c r="L164" s="166">
        <f t="shared" si="12"/>
        <v>455400</v>
      </c>
      <c r="M164" s="163" t="s">
        <v>134</v>
      </c>
      <c r="N164" s="168"/>
      <c r="O164" s="169" t="s">
        <v>1</v>
      </c>
      <c r="P164" s="150" t="s">
        <v>36</v>
      </c>
      <c r="Q164" s="151">
        <f t="shared" si="13"/>
        <v>455400</v>
      </c>
      <c r="R164" s="151">
        <f t="shared" si="14"/>
        <v>455400</v>
      </c>
      <c r="S164" s="151">
        <f t="shared" si="15"/>
        <v>0</v>
      </c>
      <c r="T164" s="152">
        <v>0</v>
      </c>
      <c r="U164" s="152">
        <f t="shared" si="16"/>
        <v>0</v>
      </c>
      <c r="V164" s="152">
        <v>0</v>
      </c>
      <c r="W164" s="152">
        <f t="shared" si="17"/>
        <v>0</v>
      </c>
      <c r="X164" s="152">
        <v>0</v>
      </c>
      <c r="Y164" s="153">
        <f t="shared" si="18"/>
        <v>0</v>
      </c>
      <c r="Z164" s="29"/>
      <c r="AA164" s="29"/>
      <c r="AB164" s="29"/>
      <c r="AC164" s="29"/>
      <c r="AD164" s="29"/>
      <c r="AE164" s="29"/>
      <c r="AF164" s="29"/>
      <c r="AS164" s="154" t="s">
        <v>181</v>
      </c>
      <c r="AU164" s="154" t="s">
        <v>186</v>
      </c>
      <c r="AV164" s="154" t="s">
        <v>81</v>
      </c>
      <c r="AZ164" s="14" t="s">
        <v>128</v>
      </c>
      <c r="BF164" s="155">
        <f t="shared" si="19"/>
        <v>455400</v>
      </c>
      <c r="BG164" s="155">
        <f t="shared" si="20"/>
        <v>0</v>
      </c>
      <c r="BH164" s="155">
        <f t="shared" si="21"/>
        <v>0</v>
      </c>
      <c r="BI164" s="155">
        <f t="shared" si="22"/>
        <v>0</v>
      </c>
      <c r="BJ164" s="155">
        <f t="shared" si="23"/>
        <v>0</v>
      </c>
      <c r="BK164" s="14" t="s">
        <v>81</v>
      </c>
      <c r="BL164" s="155">
        <f t="shared" si="24"/>
        <v>455400</v>
      </c>
      <c r="BM164" s="14" t="s">
        <v>135</v>
      </c>
      <c r="BN164" s="154" t="s">
        <v>307</v>
      </c>
    </row>
    <row r="165" spans="1:66" s="2" customFormat="1" ht="60">
      <c r="A165" s="29"/>
      <c r="B165" s="142"/>
      <c r="C165" s="161" t="s">
        <v>308</v>
      </c>
      <c r="D165" s="161" t="s">
        <v>186</v>
      </c>
      <c r="E165" s="162" t="s">
        <v>309</v>
      </c>
      <c r="F165" s="163" t="s">
        <v>310</v>
      </c>
      <c r="G165" s="164" t="s">
        <v>133</v>
      </c>
      <c r="H165" s="165">
        <v>1</v>
      </c>
      <c r="I165" s="194">
        <v>264000</v>
      </c>
      <c r="J165" s="167"/>
      <c r="K165" s="190">
        <v>1</v>
      </c>
      <c r="L165" s="166">
        <f t="shared" si="12"/>
        <v>264000</v>
      </c>
      <c r="M165" s="163" t="s">
        <v>134</v>
      </c>
      <c r="N165" s="168"/>
      <c r="O165" s="169" t="s">
        <v>1</v>
      </c>
      <c r="P165" s="150" t="s">
        <v>36</v>
      </c>
      <c r="Q165" s="151">
        <f t="shared" si="13"/>
        <v>264000</v>
      </c>
      <c r="R165" s="151">
        <f t="shared" si="14"/>
        <v>264000</v>
      </c>
      <c r="S165" s="151">
        <f t="shared" si="15"/>
        <v>0</v>
      </c>
      <c r="T165" s="152">
        <v>0</v>
      </c>
      <c r="U165" s="152">
        <f t="shared" si="16"/>
        <v>0</v>
      </c>
      <c r="V165" s="152">
        <v>0</v>
      </c>
      <c r="W165" s="152">
        <f t="shared" si="17"/>
        <v>0</v>
      </c>
      <c r="X165" s="152">
        <v>0</v>
      </c>
      <c r="Y165" s="153">
        <f t="shared" si="18"/>
        <v>0</v>
      </c>
      <c r="Z165" s="29"/>
      <c r="AA165" s="29"/>
      <c r="AB165" s="29"/>
      <c r="AC165" s="29"/>
      <c r="AD165" s="29"/>
      <c r="AE165" s="29"/>
      <c r="AF165" s="29"/>
      <c r="AS165" s="154" t="s">
        <v>181</v>
      </c>
      <c r="AU165" s="154" t="s">
        <v>186</v>
      </c>
      <c r="AV165" s="154" t="s">
        <v>81</v>
      </c>
      <c r="AZ165" s="14" t="s">
        <v>128</v>
      </c>
      <c r="BF165" s="155">
        <f t="shared" si="19"/>
        <v>264000</v>
      </c>
      <c r="BG165" s="155">
        <f t="shared" si="20"/>
        <v>0</v>
      </c>
      <c r="BH165" s="155">
        <f t="shared" si="21"/>
        <v>0</v>
      </c>
      <c r="BI165" s="155">
        <f t="shared" si="22"/>
        <v>0</v>
      </c>
      <c r="BJ165" s="155">
        <f t="shared" si="23"/>
        <v>0</v>
      </c>
      <c r="BK165" s="14" t="s">
        <v>81</v>
      </c>
      <c r="BL165" s="155">
        <f t="shared" si="24"/>
        <v>264000</v>
      </c>
      <c r="BM165" s="14" t="s">
        <v>135</v>
      </c>
      <c r="BN165" s="154" t="s">
        <v>311</v>
      </c>
    </row>
    <row r="166" spans="2:64" s="11" customFormat="1" ht="25.9" customHeight="1">
      <c r="B166" s="131"/>
      <c r="C166" s="184"/>
      <c r="D166" s="185" t="s">
        <v>72</v>
      </c>
      <c r="E166" s="186" t="s">
        <v>166</v>
      </c>
      <c r="F166" s="186" t="s">
        <v>167</v>
      </c>
      <c r="G166" s="184"/>
      <c r="H166" s="184"/>
      <c r="I166" s="189"/>
      <c r="J166" s="184"/>
      <c r="K166" s="190"/>
      <c r="L166" s="166"/>
      <c r="M166" s="184"/>
      <c r="N166" s="131"/>
      <c r="O166" s="135"/>
      <c r="P166" s="136"/>
      <c r="Q166" s="136"/>
      <c r="R166" s="137">
        <f>SUM(R167:R179)</f>
        <v>165751</v>
      </c>
      <c r="S166" s="137">
        <f>SUM(S167:S179)</f>
        <v>0</v>
      </c>
      <c r="T166" s="136"/>
      <c r="U166" s="138">
        <f>SUM(U167:U179)</f>
        <v>0</v>
      </c>
      <c r="V166" s="136"/>
      <c r="W166" s="138">
        <f>SUM(W167:W179)</f>
        <v>0</v>
      </c>
      <c r="X166" s="136"/>
      <c r="Y166" s="139">
        <f>SUM(Y167:Y179)</f>
        <v>0</v>
      </c>
      <c r="AS166" s="132" t="s">
        <v>135</v>
      </c>
      <c r="AU166" s="140" t="s">
        <v>72</v>
      </c>
      <c r="AV166" s="140" t="s">
        <v>73</v>
      </c>
      <c r="AZ166" s="132" t="s">
        <v>128</v>
      </c>
      <c r="BL166" s="141">
        <f>SUM(BL167:BL179)</f>
        <v>165751</v>
      </c>
    </row>
    <row r="167" spans="1:66" s="2" customFormat="1" ht="24">
      <c r="A167" s="29"/>
      <c r="B167" s="142"/>
      <c r="C167" s="161" t="s">
        <v>312</v>
      </c>
      <c r="D167" s="161" t="s">
        <v>186</v>
      </c>
      <c r="E167" s="162" t="s">
        <v>313</v>
      </c>
      <c r="F167" s="163" t="s">
        <v>314</v>
      </c>
      <c r="G167" s="164" t="s">
        <v>133</v>
      </c>
      <c r="H167" s="165">
        <v>1</v>
      </c>
      <c r="I167" s="194">
        <v>22819</v>
      </c>
      <c r="J167" s="167"/>
      <c r="K167" s="190">
        <v>1</v>
      </c>
      <c r="L167" s="166">
        <f t="shared" si="12"/>
        <v>22819</v>
      </c>
      <c r="M167" s="163" t="s">
        <v>1</v>
      </c>
      <c r="N167" s="168"/>
      <c r="O167" s="169" t="s">
        <v>1</v>
      </c>
      <c r="P167" s="150" t="s">
        <v>36</v>
      </c>
      <c r="Q167" s="151">
        <f aca="true" t="shared" si="25" ref="Q167:Q179">I167+J167</f>
        <v>22819</v>
      </c>
      <c r="R167" s="151">
        <f aca="true" t="shared" si="26" ref="R167:R179">ROUND(I167*H167,2)</f>
        <v>22819</v>
      </c>
      <c r="S167" s="151">
        <f aca="true" t="shared" si="27" ref="S167:S179">ROUND(J167*H167,2)</f>
        <v>0</v>
      </c>
      <c r="T167" s="152">
        <v>0</v>
      </c>
      <c r="U167" s="152">
        <f aca="true" t="shared" si="28" ref="U167:U179">T167*H167</f>
        <v>0</v>
      </c>
      <c r="V167" s="152">
        <v>0</v>
      </c>
      <c r="W167" s="152">
        <f aca="true" t="shared" si="29" ref="W167:W179">V167*H167</f>
        <v>0</v>
      </c>
      <c r="X167" s="152">
        <v>0</v>
      </c>
      <c r="Y167" s="153">
        <f aca="true" t="shared" si="30" ref="Y167:Y179">X167*H167</f>
        <v>0</v>
      </c>
      <c r="Z167" s="29"/>
      <c r="AA167" s="29"/>
      <c r="AB167" s="29"/>
      <c r="AC167" s="29"/>
      <c r="AD167" s="29"/>
      <c r="AE167" s="29"/>
      <c r="AF167" s="29"/>
      <c r="AS167" s="154" t="s">
        <v>171</v>
      </c>
      <c r="AU167" s="154" t="s">
        <v>186</v>
      </c>
      <c r="AV167" s="154" t="s">
        <v>81</v>
      </c>
      <c r="AZ167" s="14" t="s">
        <v>128</v>
      </c>
      <c r="BF167" s="155">
        <f aca="true" t="shared" si="31" ref="BF167:BF179">IF(P167="základní",L167,0)</f>
        <v>22819</v>
      </c>
      <c r="BG167" s="155">
        <f aca="true" t="shared" si="32" ref="BG167:BG179">IF(P167="snížená",L167,0)</f>
        <v>0</v>
      </c>
      <c r="BH167" s="155">
        <f aca="true" t="shared" si="33" ref="BH167:BH179">IF(P167="zákl. přenesená",L167,0)</f>
        <v>0</v>
      </c>
      <c r="BI167" s="155">
        <f aca="true" t="shared" si="34" ref="BI167:BI179">IF(P167="sníž. přenesená",L167,0)</f>
        <v>0</v>
      </c>
      <c r="BJ167" s="155">
        <f aca="true" t="shared" si="35" ref="BJ167:BJ179">IF(P167="nulová",L167,0)</f>
        <v>0</v>
      </c>
      <c r="BK167" s="14" t="s">
        <v>81</v>
      </c>
      <c r="BL167" s="155">
        <f aca="true" t="shared" si="36" ref="BL167:BL179">ROUND(Q167*H167,2)</f>
        <v>22819</v>
      </c>
      <c r="BM167" s="14" t="s">
        <v>171</v>
      </c>
      <c r="BN167" s="154" t="s">
        <v>315</v>
      </c>
    </row>
    <row r="168" spans="1:66" s="2" customFormat="1" ht="24">
      <c r="A168" s="29"/>
      <c r="B168" s="142"/>
      <c r="C168" s="161" t="s">
        <v>316</v>
      </c>
      <c r="D168" s="161" t="s">
        <v>186</v>
      </c>
      <c r="E168" s="162" t="s">
        <v>317</v>
      </c>
      <c r="F168" s="163" t="s">
        <v>318</v>
      </c>
      <c r="G168" s="164" t="s">
        <v>133</v>
      </c>
      <c r="H168" s="165">
        <v>1</v>
      </c>
      <c r="I168" s="194">
        <v>29000</v>
      </c>
      <c r="J168" s="167"/>
      <c r="K168" s="190">
        <v>1</v>
      </c>
      <c r="L168" s="166">
        <f t="shared" si="12"/>
        <v>29000</v>
      </c>
      <c r="M168" s="163" t="s">
        <v>134</v>
      </c>
      <c r="N168" s="168"/>
      <c r="O168" s="169" t="s">
        <v>1</v>
      </c>
      <c r="P168" s="150" t="s">
        <v>36</v>
      </c>
      <c r="Q168" s="151">
        <f t="shared" si="25"/>
        <v>29000</v>
      </c>
      <c r="R168" s="151">
        <f t="shared" si="26"/>
        <v>29000</v>
      </c>
      <c r="S168" s="151">
        <f t="shared" si="27"/>
        <v>0</v>
      </c>
      <c r="T168" s="152">
        <v>0</v>
      </c>
      <c r="U168" s="152">
        <f t="shared" si="28"/>
        <v>0</v>
      </c>
      <c r="V168" s="152">
        <v>0</v>
      </c>
      <c r="W168" s="152">
        <f t="shared" si="29"/>
        <v>0</v>
      </c>
      <c r="X168" s="152">
        <v>0</v>
      </c>
      <c r="Y168" s="153">
        <f t="shared" si="30"/>
        <v>0</v>
      </c>
      <c r="Z168" s="29"/>
      <c r="AA168" s="29"/>
      <c r="AB168" s="29"/>
      <c r="AC168" s="29"/>
      <c r="AD168" s="29"/>
      <c r="AE168" s="29"/>
      <c r="AF168" s="29"/>
      <c r="AS168" s="154" t="s">
        <v>171</v>
      </c>
      <c r="AU168" s="154" t="s">
        <v>186</v>
      </c>
      <c r="AV168" s="154" t="s">
        <v>81</v>
      </c>
      <c r="AZ168" s="14" t="s">
        <v>128</v>
      </c>
      <c r="BF168" s="155">
        <f t="shared" si="31"/>
        <v>29000</v>
      </c>
      <c r="BG168" s="155">
        <f t="shared" si="32"/>
        <v>0</v>
      </c>
      <c r="BH168" s="155">
        <f t="shared" si="33"/>
        <v>0</v>
      </c>
      <c r="BI168" s="155">
        <f t="shared" si="34"/>
        <v>0</v>
      </c>
      <c r="BJ168" s="155">
        <f t="shared" si="35"/>
        <v>0</v>
      </c>
      <c r="BK168" s="14" t="s">
        <v>81</v>
      </c>
      <c r="BL168" s="155">
        <f t="shared" si="36"/>
        <v>29000</v>
      </c>
      <c r="BM168" s="14" t="s">
        <v>171</v>
      </c>
      <c r="BN168" s="154" t="s">
        <v>319</v>
      </c>
    </row>
    <row r="169" spans="1:66" s="2" customFormat="1" ht="24">
      <c r="A169" s="29"/>
      <c r="B169" s="142"/>
      <c r="C169" s="161" t="s">
        <v>320</v>
      </c>
      <c r="D169" s="161" t="s">
        <v>186</v>
      </c>
      <c r="E169" s="162" t="s">
        <v>321</v>
      </c>
      <c r="F169" s="163" t="s">
        <v>322</v>
      </c>
      <c r="G169" s="164" t="s">
        <v>133</v>
      </c>
      <c r="H169" s="165">
        <v>1</v>
      </c>
      <c r="I169" s="194">
        <v>1800</v>
      </c>
      <c r="J169" s="167"/>
      <c r="K169" s="190">
        <v>1</v>
      </c>
      <c r="L169" s="166">
        <f t="shared" si="12"/>
        <v>1800</v>
      </c>
      <c r="M169" s="163" t="s">
        <v>134</v>
      </c>
      <c r="N169" s="168"/>
      <c r="O169" s="169" t="s">
        <v>1</v>
      </c>
      <c r="P169" s="150" t="s">
        <v>36</v>
      </c>
      <c r="Q169" s="151">
        <f t="shared" si="25"/>
        <v>1800</v>
      </c>
      <c r="R169" s="151">
        <f t="shared" si="26"/>
        <v>1800</v>
      </c>
      <c r="S169" s="151">
        <f t="shared" si="27"/>
        <v>0</v>
      </c>
      <c r="T169" s="152">
        <v>0</v>
      </c>
      <c r="U169" s="152">
        <f t="shared" si="28"/>
        <v>0</v>
      </c>
      <c r="V169" s="152">
        <v>0</v>
      </c>
      <c r="W169" s="152">
        <f t="shared" si="29"/>
        <v>0</v>
      </c>
      <c r="X169" s="152">
        <v>0</v>
      </c>
      <c r="Y169" s="153">
        <f t="shared" si="30"/>
        <v>0</v>
      </c>
      <c r="Z169" s="29"/>
      <c r="AA169" s="29"/>
      <c r="AB169" s="29"/>
      <c r="AC169" s="29"/>
      <c r="AD169" s="29"/>
      <c r="AE169" s="29"/>
      <c r="AF169" s="29"/>
      <c r="AS169" s="154" t="s">
        <v>171</v>
      </c>
      <c r="AU169" s="154" t="s">
        <v>186</v>
      </c>
      <c r="AV169" s="154" t="s">
        <v>81</v>
      </c>
      <c r="AZ169" s="14" t="s">
        <v>128</v>
      </c>
      <c r="BF169" s="155">
        <f t="shared" si="31"/>
        <v>1800</v>
      </c>
      <c r="BG169" s="155">
        <f t="shared" si="32"/>
        <v>0</v>
      </c>
      <c r="BH169" s="155">
        <f t="shared" si="33"/>
        <v>0</v>
      </c>
      <c r="BI169" s="155">
        <f t="shared" si="34"/>
        <v>0</v>
      </c>
      <c r="BJ169" s="155">
        <f t="shared" si="35"/>
        <v>0</v>
      </c>
      <c r="BK169" s="14" t="s">
        <v>81</v>
      </c>
      <c r="BL169" s="155">
        <f t="shared" si="36"/>
        <v>1800</v>
      </c>
      <c r="BM169" s="14" t="s">
        <v>171</v>
      </c>
      <c r="BN169" s="154" t="s">
        <v>323</v>
      </c>
    </row>
    <row r="170" spans="1:66" s="2" customFormat="1" ht="24">
      <c r="A170" s="29"/>
      <c r="B170" s="142"/>
      <c r="C170" s="161" t="s">
        <v>324</v>
      </c>
      <c r="D170" s="161" t="s">
        <v>186</v>
      </c>
      <c r="E170" s="162" t="s">
        <v>325</v>
      </c>
      <c r="F170" s="163" t="s">
        <v>326</v>
      </c>
      <c r="G170" s="164" t="s">
        <v>133</v>
      </c>
      <c r="H170" s="165">
        <v>1</v>
      </c>
      <c r="I170" s="194">
        <v>3560</v>
      </c>
      <c r="J170" s="167"/>
      <c r="K170" s="190">
        <v>1</v>
      </c>
      <c r="L170" s="166">
        <f t="shared" si="12"/>
        <v>3560</v>
      </c>
      <c r="M170" s="163" t="s">
        <v>134</v>
      </c>
      <c r="N170" s="168"/>
      <c r="O170" s="169" t="s">
        <v>1</v>
      </c>
      <c r="P170" s="150" t="s">
        <v>36</v>
      </c>
      <c r="Q170" s="151">
        <f t="shared" si="25"/>
        <v>3560</v>
      </c>
      <c r="R170" s="151">
        <f t="shared" si="26"/>
        <v>3560</v>
      </c>
      <c r="S170" s="151">
        <f t="shared" si="27"/>
        <v>0</v>
      </c>
      <c r="T170" s="152">
        <v>0</v>
      </c>
      <c r="U170" s="152">
        <f t="shared" si="28"/>
        <v>0</v>
      </c>
      <c r="V170" s="152">
        <v>0</v>
      </c>
      <c r="W170" s="152">
        <f t="shared" si="29"/>
        <v>0</v>
      </c>
      <c r="X170" s="152">
        <v>0</v>
      </c>
      <c r="Y170" s="153">
        <f t="shared" si="30"/>
        <v>0</v>
      </c>
      <c r="Z170" s="29"/>
      <c r="AA170" s="29"/>
      <c r="AB170" s="29"/>
      <c r="AC170" s="29"/>
      <c r="AD170" s="29"/>
      <c r="AE170" s="29"/>
      <c r="AF170" s="29"/>
      <c r="AS170" s="154" t="s">
        <v>171</v>
      </c>
      <c r="AU170" s="154" t="s">
        <v>186</v>
      </c>
      <c r="AV170" s="154" t="s">
        <v>81</v>
      </c>
      <c r="AZ170" s="14" t="s">
        <v>128</v>
      </c>
      <c r="BF170" s="155">
        <f t="shared" si="31"/>
        <v>3560</v>
      </c>
      <c r="BG170" s="155">
        <f t="shared" si="32"/>
        <v>0</v>
      </c>
      <c r="BH170" s="155">
        <f t="shared" si="33"/>
        <v>0</v>
      </c>
      <c r="BI170" s="155">
        <f t="shared" si="34"/>
        <v>0</v>
      </c>
      <c r="BJ170" s="155">
        <f t="shared" si="35"/>
        <v>0</v>
      </c>
      <c r="BK170" s="14" t="s">
        <v>81</v>
      </c>
      <c r="BL170" s="155">
        <f t="shared" si="36"/>
        <v>3560</v>
      </c>
      <c r="BM170" s="14" t="s">
        <v>171</v>
      </c>
      <c r="BN170" s="154" t="s">
        <v>327</v>
      </c>
    </row>
    <row r="171" spans="1:66" s="2" customFormat="1" ht="24">
      <c r="A171" s="29"/>
      <c r="B171" s="142"/>
      <c r="C171" s="161" t="s">
        <v>328</v>
      </c>
      <c r="D171" s="161" t="s">
        <v>186</v>
      </c>
      <c r="E171" s="162" t="s">
        <v>329</v>
      </c>
      <c r="F171" s="163" t="s">
        <v>330</v>
      </c>
      <c r="G171" s="164" t="s">
        <v>133</v>
      </c>
      <c r="H171" s="165">
        <v>1</v>
      </c>
      <c r="I171" s="194">
        <v>9920</v>
      </c>
      <c r="J171" s="167"/>
      <c r="K171" s="190">
        <v>1</v>
      </c>
      <c r="L171" s="166">
        <f t="shared" si="12"/>
        <v>9920</v>
      </c>
      <c r="M171" s="163" t="s">
        <v>134</v>
      </c>
      <c r="N171" s="168"/>
      <c r="O171" s="169" t="s">
        <v>1</v>
      </c>
      <c r="P171" s="150" t="s">
        <v>36</v>
      </c>
      <c r="Q171" s="151">
        <f t="shared" si="25"/>
        <v>9920</v>
      </c>
      <c r="R171" s="151">
        <f t="shared" si="26"/>
        <v>9920</v>
      </c>
      <c r="S171" s="151">
        <f t="shared" si="27"/>
        <v>0</v>
      </c>
      <c r="T171" s="152">
        <v>0</v>
      </c>
      <c r="U171" s="152">
        <f t="shared" si="28"/>
        <v>0</v>
      </c>
      <c r="V171" s="152">
        <v>0</v>
      </c>
      <c r="W171" s="152">
        <f t="shared" si="29"/>
        <v>0</v>
      </c>
      <c r="X171" s="152">
        <v>0</v>
      </c>
      <c r="Y171" s="153">
        <f t="shared" si="30"/>
        <v>0</v>
      </c>
      <c r="Z171" s="29"/>
      <c r="AA171" s="29"/>
      <c r="AB171" s="29"/>
      <c r="AC171" s="29"/>
      <c r="AD171" s="29"/>
      <c r="AE171" s="29"/>
      <c r="AF171" s="29"/>
      <c r="AS171" s="154" t="s">
        <v>171</v>
      </c>
      <c r="AU171" s="154" t="s">
        <v>186</v>
      </c>
      <c r="AV171" s="154" t="s">
        <v>81</v>
      </c>
      <c r="AZ171" s="14" t="s">
        <v>128</v>
      </c>
      <c r="BF171" s="155">
        <f t="shared" si="31"/>
        <v>9920</v>
      </c>
      <c r="BG171" s="155">
        <f t="shared" si="32"/>
        <v>0</v>
      </c>
      <c r="BH171" s="155">
        <f t="shared" si="33"/>
        <v>0</v>
      </c>
      <c r="BI171" s="155">
        <f t="shared" si="34"/>
        <v>0</v>
      </c>
      <c r="BJ171" s="155">
        <f t="shared" si="35"/>
        <v>0</v>
      </c>
      <c r="BK171" s="14" t="s">
        <v>81</v>
      </c>
      <c r="BL171" s="155">
        <f t="shared" si="36"/>
        <v>9920</v>
      </c>
      <c r="BM171" s="14" t="s">
        <v>171</v>
      </c>
      <c r="BN171" s="154" t="s">
        <v>331</v>
      </c>
    </row>
    <row r="172" spans="1:66" s="2" customFormat="1" ht="24">
      <c r="A172" s="29"/>
      <c r="B172" s="142"/>
      <c r="C172" s="161" t="s">
        <v>332</v>
      </c>
      <c r="D172" s="161" t="s">
        <v>186</v>
      </c>
      <c r="E172" s="162" t="s">
        <v>333</v>
      </c>
      <c r="F172" s="163" t="s">
        <v>334</v>
      </c>
      <c r="G172" s="164" t="s">
        <v>133</v>
      </c>
      <c r="H172" s="165">
        <v>1</v>
      </c>
      <c r="I172" s="194">
        <v>9880</v>
      </c>
      <c r="J172" s="167"/>
      <c r="K172" s="190">
        <v>1</v>
      </c>
      <c r="L172" s="166">
        <f t="shared" si="12"/>
        <v>9880</v>
      </c>
      <c r="M172" s="163" t="s">
        <v>134</v>
      </c>
      <c r="N172" s="168"/>
      <c r="O172" s="169" t="s">
        <v>1</v>
      </c>
      <c r="P172" s="150" t="s">
        <v>36</v>
      </c>
      <c r="Q172" s="151">
        <f t="shared" si="25"/>
        <v>9880</v>
      </c>
      <c r="R172" s="151">
        <f t="shared" si="26"/>
        <v>9880</v>
      </c>
      <c r="S172" s="151">
        <f t="shared" si="27"/>
        <v>0</v>
      </c>
      <c r="T172" s="152">
        <v>0</v>
      </c>
      <c r="U172" s="152">
        <f t="shared" si="28"/>
        <v>0</v>
      </c>
      <c r="V172" s="152">
        <v>0</v>
      </c>
      <c r="W172" s="152">
        <f t="shared" si="29"/>
        <v>0</v>
      </c>
      <c r="X172" s="152">
        <v>0</v>
      </c>
      <c r="Y172" s="153">
        <f t="shared" si="30"/>
        <v>0</v>
      </c>
      <c r="Z172" s="29"/>
      <c r="AA172" s="29"/>
      <c r="AB172" s="29"/>
      <c r="AC172" s="29"/>
      <c r="AD172" s="29"/>
      <c r="AE172" s="29"/>
      <c r="AF172" s="29"/>
      <c r="AS172" s="154" t="s">
        <v>171</v>
      </c>
      <c r="AU172" s="154" t="s">
        <v>186</v>
      </c>
      <c r="AV172" s="154" t="s">
        <v>81</v>
      </c>
      <c r="AZ172" s="14" t="s">
        <v>128</v>
      </c>
      <c r="BF172" s="155">
        <f t="shared" si="31"/>
        <v>9880</v>
      </c>
      <c r="BG172" s="155">
        <f t="shared" si="32"/>
        <v>0</v>
      </c>
      <c r="BH172" s="155">
        <f t="shared" si="33"/>
        <v>0</v>
      </c>
      <c r="BI172" s="155">
        <f t="shared" si="34"/>
        <v>0</v>
      </c>
      <c r="BJ172" s="155">
        <f t="shared" si="35"/>
        <v>0</v>
      </c>
      <c r="BK172" s="14" t="s">
        <v>81</v>
      </c>
      <c r="BL172" s="155">
        <f t="shared" si="36"/>
        <v>9880</v>
      </c>
      <c r="BM172" s="14" t="s">
        <v>171</v>
      </c>
      <c r="BN172" s="154" t="s">
        <v>335</v>
      </c>
    </row>
    <row r="173" spans="1:66" s="2" customFormat="1" ht="24">
      <c r="A173" s="29"/>
      <c r="B173" s="142"/>
      <c r="C173" s="161" t="s">
        <v>336</v>
      </c>
      <c r="D173" s="161" t="s">
        <v>186</v>
      </c>
      <c r="E173" s="162" t="s">
        <v>337</v>
      </c>
      <c r="F173" s="163" t="s">
        <v>338</v>
      </c>
      <c r="G173" s="164" t="s">
        <v>133</v>
      </c>
      <c r="H173" s="165">
        <v>1</v>
      </c>
      <c r="I173" s="194">
        <v>5760</v>
      </c>
      <c r="J173" s="167"/>
      <c r="K173" s="190">
        <v>1</v>
      </c>
      <c r="L173" s="166">
        <f t="shared" si="12"/>
        <v>5760</v>
      </c>
      <c r="M173" s="163" t="s">
        <v>134</v>
      </c>
      <c r="N173" s="168"/>
      <c r="O173" s="169" t="s">
        <v>1</v>
      </c>
      <c r="P173" s="150" t="s">
        <v>36</v>
      </c>
      <c r="Q173" s="151">
        <f t="shared" si="25"/>
        <v>5760</v>
      </c>
      <c r="R173" s="151">
        <f t="shared" si="26"/>
        <v>5760</v>
      </c>
      <c r="S173" s="151">
        <f t="shared" si="27"/>
        <v>0</v>
      </c>
      <c r="T173" s="152">
        <v>0</v>
      </c>
      <c r="U173" s="152">
        <f t="shared" si="28"/>
        <v>0</v>
      </c>
      <c r="V173" s="152">
        <v>0</v>
      </c>
      <c r="W173" s="152">
        <f t="shared" si="29"/>
        <v>0</v>
      </c>
      <c r="X173" s="152">
        <v>0</v>
      </c>
      <c r="Y173" s="153">
        <f t="shared" si="30"/>
        <v>0</v>
      </c>
      <c r="Z173" s="29"/>
      <c r="AA173" s="29"/>
      <c r="AB173" s="29"/>
      <c r="AC173" s="29"/>
      <c r="AD173" s="29"/>
      <c r="AE173" s="29"/>
      <c r="AF173" s="29"/>
      <c r="AS173" s="154" t="s">
        <v>171</v>
      </c>
      <c r="AU173" s="154" t="s">
        <v>186</v>
      </c>
      <c r="AV173" s="154" t="s">
        <v>81</v>
      </c>
      <c r="AZ173" s="14" t="s">
        <v>128</v>
      </c>
      <c r="BF173" s="155">
        <f t="shared" si="31"/>
        <v>5760</v>
      </c>
      <c r="BG173" s="155">
        <f t="shared" si="32"/>
        <v>0</v>
      </c>
      <c r="BH173" s="155">
        <f t="shared" si="33"/>
        <v>0</v>
      </c>
      <c r="BI173" s="155">
        <f t="shared" si="34"/>
        <v>0</v>
      </c>
      <c r="BJ173" s="155">
        <f t="shared" si="35"/>
        <v>0</v>
      </c>
      <c r="BK173" s="14" t="s">
        <v>81</v>
      </c>
      <c r="BL173" s="155">
        <f t="shared" si="36"/>
        <v>5760</v>
      </c>
      <c r="BM173" s="14" t="s">
        <v>171</v>
      </c>
      <c r="BN173" s="154" t="s">
        <v>339</v>
      </c>
    </row>
    <row r="174" spans="1:66" s="2" customFormat="1" ht="24">
      <c r="A174" s="29"/>
      <c r="B174" s="142"/>
      <c r="C174" s="161" t="s">
        <v>340</v>
      </c>
      <c r="D174" s="161" t="s">
        <v>186</v>
      </c>
      <c r="E174" s="162" t="s">
        <v>341</v>
      </c>
      <c r="F174" s="163" t="s">
        <v>342</v>
      </c>
      <c r="G174" s="164" t="s">
        <v>133</v>
      </c>
      <c r="H174" s="165">
        <v>1</v>
      </c>
      <c r="I174" s="194">
        <v>7500</v>
      </c>
      <c r="J174" s="167"/>
      <c r="K174" s="190">
        <v>1</v>
      </c>
      <c r="L174" s="166">
        <f t="shared" si="12"/>
        <v>7500</v>
      </c>
      <c r="M174" s="163" t="s">
        <v>134</v>
      </c>
      <c r="N174" s="168"/>
      <c r="O174" s="169" t="s">
        <v>1</v>
      </c>
      <c r="P174" s="150" t="s">
        <v>36</v>
      </c>
      <c r="Q174" s="151">
        <f t="shared" si="25"/>
        <v>7500</v>
      </c>
      <c r="R174" s="151">
        <f t="shared" si="26"/>
        <v>7500</v>
      </c>
      <c r="S174" s="151">
        <f t="shared" si="27"/>
        <v>0</v>
      </c>
      <c r="T174" s="152">
        <v>0</v>
      </c>
      <c r="U174" s="152">
        <f t="shared" si="28"/>
        <v>0</v>
      </c>
      <c r="V174" s="152">
        <v>0</v>
      </c>
      <c r="W174" s="152">
        <f t="shared" si="29"/>
        <v>0</v>
      </c>
      <c r="X174" s="152">
        <v>0</v>
      </c>
      <c r="Y174" s="153">
        <f t="shared" si="30"/>
        <v>0</v>
      </c>
      <c r="Z174" s="29"/>
      <c r="AA174" s="29"/>
      <c r="AB174" s="29"/>
      <c r="AC174" s="29"/>
      <c r="AD174" s="29"/>
      <c r="AE174" s="29"/>
      <c r="AF174" s="29"/>
      <c r="AS174" s="154" t="s">
        <v>171</v>
      </c>
      <c r="AU174" s="154" t="s">
        <v>186</v>
      </c>
      <c r="AV174" s="154" t="s">
        <v>81</v>
      </c>
      <c r="AZ174" s="14" t="s">
        <v>128</v>
      </c>
      <c r="BF174" s="155">
        <f t="shared" si="31"/>
        <v>7500</v>
      </c>
      <c r="BG174" s="155">
        <f t="shared" si="32"/>
        <v>0</v>
      </c>
      <c r="BH174" s="155">
        <f t="shared" si="33"/>
        <v>0</v>
      </c>
      <c r="BI174" s="155">
        <f t="shared" si="34"/>
        <v>0</v>
      </c>
      <c r="BJ174" s="155">
        <f t="shared" si="35"/>
        <v>0</v>
      </c>
      <c r="BK174" s="14" t="s">
        <v>81</v>
      </c>
      <c r="BL174" s="155">
        <f t="shared" si="36"/>
        <v>7500</v>
      </c>
      <c r="BM174" s="14" t="s">
        <v>171</v>
      </c>
      <c r="BN174" s="154" t="s">
        <v>343</v>
      </c>
    </row>
    <row r="175" spans="1:66" s="2" customFormat="1" ht="24">
      <c r="A175" s="29"/>
      <c r="B175" s="142"/>
      <c r="C175" s="161" t="s">
        <v>344</v>
      </c>
      <c r="D175" s="161" t="s">
        <v>186</v>
      </c>
      <c r="E175" s="162" t="s">
        <v>345</v>
      </c>
      <c r="F175" s="163" t="s">
        <v>346</v>
      </c>
      <c r="G175" s="164" t="s">
        <v>133</v>
      </c>
      <c r="H175" s="165">
        <v>1</v>
      </c>
      <c r="I175" s="194">
        <v>15920</v>
      </c>
      <c r="J175" s="167"/>
      <c r="K175" s="190">
        <v>1</v>
      </c>
      <c r="L175" s="166">
        <f t="shared" si="12"/>
        <v>15920</v>
      </c>
      <c r="M175" s="163" t="s">
        <v>134</v>
      </c>
      <c r="N175" s="168"/>
      <c r="O175" s="169" t="s">
        <v>1</v>
      </c>
      <c r="P175" s="150" t="s">
        <v>36</v>
      </c>
      <c r="Q175" s="151">
        <f t="shared" si="25"/>
        <v>15920</v>
      </c>
      <c r="R175" s="151">
        <f t="shared" si="26"/>
        <v>15920</v>
      </c>
      <c r="S175" s="151">
        <f t="shared" si="27"/>
        <v>0</v>
      </c>
      <c r="T175" s="152">
        <v>0</v>
      </c>
      <c r="U175" s="152">
        <f t="shared" si="28"/>
        <v>0</v>
      </c>
      <c r="V175" s="152">
        <v>0</v>
      </c>
      <c r="W175" s="152">
        <f t="shared" si="29"/>
        <v>0</v>
      </c>
      <c r="X175" s="152">
        <v>0</v>
      </c>
      <c r="Y175" s="153">
        <f t="shared" si="30"/>
        <v>0</v>
      </c>
      <c r="Z175" s="29"/>
      <c r="AA175" s="29"/>
      <c r="AB175" s="29"/>
      <c r="AC175" s="29"/>
      <c r="AD175" s="29"/>
      <c r="AE175" s="29"/>
      <c r="AF175" s="29"/>
      <c r="AS175" s="154" t="s">
        <v>171</v>
      </c>
      <c r="AU175" s="154" t="s">
        <v>186</v>
      </c>
      <c r="AV175" s="154" t="s">
        <v>81</v>
      </c>
      <c r="AZ175" s="14" t="s">
        <v>128</v>
      </c>
      <c r="BF175" s="155">
        <f t="shared" si="31"/>
        <v>15920</v>
      </c>
      <c r="BG175" s="155">
        <f t="shared" si="32"/>
        <v>0</v>
      </c>
      <c r="BH175" s="155">
        <f t="shared" si="33"/>
        <v>0</v>
      </c>
      <c r="BI175" s="155">
        <f t="shared" si="34"/>
        <v>0</v>
      </c>
      <c r="BJ175" s="155">
        <f t="shared" si="35"/>
        <v>0</v>
      </c>
      <c r="BK175" s="14" t="s">
        <v>81</v>
      </c>
      <c r="BL175" s="155">
        <f t="shared" si="36"/>
        <v>15920</v>
      </c>
      <c r="BM175" s="14" t="s">
        <v>171</v>
      </c>
      <c r="BN175" s="154" t="s">
        <v>347</v>
      </c>
    </row>
    <row r="176" spans="1:66" s="2" customFormat="1" ht="24">
      <c r="A176" s="29"/>
      <c r="B176" s="142"/>
      <c r="C176" s="161" t="s">
        <v>348</v>
      </c>
      <c r="D176" s="161" t="s">
        <v>186</v>
      </c>
      <c r="E176" s="162" t="s">
        <v>349</v>
      </c>
      <c r="F176" s="163" t="s">
        <v>350</v>
      </c>
      <c r="G176" s="164" t="s">
        <v>133</v>
      </c>
      <c r="H176" s="165">
        <v>1</v>
      </c>
      <c r="I176" s="194">
        <v>20874</v>
      </c>
      <c r="J176" s="167"/>
      <c r="K176" s="190">
        <v>1</v>
      </c>
      <c r="L176" s="166">
        <f t="shared" si="12"/>
        <v>20874</v>
      </c>
      <c r="M176" s="163" t="s">
        <v>134</v>
      </c>
      <c r="N176" s="168"/>
      <c r="O176" s="169" t="s">
        <v>1</v>
      </c>
      <c r="P176" s="150" t="s">
        <v>36</v>
      </c>
      <c r="Q176" s="151">
        <f t="shared" si="25"/>
        <v>20874</v>
      </c>
      <c r="R176" s="151">
        <f t="shared" si="26"/>
        <v>20874</v>
      </c>
      <c r="S176" s="151">
        <f t="shared" si="27"/>
        <v>0</v>
      </c>
      <c r="T176" s="152">
        <v>0</v>
      </c>
      <c r="U176" s="152">
        <f t="shared" si="28"/>
        <v>0</v>
      </c>
      <c r="V176" s="152">
        <v>0</v>
      </c>
      <c r="W176" s="152">
        <f t="shared" si="29"/>
        <v>0</v>
      </c>
      <c r="X176" s="152">
        <v>0</v>
      </c>
      <c r="Y176" s="153">
        <f t="shared" si="30"/>
        <v>0</v>
      </c>
      <c r="Z176" s="29"/>
      <c r="AA176" s="29"/>
      <c r="AB176" s="29"/>
      <c r="AC176" s="29"/>
      <c r="AD176" s="29"/>
      <c r="AE176" s="29"/>
      <c r="AF176" s="29"/>
      <c r="AS176" s="154" t="s">
        <v>171</v>
      </c>
      <c r="AU176" s="154" t="s">
        <v>186</v>
      </c>
      <c r="AV176" s="154" t="s">
        <v>81</v>
      </c>
      <c r="AZ176" s="14" t="s">
        <v>128</v>
      </c>
      <c r="BF176" s="155">
        <f t="shared" si="31"/>
        <v>20874</v>
      </c>
      <c r="BG176" s="155">
        <f t="shared" si="32"/>
        <v>0</v>
      </c>
      <c r="BH176" s="155">
        <f t="shared" si="33"/>
        <v>0</v>
      </c>
      <c r="BI176" s="155">
        <f t="shared" si="34"/>
        <v>0</v>
      </c>
      <c r="BJ176" s="155">
        <f t="shared" si="35"/>
        <v>0</v>
      </c>
      <c r="BK176" s="14" t="s">
        <v>81</v>
      </c>
      <c r="BL176" s="155">
        <f t="shared" si="36"/>
        <v>20874</v>
      </c>
      <c r="BM176" s="14" t="s">
        <v>171</v>
      </c>
      <c r="BN176" s="154" t="s">
        <v>351</v>
      </c>
    </row>
    <row r="177" spans="1:66" s="2" customFormat="1" ht="24">
      <c r="A177" s="29"/>
      <c r="B177" s="142"/>
      <c r="C177" s="161" t="s">
        <v>352</v>
      </c>
      <c r="D177" s="161" t="s">
        <v>186</v>
      </c>
      <c r="E177" s="162" t="s">
        <v>353</v>
      </c>
      <c r="F177" s="163" t="s">
        <v>354</v>
      </c>
      <c r="G177" s="164" t="s">
        <v>133</v>
      </c>
      <c r="H177" s="165">
        <v>1</v>
      </c>
      <c r="I177" s="194">
        <v>27893</v>
      </c>
      <c r="J177" s="167"/>
      <c r="K177" s="190">
        <v>1</v>
      </c>
      <c r="L177" s="166">
        <f t="shared" si="12"/>
        <v>27893</v>
      </c>
      <c r="M177" s="163" t="s">
        <v>134</v>
      </c>
      <c r="N177" s="168"/>
      <c r="O177" s="169" t="s">
        <v>1</v>
      </c>
      <c r="P177" s="150" t="s">
        <v>36</v>
      </c>
      <c r="Q177" s="151">
        <f t="shared" si="25"/>
        <v>27893</v>
      </c>
      <c r="R177" s="151">
        <f t="shared" si="26"/>
        <v>27893</v>
      </c>
      <c r="S177" s="151">
        <f t="shared" si="27"/>
        <v>0</v>
      </c>
      <c r="T177" s="152">
        <v>0</v>
      </c>
      <c r="U177" s="152">
        <f t="shared" si="28"/>
        <v>0</v>
      </c>
      <c r="V177" s="152">
        <v>0</v>
      </c>
      <c r="W177" s="152">
        <f t="shared" si="29"/>
        <v>0</v>
      </c>
      <c r="X177" s="152">
        <v>0</v>
      </c>
      <c r="Y177" s="153">
        <f t="shared" si="30"/>
        <v>0</v>
      </c>
      <c r="Z177" s="29"/>
      <c r="AA177" s="29"/>
      <c r="AB177" s="29"/>
      <c r="AC177" s="29"/>
      <c r="AD177" s="29"/>
      <c r="AE177" s="29"/>
      <c r="AF177" s="29"/>
      <c r="AS177" s="154" t="s">
        <v>171</v>
      </c>
      <c r="AU177" s="154" t="s">
        <v>186</v>
      </c>
      <c r="AV177" s="154" t="s">
        <v>81</v>
      </c>
      <c r="AZ177" s="14" t="s">
        <v>128</v>
      </c>
      <c r="BF177" s="155">
        <f t="shared" si="31"/>
        <v>27893</v>
      </c>
      <c r="BG177" s="155">
        <f t="shared" si="32"/>
        <v>0</v>
      </c>
      <c r="BH177" s="155">
        <f t="shared" si="33"/>
        <v>0</v>
      </c>
      <c r="BI177" s="155">
        <f t="shared" si="34"/>
        <v>0</v>
      </c>
      <c r="BJ177" s="155">
        <f t="shared" si="35"/>
        <v>0</v>
      </c>
      <c r="BK177" s="14" t="s">
        <v>81</v>
      </c>
      <c r="BL177" s="155">
        <f t="shared" si="36"/>
        <v>27893</v>
      </c>
      <c r="BM177" s="14" t="s">
        <v>171</v>
      </c>
      <c r="BN177" s="154" t="s">
        <v>355</v>
      </c>
    </row>
    <row r="178" spans="1:66" s="2" customFormat="1" ht="36">
      <c r="A178" s="29"/>
      <c r="B178" s="142"/>
      <c r="C178" s="161" t="s">
        <v>356</v>
      </c>
      <c r="D178" s="161" t="s">
        <v>186</v>
      </c>
      <c r="E178" s="162" t="s">
        <v>357</v>
      </c>
      <c r="F178" s="163" t="s">
        <v>358</v>
      </c>
      <c r="G178" s="164" t="s">
        <v>133</v>
      </c>
      <c r="H178" s="165">
        <v>1</v>
      </c>
      <c r="I178" s="194">
        <v>10395</v>
      </c>
      <c r="J178" s="167"/>
      <c r="K178" s="190">
        <v>1</v>
      </c>
      <c r="L178" s="166">
        <f t="shared" si="12"/>
        <v>10395</v>
      </c>
      <c r="M178" s="163" t="s">
        <v>134</v>
      </c>
      <c r="N178" s="168"/>
      <c r="O178" s="169" t="s">
        <v>1</v>
      </c>
      <c r="P178" s="150" t="s">
        <v>36</v>
      </c>
      <c r="Q178" s="151">
        <f t="shared" si="25"/>
        <v>10395</v>
      </c>
      <c r="R178" s="151">
        <f t="shared" si="26"/>
        <v>10395</v>
      </c>
      <c r="S178" s="151">
        <f t="shared" si="27"/>
        <v>0</v>
      </c>
      <c r="T178" s="152">
        <v>0</v>
      </c>
      <c r="U178" s="152">
        <f t="shared" si="28"/>
        <v>0</v>
      </c>
      <c r="V178" s="152">
        <v>0</v>
      </c>
      <c r="W178" s="152">
        <f t="shared" si="29"/>
        <v>0</v>
      </c>
      <c r="X178" s="152">
        <v>0</v>
      </c>
      <c r="Y178" s="153">
        <f t="shared" si="30"/>
        <v>0</v>
      </c>
      <c r="Z178" s="29"/>
      <c r="AA178" s="29"/>
      <c r="AB178" s="29"/>
      <c r="AC178" s="29"/>
      <c r="AD178" s="29"/>
      <c r="AE178" s="29"/>
      <c r="AF178" s="29"/>
      <c r="AS178" s="154" t="s">
        <v>171</v>
      </c>
      <c r="AU178" s="154" t="s">
        <v>186</v>
      </c>
      <c r="AV178" s="154" t="s">
        <v>81</v>
      </c>
      <c r="AZ178" s="14" t="s">
        <v>128</v>
      </c>
      <c r="BF178" s="155">
        <f t="shared" si="31"/>
        <v>10395</v>
      </c>
      <c r="BG178" s="155">
        <f t="shared" si="32"/>
        <v>0</v>
      </c>
      <c r="BH178" s="155">
        <f t="shared" si="33"/>
        <v>0</v>
      </c>
      <c r="BI178" s="155">
        <f t="shared" si="34"/>
        <v>0</v>
      </c>
      <c r="BJ178" s="155">
        <f t="shared" si="35"/>
        <v>0</v>
      </c>
      <c r="BK178" s="14" t="s">
        <v>81</v>
      </c>
      <c r="BL178" s="155">
        <f t="shared" si="36"/>
        <v>10395</v>
      </c>
      <c r="BM178" s="14" t="s">
        <v>171</v>
      </c>
      <c r="BN178" s="154" t="s">
        <v>359</v>
      </c>
    </row>
    <row r="179" spans="1:66" s="2" customFormat="1" ht="36">
      <c r="A179" s="29"/>
      <c r="B179" s="142"/>
      <c r="C179" s="161" t="s">
        <v>360</v>
      </c>
      <c r="D179" s="161" t="s">
        <v>186</v>
      </c>
      <c r="E179" s="162" t="s">
        <v>361</v>
      </c>
      <c r="F179" s="163" t="s">
        <v>362</v>
      </c>
      <c r="G179" s="164" t="s">
        <v>133</v>
      </c>
      <c r="H179" s="165">
        <v>1</v>
      </c>
      <c r="I179" s="194">
        <v>430</v>
      </c>
      <c r="J179" s="167"/>
      <c r="K179" s="190">
        <v>1</v>
      </c>
      <c r="L179" s="166">
        <f t="shared" si="12"/>
        <v>430</v>
      </c>
      <c r="M179" s="163" t="s">
        <v>134</v>
      </c>
      <c r="N179" s="168"/>
      <c r="O179" s="172" t="s">
        <v>1</v>
      </c>
      <c r="P179" s="157" t="s">
        <v>36</v>
      </c>
      <c r="Q179" s="158">
        <f t="shared" si="25"/>
        <v>430</v>
      </c>
      <c r="R179" s="158">
        <f t="shared" si="26"/>
        <v>430</v>
      </c>
      <c r="S179" s="158">
        <f t="shared" si="27"/>
        <v>0</v>
      </c>
      <c r="T179" s="159">
        <v>0</v>
      </c>
      <c r="U179" s="159">
        <f t="shared" si="28"/>
        <v>0</v>
      </c>
      <c r="V179" s="159">
        <v>0</v>
      </c>
      <c r="W179" s="159">
        <f t="shared" si="29"/>
        <v>0</v>
      </c>
      <c r="X179" s="159">
        <v>0</v>
      </c>
      <c r="Y179" s="160">
        <f t="shared" si="30"/>
        <v>0</v>
      </c>
      <c r="Z179" s="29"/>
      <c r="AA179" s="29"/>
      <c r="AB179" s="29"/>
      <c r="AC179" s="29"/>
      <c r="AD179" s="29"/>
      <c r="AE179" s="29"/>
      <c r="AF179" s="29"/>
      <c r="AS179" s="154" t="s">
        <v>171</v>
      </c>
      <c r="AU179" s="154" t="s">
        <v>186</v>
      </c>
      <c r="AV179" s="154" t="s">
        <v>81</v>
      </c>
      <c r="AZ179" s="14" t="s">
        <v>128</v>
      </c>
      <c r="BF179" s="155">
        <f t="shared" si="31"/>
        <v>430</v>
      </c>
      <c r="BG179" s="155">
        <f t="shared" si="32"/>
        <v>0</v>
      </c>
      <c r="BH179" s="155">
        <f t="shared" si="33"/>
        <v>0</v>
      </c>
      <c r="BI179" s="155">
        <f t="shared" si="34"/>
        <v>0</v>
      </c>
      <c r="BJ179" s="155">
        <f t="shared" si="35"/>
        <v>0</v>
      </c>
      <c r="BK179" s="14" t="s">
        <v>81</v>
      </c>
      <c r="BL179" s="155">
        <f t="shared" si="36"/>
        <v>430</v>
      </c>
      <c r="BM179" s="14" t="s">
        <v>171</v>
      </c>
      <c r="BN179" s="154" t="s">
        <v>363</v>
      </c>
    </row>
    <row r="180" spans="1:32" s="2" customFormat="1" ht="6.95" customHeight="1">
      <c r="A180" s="29"/>
      <c r="B180" s="44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30"/>
      <c r="O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</row>
  </sheetData>
  <sheetProtection algorithmName="SHA-512" hashValue="0iw/4HNPQgMdZTbWkeSsvNPM2HkuHBBtgCYvnNnCCtjyZBta95yTjFRdXmhmmKZbPxdI3XbT6umSm2oYNwEemA==" saltValue="mQSW8xdurITcTXWj+gkCBg==" spinCount="100000" sheet="1" objects="1" scenarios="1"/>
  <autoFilter ref="C121:M179"/>
  <mergeCells count="9">
    <mergeCell ref="E87:H87"/>
    <mergeCell ref="E112:H112"/>
    <mergeCell ref="E114:H114"/>
    <mergeCell ref="N2:AA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40"/>
  <sheetViews>
    <sheetView showGridLines="0" workbookViewId="0" topLeftCell="A87">
      <selection activeCell="E119" sqref="E11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81" customWidth="1"/>
    <col min="12" max="12" width="22.28125" style="1" customWidth="1"/>
    <col min="13" max="13" width="15.421875" style="1" customWidth="1"/>
    <col min="14" max="14" width="9.28125" style="1" customWidth="1"/>
    <col min="15" max="15" width="10.8515625" style="1" hidden="1" customWidth="1"/>
    <col min="16" max="16" width="9.28125" style="1" hidden="1" customWidth="1"/>
    <col min="17" max="25" width="14.140625" style="1" hidden="1" customWidth="1"/>
    <col min="26" max="26" width="12.28125" style="1" hidden="1" customWidth="1"/>
    <col min="27" max="27" width="16.28125" style="1" customWidth="1"/>
    <col min="28" max="28" width="12.28125" style="1" customWidth="1"/>
    <col min="29" max="29" width="15.00390625" style="1" customWidth="1"/>
    <col min="30" max="30" width="11.00390625" style="1" customWidth="1"/>
    <col min="31" max="31" width="15.00390625" style="1" customWidth="1"/>
    <col min="32" max="32" width="16.28125" style="1" customWidth="1"/>
    <col min="45" max="66" width="9.28125" style="1" hidden="1" customWidth="1"/>
  </cols>
  <sheetData>
    <row r="1" ht="12">
      <c r="A1" s="95"/>
    </row>
    <row r="2" spans="11:47" s="1" customFormat="1" ht="36.95" customHeight="1">
      <c r="K2" s="181"/>
      <c r="N2" s="229" t="s">
        <v>6</v>
      </c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U2" s="14" t="s">
        <v>89</v>
      </c>
    </row>
    <row r="3" spans="2:47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AU3" s="14" t="s">
        <v>83</v>
      </c>
    </row>
    <row r="4" spans="2:47" s="1" customFormat="1" ht="24.95" customHeight="1">
      <c r="B4" s="17"/>
      <c r="D4" s="18" t="s">
        <v>94</v>
      </c>
      <c r="K4" s="181"/>
      <c r="N4" s="17"/>
      <c r="O4" s="96" t="s">
        <v>11</v>
      </c>
      <c r="AU4" s="14" t="s">
        <v>3</v>
      </c>
    </row>
    <row r="5" spans="2:14" s="1" customFormat="1" ht="6.95" customHeight="1">
      <c r="B5" s="17"/>
      <c r="K5" s="181"/>
      <c r="N5" s="17"/>
    </row>
    <row r="6" spans="2:14" s="1" customFormat="1" ht="12" customHeight="1">
      <c r="B6" s="17"/>
      <c r="D6" s="23" t="s">
        <v>14</v>
      </c>
      <c r="K6" s="181"/>
      <c r="N6" s="17"/>
    </row>
    <row r="7" spans="2:14" s="1" customFormat="1" ht="16.5" customHeight="1">
      <c r="B7" s="17"/>
      <c r="E7" s="236" t="str">
        <f>'Rekapitulace stavby'!K6</f>
        <v>Oprava záložních zdrojů OŘ Plzeň 2021/2022</v>
      </c>
      <c r="F7" s="237"/>
      <c r="G7" s="237"/>
      <c r="H7" s="237"/>
      <c r="K7" s="181"/>
      <c r="N7" s="17"/>
    </row>
    <row r="8" spans="1:32" s="2" customFormat="1" ht="12" customHeight="1">
      <c r="A8" s="29"/>
      <c r="B8" s="30"/>
      <c r="C8" s="29"/>
      <c r="D8" s="23" t="s">
        <v>95</v>
      </c>
      <c r="E8" s="29"/>
      <c r="F8" s="29"/>
      <c r="G8" s="29"/>
      <c r="H8" s="29"/>
      <c r="I8" s="29"/>
      <c r="J8" s="29"/>
      <c r="K8" s="183"/>
      <c r="L8" s="29"/>
      <c r="M8" s="29"/>
      <c r="N8" s="3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2" s="2" customFormat="1" ht="16.5" customHeight="1">
      <c r="A9" s="29"/>
      <c r="B9" s="30"/>
      <c r="C9" s="29"/>
      <c r="D9" s="29"/>
      <c r="E9" s="217" t="s">
        <v>364</v>
      </c>
      <c r="F9" s="235"/>
      <c r="G9" s="235"/>
      <c r="H9" s="235"/>
      <c r="I9" s="29"/>
      <c r="J9" s="29"/>
      <c r="K9" s="183"/>
      <c r="L9" s="29"/>
      <c r="M9" s="29"/>
      <c r="N9" s="3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2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183"/>
      <c r="L10" s="29"/>
      <c r="M10" s="29"/>
      <c r="N10" s="3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32" s="2" customFormat="1" ht="12" customHeight="1">
      <c r="A11" s="29"/>
      <c r="B11" s="30"/>
      <c r="C11" s="29"/>
      <c r="D11" s="23" t="s">
        <v>15</v>
      </c>
      <c r="E11" s="29"/>
      <c r="F11" s="21" t="s">
        <v>1</v>
      </c>
      <c r="G11" s="29"/>
      <c r="H11" s="29"/>
      <c r="I11" s="23" t="s">
        <v>16</v>
      </c>
      <c r="J11" s="21" t="s">
        <v>1</v>
      </c>
      <c r="K11" s="180"/>
      <c r="L11" s="29"/>
      <c r="M11" s="29"/>
      <c r="N11" s="3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s="2" customFormat="1" ht="12" customHeight="1">
      <c r="A12" s="29"/>
      <c r="B12" s="30"/>
      <c r="C12" s="29"/>
      <c r="D12" s="23" t="s">
        <v>17</v>
      </c>
      <c r="E12" s="29"/>
      <c r="F12" s="21" t="s">
        <v>398</v>
      </c>
      <c r="G12" s="29"/>
      <c r="H12" s="29"/>
      <c r="I12" s="23" t="s">
        <v>19</v>
      </c>
      <c r="J12" s="52">
        <f>'Rekapitulace stavby'!AN8</f>
        <v>44281</v>
      </c>
      <c r="K12" s="179"/>
      <c r="L12" s="29"/>
      <c r="M12" s="29"/>
      <c r="N12" s="3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183"/>
      <c r="L13" s="29"/>
      <c r="M13" s="29"/>
      <c r="N13" s="3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32" s="2" customFormat="1" ht="12" customHeight="1">
      <c r="A14" s="29"/>
      <c r="B14" s="30"/>
      <c r="C14" s="29"/>
      <c r="D14" s="23" t="s">
        <v>20</v>
      </c>
      <c r="E14" s="29"/>
      <c r="F14" s="29" t="s">
        <v>399</v>
      </c>
      <c r="G14" s="29"/>
      <c r="H14" s="29"/>
      <c r="I14" s="23" t="s">
        <v>21</v>
      </c>
      <c r="J14" s="21" t="str">
        <f>IF('Rekapitulace stavby'!AN10="","",'Rekapitulace stavby'!AN10)</f>
        <v/>
      </c>
      <c r="K14" s="180"/>
      <c r="L14" s="29"/>
      <c r="M14" s="29"/>
      <c r="N14" s="3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s="2" customFormat="1" ht="18" customHeight="1">
      <c r="A15" s="29"/>
      <c r="B15" s="30"/>
      <c r="C15" s="29"/>
      <c r="D15" s="29"/>
      <c r="E15" s="21" t="str">
        <f>IF('Rekapitulace stavby'!E11="","",'Rekapitulace stavby'!E11)</f>
        <v xml:space="preserve"> </v>
      </c>
      <c r="F15" s="29"/>
      <c r="G15" s="29"/>
      <c r="H15" s="29"/>
      <c r="I15" s="23" t="s">
        <v>22</v>
      </c>
      <c r="J15" s="21" t="str">
        <f>IF('Rekapitulace stavby'!AN11="","",'Rekapitulace stavby'!AN11)</f>
        <v/>
      </c>
      <c r="K15" s="180"/>
      <c r="L15" s="29"/>
      <c r="M15" s="29"/>
      <c r="N15" s="3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183"/>
      <c r="L16" s="29"/>
      <c r="M16" s="29"/>
      <c r="N16" s="3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s="2" customFormat="1" ht="12" customHeight="1">
      <c r="A17" s="29"/>
      <c r="B17" s="30"/>
      <c r="C17" s="29"/>
      <c r="D17" s="246" t="s">
        <v>23</v>
      </c>
      <c r="E17" s="191"/>
      <c r="F17" s="191"/>
      <c r="G17" s="191"/>
      <c r="H17" s="191"/>
      <c r="I17" s="246" t="s">
        <v>21</v>
      </c>
      <c r="J17" s="247" t="str">
        <f>'Rekapitulace stavby'!AN13</f>
        <v/>
      </c>
      <c r="K17" s="247"/>
      <c r="L17" s="191"/>
      <c r="M17" s="191"/>
      <c r="N17" s="3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s="2" customFormat="1" ht="18" customHeight="1">
      <c r="A18" s="29"/>
      <c r="B18" s="30"/>
      <c r="C18" s="29"/>
      <c r="D18" s="191"/>
      <c r="E18" s="251" t="str">
        <f>'Rekapitulace stavby'!E14</f>
        <v xml:space="preserve"> </v>
      </c>
      <c r="F18" s="251"/>
      <c r="G18" s="251"/>
      <c r="H18" s="251"/>
      <c r="I18" s="246" t="s">
        <v>22</v>
      </c>
      <c r="J18" s="247" t="str">
        <f>'Rekapitulace stavby'!AN14</f>
        <v/>
      </c>
      <c r="K18" s="247"/>
      <c r="L18" s="191"/>
      <c r="M18" s="191"/>
      <c r="N18" s="3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s="2" customFormat="1" ht="6.95" customHeight="1">
      <c r="A19" s="29"/>
      <c r="B19" s="30"/>
      <c r="C19" s="29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3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s="2" customFormat="1" ht="12" customHeight="1">
      <c r="A20" s="29"/>
      <c r="B20" s="30"/>
      <c r="C20" s="29"/>
      <c r="D20" s="246" t="s">
        <v>24</v>
      </c>
      <c r="E20" s="191"/>
      <c r="F20" s="191"/>
      <c r="G20" s="191"/>
      <c r="H20" s="191"/>
      <c r="I20" s="246" t="s">
        <v>21</v>
      </c>
      <c r="J20" s="247" t="str">
        <f>IF('Rekapitulace stavby'!AN16="","",'Rekapitulace stavby'!AN16)</f>
        <v/>
      </c>
      <c r="K20" s="247"/>
      <c r="L20" s="191"/>
      <c r="M20" s="191"/>
      <c r="N20" s="3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s="2" customFormat="1" ht="18" customHeight="1">
      <c r="A21" s="29"/>
      <c r="B21" s="30"/>
      <c r="C21" s="29"/>
      <c r="D21" s="191"/>
      <c r="E21" s="247" t="str">
        <f>IF('Rekapitulace stavby'!E17="","",'Rekapitulace stavby'!E17)</f>
        <v xml:space="preserve"> </v>
      </c>
      <c r="F21" s="191"/>
      <c r="G21" s="191"/>
      <c r="H21" s="191"/>
      <c r="I21" s="246" t="s">
        <v>22</v>
      </c>
      <c r="J21" s="247" t="str">
        <f>IF('Rekapitulace stavby'!AN17="","",'Rekapitulace stavby'!AN17)</f>
        <v/>
      </c>
      <c r="K21" s="247"/>
      <c r="L21" s="191"/>
      <c r="M21" s="191"/>
      <c r="N21" s="3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s="2" customFormat="1" ht="6.95" customHeight="1">
      <c r="A22" s="29"/>
      <c r="B22" s="30"/>
      <c r="C22" s="29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3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s="2" customFormat="1" ht="12" customHeight="1">
      <c r="A23" s="29"/>
      <c r="B23" s="30"/>
      <c r="C23" s="29"/>
      <c r="D23" s="246" t="s">
        <v>25</v>
      </c>
      <c r="E23" s="191"/>
      <c r="F23" s="191"/>
      <c r="G23" s="191"/>
      <c r="H23" s="191"/>
      <c r="I23" s="246" t="s">
        <v>21</v>
      </c>
      <c r="J23" s="247" t="str">
        <f>IF('Rekapitulace stavby'!AN19="","",'Rekapitulace stavby'!AN19)</f>
        <v/>
      </c>
      <c r="K23" s="247"/>
      <c r="L23" s="191"/>
      <c r="M23" s="191"/>
      <c r="N23" s="3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s="2" customFormat="1" ht="18" customHeight="1">
      <c r="A24" s="29"/>
      <c r="B24" s="30"/>
      <c r="C24" s="29"/>
      <c r="D24" s="191"/>
      <c r="E24" s="247" t="str">
        <f>IF('Rekapitulace stavby'!E20="","",'Rekapitulace stavby'!E20)</f>
        <v xml:space="preserve"> </v>
      </c>
      <c r="F24" s="191"/>
      <c r="G24" s="191"/>
      <c r="H24" s="191"/>
      <c r="I24" s="246" t="s">
        <v>22</v>
      </c>
      <c r="J24" s="247" t="str">
        <f>IF('Rekapitulace stavby'!AN20="","",'Rekapitulace stavby'!AN20)</f>
        <v/>
      </c>
      <c r="K24" s="247"/>
      <c r="L24" s="191"/>
      <c r="M24" s="191"/>
      <c r="N24" s="3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s="2" customFormat="1" ht="6.95" customHeight="1">
      <c r="A25" s="29"/>
      <c r="B25" s="30"/>
      <c r="C25" s="29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3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s="2" customFormat="1" ht="12" customHeight="1">
      <c r="A26" s="29"/>
      <c r="B26" s="30"/>
      <c r="C26" s="29"/>
      <c r="D26" s="246" t="s">
        <v>26</v>
      </c>
      <c r="E26" s="191"/>
      <c r="F26" s="191"/>
      <c r="G26" s="191"/>
      <c r="H26" s="191"/>
      <c r="I26" s="191"/>
      <c r="J26" s="191"/>
      <c r="K26" s="191"/>
      <c r="L26" s="191"/>
      <c r="M26" s="191"/>
      <c r="N26" s="3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s="8" customFormat="1" ht="16.5" customHeight="1">
      <c r="A27" s="97"/>
      <c r="B27" s="98"/>
      <c r="C27" s="97"/>
      <c r="D27" s="253"/>
      <c r="E27" s="254" t="s">
        <v>1</v>
      </c>
      <c r="F27" s="254"/>
      <c r="G27" s="254"/>
      <c r="H27" s="254"/>
      <c r="I27" s="253"/>
      <c r="J27" s="253"/>
      <c r="K27" s="253"/>
      <c r="L27" s="253"/>
      <c r="M27" s="253"/>
      <c r="N27" s="99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</row>
    <row r="28" spans="1:32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183"/>
      <c r="L28" s="29"/>
      <c r="M28" s="29"/>
      <c r="N28" s="3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3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s="2" customFormat="1" ht="14.45" customHeight="1">
      <c r="A30" s="29"/>
      <c r="B30" s="30"/>
      <c r="C30" s="29"/>
      <c r="D30" s="21" t="s">
        <v>97</v>
      </c>
      <c r="E30" s="29"/>
      <c r="F30" s="29"/>
      <c r="G30" s="29"/>
      <c r="H30" s="29"/>
      <c r="I30" s="29"/>
      <c r="J30" s="29"/>
      <c r="K30" s="183"/>
      <c r="L30" s="27">
        <f>L96</f>
        <v>4047.3</v>
      </c>
      <c r="M30" s="29"/>
      <c r="N30" s="3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s="2" customFormat="1" ht="12.75">
      <c r="A31" s="29"/>
      <c r="B31" s="30"/>
      <c r="C31" s="29"/>
      <c r="D31" s="29"/>
      <c r="E31" s="23" t="s">
        <v>28</v>
      </c>
      <c r="F31" s="29"/>
      <c r="G31" s="29"/>
      <c r="H31" s="29"/>
      <c r="I31" s="29"/>
      <c r="J31" s="29"/>
      <c r="K31" s="183"/>
      <c r="L31" s="100">
        <f>I96</f>
        <v>0</v>
      </c>
      <c r="M31" s="29"/>
      <c r="N31" s="3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s="2" customFormat="1" ht="12.75">
      <c r="A32" s="29"/>
      <c r="B32" s="30"/>
      <c r="C32" s="29"/>
      <c r="D32" s="29"/>
      <c r="E32" s="23" t="s">
        <v>29</v>
      </c>
      <c r="F32" s="29"/>
      <c r="G32" s="29"/>
      <c r="H32" s="29"/>
      <c r="I32" s="29"/>
      <c r="J32" s="29"/>
      <c r="K32" s="183"/>
      <c r="L32" s="100">
        <f>J96</f>
        <v>4047.3</v>
      </c>
      <c r="M32" s="29"/>
      <c r="N32" s="3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s="2" customFormat="1" ht="14.45" customHeight="1">
      <c r="A33" s="29"/>
      <c r="B33" s="30"/>
      <c r="C33" s="29"/>
      <c r="D33" s="26" t="s">
        <v>98</v>
      </c>
      <c r="E33" s="29"/>
      <c r="F33" s="29"/>
      <c r="G33" s="29"/>
      <c r="H33" s="29"/>
      <c r="I33" s="29"/>
      <c r="J33" s="29"/>
      <c r="K33" s="183"/>
      <c r="L33" s="27">
        <f>L101</f>
        <v>0</v>
      </c>
      <c r="M33" s="29"/>
      <c r="N33" s="3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2" customFormat="1" ht="25.35" customHeight="1">
      <c r="A34" s="29"/>
      <c r="B34" s="30"/>
      <c r="C34" s="29"/>
      <c r="D34" s="101" t="s">
        <v>31</v>
      </c>
      <c r="E34" s="29"/>
      <c r="F34" s="29"/>
      <c r="G34" s="29"/>
      <c r="H34" s="29"/>
      <c r="I34" s="29"/>
      <c r="J34" s="29"/>
      <c r="K34" s="183"/>
      <c r="L34" s="68">
        <f>ROUND(L30+L33,2)</f>
        <v>4047.3</v>
      </c>
      <c r="M34" s="29"/>
      <c r="N34" s="3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3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2" customFormat="1" ht="14.45" customHeight="1">
      <c r="A36" s="29"/>
      <c r="B36" s="30"/>
      <c r="C36" s="29"/>
      <c r="D36" s="29"/>
      <c r="E36" s="29"/>
      <c r="F36" s="33" t="s">
        <v>33</v>
      </c>
      <c r="G36" s="29"/>
      <c r="H36" s="29"/>
      <c r="I36" s="33" t="s">
        <v>32</v>
      </c>
      <c r="J36" s="29"/>
      <c r="K36" s="183"/>
      <c r="L36" s="33" t="s">
        <v>34</v>
      </c>
      <c r="M36" s="29"/>
      <c r="N36" s="3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s="2" customFormat="1" ht="14.45" customHeight="1">
      <c r="A37" s="29"/>
      <c r="B37" s="30"/>
      <c r="C37" s="29"/>
      <c r="D37" s="102" t="s">
        <v>35</v>
      </c>
      <c r="E37" s="23" t="s">
        <v>36</v>
      </c>
      <c r="F37" s="100">
        <f>ROUND((SUM(BF101:BF102)+SUM(BF122:BF139)),2)</f>
        <v>4047.3</v>
      </c>
      <c r="G37" s="29"/>
      <c r="H37" s="29"/>
      <c r="I37" s="103">
        <v>0.21</v>
      </c>
      <c r="J37" s="29"/>
      <c r="K37" s="183"/>
      <c r="L37" s="100">
        <f>ROUND(((SUM(BF101:BF102)+SUM(BF122:BF139))*I37),2)</f>
        <v>849.93</v>
      </c>
      <c r="M37" s="29"/>
      <c r="N37" s="3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s="2" customFormat="1" ht="14.45" customHeight="1">
      <c r="A38" s="29"/>
      <c r="B38" s="30"/>
      <c r="C38" s="29"/>
      <c r="D38" s="29"/>
      <c r="E38" s="23" t="s">
        <v>37</v>
      </c>
      <c r="F38" s="100">
        <f>ROUND((SUM(BG101:BG102)+SUM(BG122:BG139)),2)</f>
        <v>0</v>
      </c>
      <c r="G38" s="29"/>
      <c r="H38" s="29"/>
      <c r="I38" s="103">
        <v>0.15</v>
      </c>
      <c r="J38" s="29"/>
      <c r="K38" s="183"/>
      <c r="L38" s="100">
        <f>ROUND(((SUM(BG101:BG102)+SUM(BG122:BG139))*I38),2)</f>
        <v>0</v>
      </c>
      <c r="M38" s="29"/>
      <c r="N38" s="3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s="2" customFormat="1" ht="14.45" customHeight="1" hidden="1">
      <c r="A39" s="29"/>
      <c r="B39" s="30"/>
      <c r="C39" s="29"/>
      <c r="D39" s="29"/>
      <c r="E39" s="23" t="s">
        <v>38</v>
      </c>
      <c r="F39" s="100">
        <f>ROUND((SUM(BH101:BH102)+SUM(BH122:BH139)),2)</f>
        <v>0</v>
      </c>
      <c r="G39" s="29"/>
      <c r="H39" s="29"/>
      <c r="I39" s="103">
        <v>0.21</v>
      </c>
      <c r="J39" s="29"/>
      <c r="K39" s="183"/>
      <c r="L39" s="100">
        <f>0</f>
        <v>0</v>
      </c>
      <c r="M39" s="29"/>
      <c r="N39" s="3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2" customFormat="1" ht="14.45" customHeight="1" hidden="1">
      <c r="A40" s="29"/>
      <c r="B40" s="30"/>
      <c r="C40" s="29"/>
      <c r="D40" s="29"/>
      <c r="E40" s="23" t="s">
        <v>39</v>
      </c>
      <c r="F40" s="100">
        <f>ROUND((SUM(BI101:BI102)+SUM(BI122:BI139)),2)</f>
        <v>0</v>
      </c>
      <c r="G40" s="29"/>
      <c r="H40" s="29"/>
      <c r="I40" s="103">
        <v>0.15</v>
      </c>
      <c r="J40" s="29"/>
      <c r="K40" s="183"/>
      <c r="L40" s="100">
        <f>0</f>
        <v>0</v>
      </c>
      <c r="M40" s="29"/>
      <c r="N40" s="3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s="2" customFormat="1" ht="14.45" customHeight="1" hidden="1">
      <c r="A41" s="29"/>
      <c r="B41" s="30"/>
      <c r="C41" s="29"/>
      <c r="D41" s="29"/>
      <c r="E41" s="23" t="s">
        <v>40</v>
      </c>
      <c r="F41" s="100">
        <f>ROUND((SUM(BJ101:BJ102)+SUM(BJ122:BJ139)),2)</f>
        <v>0</v>
      </c>
      <c r="G41" s="29"/>
      <c r="H41" s="29"/>
      <c r="I41" s="103">
        <v>0</v>
      </c>
      <c r="J41" s="29"/>
      <c r="K41" s="183"/>
      <c r="L41" s="100">
        <f>0</f>
        <v>0</v>
      </c>
      <c r="M41" s="29"/>
      <c r="N41" s="3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183"/>
      <c r="L42" s="29"/>
      <c r="M42" s="29"/>
      <c r="N42" s="3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s="2" customFormat="1" ht="25.35" customHeight="1">
      <c r="A43" s="29"/>
      <c r="B43" s="30"/>
      <c r="C43" s="93"/>
      <c r="D43" s="104" t="s">
        <v>41</v>
      </c>
      <c r="E43" s="57"/>
      <c r="F43" s="57"/>
      <c r="G43" s="105" t="s">
        <v>42</v>
      </c>
      <c r="H43" s="106" t="s">
        <v>43</v>
      </c>
      <c r="I43" s="57"/>
      <c r="J43" s="57"/>
      <c r="K43" s="57"/>
      <c r="L43" s="107">
        <f>SUM(L34:L41)</f>
        <v>4897.2300000000005</v>
      </c>
      <c r="M43" s="108"/>
      <c r="N43" s="3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183"/>
      <c r="L44" s="29"/>
      <c r="M44" s="29"/>
      <c r="N44" s="3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2:14" s="1" customFormat="1" ht="14.45" customHeight="1">
      <c r="B45" s="17"/>
      <c r="K45" s="181"/>
      <c r="N45" s="17"/>
    </row>
    <row r="46" spans="2:14" s="1" customFormat="1" ht="14.45" customHeight="1">
      <c r="B46" s="17"/>
      <c r="K46" s="181"/>
      <c r="N46" s="17"/>
    </row>
    <row r="47" spans="2:14" s="1" customFormat="1" ht="14.45" customHeight="1">
      <c r="B47" s="17"/>
      <c r="K47" s="181"/>
      <c r="N47" s="17"/>
    </row>
    <row r="48" spans="2:14" s="1" customFormat="1" ht="14.45" customHeight="1">
      <c r="B48" s="17"/>
      <c r="K48" s="181"/>
      <c r="N48" s="17"/>
    </row>
    <row r="49" spans="2:14" s="1" customFormat="1" ht="14.45" customHeight="1">
      <c r="B49" s="17"/>
      <c r="K49" s="181"/>
      <c r="N49" s="17"/>
    </row>
    <row r="50" spans="2:14" s="2" customFormat="1" ht="14.45" customHeight="1">
      <c r="B50" s="39"/>
      <c r="D50" s="40" t="s">
        <v>44</v>
      </c>
      <c r="E50" s="41"/>
      <c r="F50" s="41"/>
      <c r="G50" s="238" t="s">
        <v>45</v>
      </c>
      <c r="H50" s="239"/>
      <c r="I50" s="239"/>
      <c r="J50" s="239"/>
      <c r="K50" s="239"/>
      <c r="L50" s="239"/>
      <c r="M50" s="239"/>
      <c r="N50" s="39"/>
    </row>
    <row r="51" spans="2:14" ht="12">
      <c r="B51" s="17"/>
      <c r="G51" s="240"/>
      <c r="H51" s="240"/>
      <c r="I51" s="240"/>
      <c r="J51" s="240"/>
      <c r="K51" s="240"/>
      <c r="L51" s="240"/>
      <c r="M51" s="240"/>
      <c r="N51" s="17"/>
    </row>
    <row r="52" spans="2:14" ht="12">
      <c r="B52" s="17"/>
      <c r="G52" s="240"/>
      <c r="H52" s="240"/>
      <c r="I52" s="240"/>
      <c r="J52" s="240"/>
      <c r="K52" s="240"/>
      <c r="L52" s="240"/>
      <c r="M52" s="240"/>
      <c r="N52" s="17"/>
    </row>
    <row r="53" spans="2:14" ht="12">
      <c r="B53" s="17"/>
      <c r="G53" s="240"/>
      <c r="H53" s="240"/>
      <c r="I53" s="240"/>
      <c r="J53" s="240"/>
      <c r="K53" s="240"/>
      <c r="L53" s="240"/>
      <c r="M53" s="240"/>
      <c r="N53" s="17"/>
    </row>
    <row r="54" spans="2:14" ht="12">
      <c r="B54" s="17"/>
      <c r="G54" s="240"/>
      <c r="H54" s="240"/>
      <c r="I54" s="240"/>
      <c r="J54" s="240"/>
      <c r="K54" s="240"/>
      <c r="L54" s="240"/>
      <c r="M54" s="240"/>
      <c r="N54" s="17"/>
    </row>
    <row r="55" spans="2:14" ht="12">
      <c r="B55" s="17"/>
      <c r="G55" s="240"/>
      <c r="H55" s="240"/>
      <c r="I55" s="240"/>
      <c r="J55" s="240"/>
      <c r="K55" s="240"/>
      <c r="L55" s="240"/>
      <c r="M55" s="240"/>
      <c r="N55" s="17"/>
    </row>
    <row r="56" spans="2:14" ht="12">
      <c r="B56" s="17"/>
      <c r="G56" s="240"/>
      <c r="H56" s="240"/>
      <c r="I56" s="240"/>
      <c r="J56" s="240"/>
      <c r="K56" s="240"/>
      <c r="L56" s="240"/>
      <c r="M56" s="240"/>
      <c r="N56" s="17"/>
    </row>
    <row r="57" spans="2:14" ht="12">
      <c r="B57" s="17"/>
      <c r="G57" s="240"/>
      <c r="H57" s="240"/>
      <c r="I57" s="240"/>
      <c r="J57" s="240"/>
      <c r="K57" s="240"/>
      <c r="L57" s="240"/>
      <c r="M57" s="240"/>
      <c r="N57" s="17"/>
    </row>
    <row r="58" spans="2:14" ht="12">
      <c r="B58" s="17"/>
      <c r="G58" s="240"/>
      <c r="H58" s="240"/>
      <c r="I58" s="240"/>
      <c r="J58" s="240"/>
      <c r="K58" s="240"/>
      <c r="L58" s="240"/>
      <c r="M58" s="240"/>
      <c r="N58" s="17"/>
    </row>
    <row r="59" spans="2:14" ht="12">
      <c r="B59" s="17"/>
      <c r="G59" s="240"/>
      <c r="H59" s="240"/>
      <c r="I59" s="240"/>
      <c r="J59" s="240"/>
      <c r="K59" s="240"/>
      <c r="L59" s="240"/>
      <c r="M59" s="240"/>
      <c r="N59" s="17"/>
    </row>
    <row r="60" spans="2:14" ht="12">
      <c r="B60" s="17"/>
      <c r="G60" s="240"/>
      <c r="H60" s="240"/>
      <c r="I60" s="240"/>
      <c r="J60" s="240"/>
      <c r="K60" s="240"/>
      <c r="L60" s="240"/>
      <c r="M60" s="240"/>
      <c r="N60" s="17"/>
    </row>
    <row r="61" spans="1:32" s="2" customFormat="1" ht="12.75">
      <c r="A61" s="29"/>
      <c r="B61" s="30"/>
      <c r="C61" s="29"/>
      <c r="D61" s="42" t="s">
        <v>46</v>
      </c>
      <c r="E61" s="32"/>
      <c r="F61" s="109" t="s">
        <v>47</v>
      </c>
      <c r="G61" s="242" t="s">
        <v>46</v>
      </c>
      <c r="H61" s="243"/>
      <c r="I61" s="243"/>
      <c r="J61" s="244" t="s">
        <v>47</v>
      </c>
      <c r="K61" s="244"/>
      <c r="L61" s="243"/>
      <c r="M61" s="243"/>
      <c r="N61" s="3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2:14" ht="12">
      <c r="B62" s="17"/>
      <c r="G62" s="240"/>
      <c r="H62" s="240"/>
      <c r="I62" s="240"/>
      <c r="J62" s="240"/>
      <c r="K62" s="240"/>
      <c r="L62" s="240"/>
      <c r="M62" s="240"/>
      <c r="N62" s="17"/>
    </row>
    <row r="63" spans="2:14" ht="12">
      <c r="B63" s="17"/>
      <c r="G63" s="240"/>
      <c r="H63" s="240"/>
      <c r="I63" s="240"/>
      <c r="J63" s="240"/>
      <c r="K63" s="240"/>
      <c r="L63" s="240"/>
      <c r="M63" s="240"/>
      <c r="N63" s="17"/>
    </row>
    <row r="64" spans="2:14" ht="12">
      <c r="B64" s="17"/>
      <c r="G64" s="240"/>
      <c r="H64" s="240"/>
      <c r="I64" s="240"/>
      <c r="J64" s="240"/>
      <c r="K64" s="240"/>
      <c r="L64" s="240"/>
      <c r="M64" s="240"/>
      <c r="N64" s="17"/>
    </row>
    <row r="65" spans="1:32" s="2" customFormat="1" ht="12.75">
      <c r="A65" s="29"/>
      <c r="B65" s="30"/>
      <c r="C65" s="29"/>
      <c r="D65" s="40" t="s">
        <v>48</v>
      </c>
      <c r="E65" s="43"/>
      <c r="F65" s="43"/>
      <c r="G65" s="238" t="s">
        <v>49</v>
      </c>
      <c r="H65" s="241"/>
      <c r="I65" s="241"/>
      <c r="J65" s="241"/>
      <c r="K65" s="241"/>
      <c r="L65" s="241"/>
      <c r="M65" s="241"/>
      <c r="N65" s="3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2:14" ht="12">
      <c r="B66" s="17"/>
      <c r="G66" s="240"/>
      <c r="H66" s="240"/>
      <c r="I66" s="240"/>
      <c r="J66" s="240"/>
      <c r="K66" s="240"/>
      <c r="L66" s="240"/>
      <c r="M66" s="240"/>
      <c r="N66" s="17"/>
    </row>
    <row r="67" spans="2:14" ht="12">
      <c r="B67" s="17"/>
      <c r="G67" s="240"/>
      <c r="H67" s="240"/>
      <c r="I67" s="240"/>
      <c r="J67" s="240"/>
      <c r="K67" s="240"/>
      <c r="L67" s="240"/>
      <c r="M67" s="240"/>
      <c r="N67" s="17"/>
    </row>
    <row r="68" spans="2:14" ht="12">
      <c r="B68" s="17"/>
      <c r="G68" s="240"/>
      <c r="H68" s="240"/>
      <c r="I68" s="240"/>
      <c r="J68" s="240"/>
      <c r="K68" s="240"/>
      <c r="L68" s="240"/>
      <c r="M68" s="240"/>
      <c r="N68" s="17"/>
    </row>
    <row r="69" spans="2:14" ht="12">
      <c r="B69" s="17"/>
      <c r="G69" s="240"/>
      <c r="H69" s="240"/>
      <c r="I69" s="240"/>
      <c r="J69" s="240"/>
      <c r="K69" s="240"/>
      <c r="L69" s="240"/>
      <c r="M69" s="240"/>
      <c r="N69" s="17"/>
    </row>
    <row r="70" spans="2:14" ht="12">
      <c r="B70" s="17"/>
      <c r="G70" s="240"/>
      <c r="H70" s="240"/>
      <c r="I70" s="240"/>
      <c r="J70" s="240"/>
      <c r="K70" s="240"/>
      <c r="L70" s="240"/>
      <c r="M70" s="240"/>
      <c r="N70" s="17"/>
    </row>
    <row r="71" spans="2:14" ht="12">
      <c r="B71" s="17"/>
      <c r="G71" s="240"/>
      <c r="H71" s="240"/>
      <c r="I71" s="240"/>
      <c r="J71" s="240"/>
      <c r="K71" s="240"/>
      <c r="L71" s="240"/>
      <c r="M71" s="240"/>
      <c r="N71" s="17"/>
    </row>
    <row r="72" spans="2:14" ht="12">
      <c r="B72" s="17"/>
      <c r="G72" s="240"/>
      <c r="H72" s="240"/>
      <c r="I72" s="240"/>
      <c r="J72" s="240"/>
      <c r="K72" s="240"/>
      <c r="L72" s="240"/>
      <c r="M72" s="240"/>
      <c r="N72" s="17"/>
    </row>
    <row r="73" spans="2:14" ht="12">
      <c r="B73" s="17"/>
      <c r="G73" s="240"/>
      <c r="H73" s="240"/>
      <c r="I73" s="240"/>
      <c r="J73" s="240"/>
      <c r="K73" s="240"/>
      <c r="L73" s="240"/>
      <c r="M73" s="240"/>
      <c r="N73" s="17"/>
    </row>
    <row r="74" spans="2:14" ht="12">
      <c r="B74" s="17"/>
      <c r="G74" s="240"/>
      <c r="H74" s="240"/>
      <c r="I74" s="240"/>
      <c r="J74" s="240"/>
      <c r="K74" s="240"/>
      <c r="L74" s="240"/>
      <c r="M74" s="240"/>
      <c r="N74" s="17"/>
    </row>
    <row r="75" spans="2:14" ht="12">
      <c r="B75" s="17"/>
      <c r="G75" s="240"/>
      <c r="H75" s="240"/>
      <c r="I75" s="240"/>
      <c r="J75" s="240"/>
      <c r="K75" s="240"/>
      <c r="L75" s="240"/>
      <c r="M75" s="240"/>
      <c r="N75" s="17"/>
    </row>
    <row r="76" spans="1:32" s="2" customFormat="1" ht="12.75">
      <c r="A76" s="29"/>
      <c r="B76" s="30"/>
      <c r="C76" s="29"/>
      <c r="D76" s="42" t="s">
        <v>46</v>
      </c>
      <c r="E76" s="32"/>
      <c r="F76" s="109" t="s">
        <v>47</v>
      </c>
      <c r="G76" s="242" t="s">
        <v>46</v>
      </c>
      <c r="H76" s="243"/>
      <c r="I76" s="243"/>
      <c r="J76" s="244" t="s">
        <v>47</v>
      </c>
      <c r="K76" s="244"/>
      <c r="L76" s="243"/>
      <c r="M76" s="243"/>
      <c r="N76" s="3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1:32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3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</row>
    <row r="81" spans="1:32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3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</row>
    <row r="82" spans="1:32" s="2" customFormat="1" ht="24.95" customHeight="1">
      <c r="A82" s="29"/>
      <c r="B82" s="30"/>
      <c r="C82" s="18" t="s">
        <v>99</v>
      </c>
      <c r="D82" s="29"/>
      <c r="E82" s="29"/>
      <c r="F82" s="29"/>
      <c r="G82" s="29"/>
      <c r="H82" s="29"/>
      <c r="I82" s="29"/>
      <c r="J82" s="29"/>
      <c r="K82" s="183"/>
      <c r="L82" s="29"/>
      <c r="M82" s="29"/>
      <c r="N82" s="3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1:32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183"/>
      <c r="L83" s="29"/>
      <c r="M83" s="29"/>
      <c r="N83" s="3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1:32" s="2" customFormat="1" ht="12" customHeight="1">
      <c r="A84" s="29"/>
      <c r="B84" s="30"/>
      <c r="C84" s="23" t="s">
        <v>14</v>
      </c>
      <c r="D84" s="29"/>
      <c r="E84" s="29"/>
      <c r="F84" s="29"/>
      <c r="G84" s="29"/>
      <c r="H84" s="29"/>
      <c r="I84" s="29"/>
      <c r="J84" s="29"/>
      <c r="K84" s="183"/>
      <c r="L84" s="29"/>
      <c r="M84" s="29"/>
      <c r="N84" s="3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</row>
    <row r="85" spans="1:32" s="2" customFormat="1" ht="16.5" customHeight="1">
      <c r="A85" s="29"/>
      <c r="B85" s="30"/>
      <c r="C85" s="29"/>
      <c r="D85" s="29"/>
      <c r="E85" s="236" t="str">
        <f>E7</f>
        <v>Oprava záložních zdrojů OŘ Plzeň 2021/2022</v>
      </c>
      <c r="F85" s="237"/>
      <c r="G85" s="237"/>
      <c r="H85" s="237"/>
      <c r="I85" s="29"/>
      <c r="J85" s="29"/>
      <c r="K85" s="183"/>
      <c r="L85" s="29"/>
      <c r="M85" s="29"/>
      <c r="N85" s="3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</row>
    <row r="86" spans="1:32" s="2" customFormat="1" ht="12" customHeight="1">
      <c r="A86" s="29"/>
      <c r="B86" s="30"/>
      <c r="C86" s="23" t="s">
        <v>95</v>
      </c>
      <c r="D86" s="29"/>
      <c r="E86" s="29"/>
      <c r="F86" s="29"/>
      <c r="G86" s="29"/>
      <c r="H86" s="29"/>
      <c r="I86" s="29"/>
      <c r="J86" s="29"/>
      <c r="K86" s="183"/>
      <c r="L86" s="29"/>
      <c r="M86" s="29"/>
      <c r="N86" s="3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spans="1:32" s="2" customFormat="1" ht="16.5" customHeight="1">
      <c r="A87" s="29"/>
      <c r="B87" s="30"/>
      <c r="C87" s="29"/>
      <c r="D87" s="29"/>
      <c r="E87" s="217" t="str">
        <f>E9</f>
        <v>VON - Vedlejší a ostatní náklady</v>
      </c>
      <c r="F87" s="235"/>
      <c r="G87" s="235"/>
      <c r="H87" s="235"/>
      <c r="I87" s="29"/>
      <c r="J87" s="29"/>
      <c r="K87" s="183"/>
      <c r="L87" s="29"/>
      <c r="M87" s="29"/>
      <c r="N87" s="3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1:32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183"/>
      <c r="L88" s="29"/>
      <c r="M88" s="29"/>
      <c r="N88" s="3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</row>
    <row r="89" spans="1:32" s="2" customFormat="1" ht="12" customHeight="1">
      <c r="A89" s="29"/>
      <c r="B89" s="30"/>
      <c r="C89" s="23" t="s">
        <v>17</v>
      </c>
      <c r="D89" s="29"/>
      <c r="E89" s="29"/>
      <c r="F89" s="21" t="str">
        <f>F12</f>
        <v>OŘ Plzeň</v>
      </c>
      <c r="G89" s="29"/>
      <c r="H89" s="29"/>
      <c r="I89" s="23" t="s">
        <v>19</v>
      </c>
      <c r="J89" s="52">
        <f>IF(J12="","",J12)</f>
        <v>44281</v>
      </c>
      <c r="K89" s="179"/>
      <c r="L89" s="29"/>
      <c r="M89" s="29"/>
      <c r="N89" s="3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</row>
    <row r="90" spans="1:32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183"/>
      <c r="L90" s="29"/>
      <c r="M90" s="29"/>
      <c r="N90" s="3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</row>
    <row r="91" spans="1:32" s="2" customFormat="1" ht="15.2" customHeight="1">
      <c r="A91" s="29"/>
      <c r="B91" s="30"/>
      <c r="C91" s="23" t="s">
        <v>20</v>
      </c>
      <c r="D91" s="29"/>
      <c r="E91" s="29"/>
      <c r="F91" s="21" t="str">
        <f>E15</f>
        <v xml:space="preserve"> </v>
      </c>
      <c r="G91" s="29"/>
      <c r="H91" s="29"/>
      <c r="I91" s="23" t="s">
        <v>24</v>
      </c>
      <c r="J91" s="24" t="str">
        <f>E21</f>
        <v xml:space="preserve"> </v>
      </c>
      <c r="K91" s="182"/>
      <c r="L91" s="29"/>
      <c r="M91" s="29"/>
      <c r="N91" s="3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spans="1:32" s="2" customFormat="1" ht="15.2" customHeight="1">
      <c r="A92" s="29"/>
      <c r="B92" s="30"/>
      <c r="C92" s="246" t="s">
        <v>23</v>
      </c>
      <c r="D92" s="191"/>
      <c r="E92" s="191"/>
      <c r="F92" s="247" t="str">
        <f>IF(E18="","",E18)</f>
        <v xml:space="preserve"> </v>
      </c>
      <c r="G92" s="191"/>
      <c r="H92" s="191"/>
      <c r="I92" s="246" t="s">
        <v>25</v>
      </c>
      <c r="J92" s="252" t="str">
        <f>E24</f>
        <v xml:space="preserve"> </v>
      </c>
      <c r="K92" s="252"/>
      <c r="L92" s="191"/>
      <c r="M92" s="191"/>
      <c r="N92" s="3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</row>
    <row r="93" spans="1:32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183"/>
      <c r="L93" s="29"/>
      <c r="M93" s="29"/>
      <c r="N93" s="3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</row>
    <row r="94" spans="1:32" s="2" customFormat="1" ht="29.25" customHeight="1">
      <c r="A94" s="29"/>
      <c r="B94" s="30"/>
      <c r="C94" s="111" t="s">
        <v>100</v>
      </c>
      <c r="D94" s="93"/>
      <c r="E94" s="93"/>
      <c r="F94" s="93"/>
      <c r="G94" s="93"/>
      <c r="H94" s="93"/>
      <c r="I94" s="112" t="s">
        <v>101</v>
      </c>
      <c r="J94" s="112" t="s">
        <v>102</v>
      </c>
      <c r="K94" s="112"/>
      <c r="L94" s="112" t="s">
        <v>103</v>
      </c>
      <c r="M94" s="93"/>
      <c r="N94" s="3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</row>
    <row r="95" spans="1:32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183"/>
      <c r="L95" s="29"/>
      <c r="M95" s="29"/>
      <c r="N95" s="3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spans="1:48" s="2" customFormat="1" ht="22.9" customHeight="1">
      <c r="A96" s="29"/>
      <c r="B96" s="30"/>
      <c r="C96" s="113" t="s">
        <v>104</v>
      </c>
      <c r="D96" s="29"/>
      <c r="E96" s="29"/>
      <c r="F96" s="29"/>
      <c r="G96" s="29"/>
      <c r="H96" s="29"/>
      <c r="I96" s="68">
        <f>R122</f>
        <v>0</v>
      </c>
      <c r="J96" s="68">
        <f>S122</f>
        <v>4047.3</v>
      </c>
      <c r="K96" s="178"/>
      <c r="L96" s="68">
        <f>L122</f>
        <v>4047.3</v>
      </c>
      <c r="M96" s="29"/>
      <c r="N96" s="3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V96" s="14" t="s">
        <v>105</v>
      </c>
    </row>
    <row r="97" spans="2:14" s="9" customFormat="1" ht="24.95" customHeight="1">
      <c r="B97" s="114"/>
      <c r="D97" s="115" t="s">
        <v>365</v>
      </c>
      <c r="E97" s="116"/>
      <c r="F97" s="116"/>
      <c r="G97" s="116"/>
      <c r="H97" s="116"/>
      <c r="I97" s="117">
        <f>R123</f>
        <v>0</v>
      </c>
      <c r="J97" s="117">
        <f>S123</f>
        <v>4047.3</v>
      </c>
      <c r="K97" s="117"/>
      <c r="L97" s="117">
        <f>L123</f>
        <v>4047.3</v>
      </c>
      <c r="N97" s="114"/>
    </row>
    <row r="98" spans="2:14" s="12" customFormat="1" ht="19.9" customHeight="1">
      <c r="B98" s="173"/>
      <c r="D98" s="174" t="s">
        <v>366</v>
      </c>
      <c r="E98" s="175"/>
      <c r="F98" s="175"/>
      <c r="G98" s="175"/>
      <c r="H98" s="175"/>
      <c r="I98" s="176">
        <f>R130</f>
        <v>0</v>
      </c>
      <c r="J98" s="176">
        <f>S130</f>
        <v>4041.1000000000004</v>
      </c>
      <c r="K98" s="176"/>
      <c r="L98" s="176">
        <f>L130</f>
        <v>4041.1000000000004</v>
      </c>
      <c r="N98" s="173"/>
    </row>
    <row r="99" spans="1:32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183"/>
      <c r="L99" s="29"/>
      <c r="M99" s="29"/>
      <c r="N99" s="3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1:32" s="2" customFormat="1" ht="6.9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183"/>
      <c r="L100" s="29"/>
      <c r="M100" s="29"/>
      <c r="N100" s="3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1:32" s="2" customFormat="1" ht="29.25" customHeight="1">
      <c r="A101" s="29"/>
      <c r="B101" s="30"/>
      <c r="C101" s="113" t="s">
        <v>108</v>
      </c>
      <c r="D101" s="29"/>
      <c r="E101" s="29"/>
      <c r="F101" s="29"/>
      <c r="G101" s="29"/>
      <c r="H101" s="29"/>
      <c r="I101" s="29"/>
      <c r="J101" s="29"/>
      <c r="K101" s="183"/>
      <c r="L101" s="118">
        <v>0</v>
      </c>
      <c r="M101" s="29"/>
      <c r="N101" s="39"/>
      <c r="P101" s="119" t="s">
        <v>35</v>
      </c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</row>
    <row r="102" spans="1:32" s="2" customFormat="1" ht="18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183"/>
      <c r="L102" s="29"/>
      <c r="M102" s="29"/>
      <c r="N102" s="3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</row>
    <row r="103" spans="1:32" s="2" customFormat="1" ht="29.25" customHeight="1">
      <c r="A103" s="29"/>
      <c r="B103" s="30"/>
      <c r="C103" s="92" t="s">
        <v>93</v>
      </c>
      <c r="D103" s="93"/>
      <c r="E103" s="93"/>
      <c r="F103" s="93"/>
      <c r="G103" s="93"/>
      <c r="H103" s="93"/>
      <c r="I103" s="93"/>
      <c r="J103" s="93"/>
      <c r="K103" s="93"/>
      <c r="L103" s="94">
        <f>ROUND(L96+L101,2)</f>
        <v>4047.3</v>
      </c>
      <c r="M103" s="93"/>
      <c r="N103" s="3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1:32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3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8" spans="1:32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3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</row>
    <row r="109" spans="1:32" s="2" customFormat="1" ht="24.95" customHeight="1">
      <c r="A109" s="29"/>
      <c r="B109" s="30"/>
      <c r="C109" s="18" t="s">
        <v>109</v>
      </c>
      <c r="D109" s="29"/>
      <c r="E109" s="29"/>
      <c r="F109" s="29"/>
      <c r="G109" s="29"/>
      <c r="H109" s="29"/>
      <c r="I109" s="29"/>
      <c r="J109" s="29"/>
      <c r="K109" s="183"/>
      <c r="L109" s="29"/>
      <c r="M109" s="29"/>
      <c r="N109" s="3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</row>
    <row r="110" spans="1:32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183"/>
      <c r="L110" s="29"/>
      <c r="M110" s="29"/>
      <c r="N110" s="3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spans="1:32" s="2" customFormat="1" ht="12" customHeight="1">
      <c r="A111" s="29"/>
      <c r="B111" s="30"/>
      <c r="C111" s="23" t="s">
        <v>14</v>
      </c>
      <c r="D111" s="29"/>
      <c r="E111" s="29"/>
      <c r="F111" s="29"/>
      <c r="G111" s="29"/>
      <c r="H111" s="29"/>
      <c r="I111" s="29"/>
      <c r="J111" s="29"/>
      <c r="K111" s="183"/>
      <c r="L111" s="29"/>
      <c r="M111" s="29"/>
      <c r="N111" s="3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1:32" s="2" customFormat="1" ht="16.5" customHeight="1">
      <c r="A112" s="29"/>
      <c r="B112" s="30"/>
      <c r="C112" s="29"/>
      <c r="D112" s="29"/>
      <c r="E112" s="236" t="str">
        <f>E7</f>
        <v>Oprava záložních zdrojů OŘ Plzeň 2021/2022</v>
      </c>
      <c r="F112" s="237"/>
      <c r="G112" s="237"/>
      <c r="H112" s="237"/>
      <c r="I112" s="29"/>
      <c r="J112" s="29"/>
      <c r="K112" s="183"/>
      <c r="L112" s="29"/>
      <c r="M112" s="29"/>
      <c r="N112" s="3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</row>
    <row r="113" spans="1:32" s="2" customFormat="1" ht="12" customHeight="1">
      <c r="A113" s="29"/>
      <c r="B113" s="30"/>
      <c r="C113" s="23" t="s">
        <v>95</v>
      </c>
      <c r="D113" s="29"/>
      <c r="E113" s="29"/>
      <c r="F113" s="29"/>
      <c r="G113" s="29"/>
      <c r="H113" s="29"/>
      <c r="I113" s="29"/>
      <c r="J113" s="29"/>
      <c r="K113" s="183"/>
      <c r="L113" s="29"/>
      <c r="M113" s="29"/>
      <c r="N113" s="3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</row>
    <row r="114" spans="1:32" s="2" customFormat="1" ht="16.5" customHeight="1">
      <c r="A114" s="29"/>
      <c r="B114" s="30"/>
      <c r="C114" s="29"/>
      <c r="D114" s="29"/>
      <c r="E114" s="217" t="str">
        <f>E9</f>
        <v>VON - Vedlejší a ostatní náklady</v>
      </c>
      <c r="F114" s="235"/>
      <c r="G114" s="235"/>
      <c r="H114" s="235"/>
      <c r="I114" s="29"/>
      <c r="J114" s="29"/>
      <c r="K114" s="183"/>
      <c r="L114" s="29"/>
      <c r="M114" s="29"/>
      <c r="N114" s="3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</row>
    <row r="115" spans="1:32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183"/>
      <c r="L115" s="29"/>
      <c r="M115" s="29"/>
      <c r="N115" s="3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1:32" s="2" customFormat="1" ht="12" customHeight="1">
      <c r="A116" s="29"/>
      <c r="B116" s="30"/>
      <c r="C116" s="23" t="s">
        <v>17</v>
      </c>
      <c r="D116" s="29"/>
      <c r="E116" s="29"/>
      <c r="F116" s="21" t="str">
        <f>F12</f>
        <v>OŘ Plzeň</v>
      </c>
      <c r="G116" s="29"/>
      <c r="H116" s="29"/>
      <c r="I116" s="23" t="s">
        <v>19</v>
      </c>
      <c r="J116" s="52">
        <f>IF(J12="","",J12)</f>
        <v>44281</v>
      </c>
      <c r="K116" s="179"/>
      <c r="L116" s="29"/>
      <c r="M116" s="29"/>
      <c r="N116" s="3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</row>
    <row r="117" spans="1:32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183"/>
      <c r="L117" s="29"/>
      <c r="M117" s="29"/>
      <c r="N117" s="3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</row>
    <row r="118" spans="1:32" s="2" customFormat="1" ht="15.2" customHeight="1">
      <c r="A118" s="29"/>
      <c r="B118" s="30"/>
      <c r="C118" s="23" t="s">
        <v>20</v>
      </c>
      <c r="D118" s="29"/>
      <c r="E118" s="29"/>
      <c r="F118" s="21" t="str">
        <f>E15</f>
        <v xml:space="preserve"> </v>
      </c>
      <c r="G118" s="29"/>
      <c r="H118" s="29"/>
      <c r="I118" s="23" t="s">
        <v>24</v>
      </c>
      <c r="J118" s="24" t="str">
        <f>E21</f>
        <v xml:space="preserve"> </v>
      </c>
      <c r="K118" s="182"/>
      <c r="L118" s="29"/>
      <c r="M118" s="29"/>
      <c r="N118" s="3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</row>
    <row r="119" spans="1:32" s="2" customFormat="1" ht="15.2" customHeight="1">
      <c r="A119" s="29"/>
      <c r="B119" s="30"/>
      <c r="C119" s="246" t="s">
        <v>23</v>
      </c>
      <c r="D119" s="191"/>
      <c r="E119" s="191"/>
      <c r="F119" s="247" t="str">
        <f>IF(E18="","",E18)</f>
        <v xml:space="preserve"> </v>
      </c>
      <c r="G119" s="191"/>
      <c r="H119" s="191"/>
      <c r="I119" s="246" t="s">
        <v>25</v>
      </c>
      <c r="J119" s="252" t="str">
        <f>E24</f>
        <v xml:space="preserve"> </v>
      </c>
      <c r="K119" s="252"/>
      <c r="L119" s="191"/>
      <c r="M119" s="191"/>
      <c r="N119" s="3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1:32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183"/>
      <c r="L120" s="29"/>
      <c r="M120" s="29"/>
      <c r="N120" s="3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</row>
    <row r="121" spans="1:32" s="10" customFormat="1" ht="29.25" customHeight="1">
      <c r="A121" s="120"/>
      <c r="B121" s="121"/>
      <c r="C121" s="122" t="s">
        <v>110</v>
      </c>
      <c r="D121" s="123" t="s">
        <v>56</v>
      </c>
      <c r="E121" s="123" t="s">
        <v>52</v>
      </c>
      <c r="F121" s="123" t="s">
        <v>53</v>
      </c>
      <c r="G121" s="123" t="s">
        <v>111</v>
      </c>
      <c r="H121" s="123" t="s">
        <v>112</v>
      </c>
      <c r="I121" s="123" t="s">
        <v>113</v>
      </c>
      <c r="J121" s="123" t="s">
        <v>114</v>
      </c>
      <c r="K121" s="123" t="s">
        <v>401</v>
      </c>
      <c r="L121" s="123" t="s">
        <v>103</v>
      </c>
      <c r="M121" s="124" t="s">
        <v>115</v>
      </c>
      <c r="N121" s="125"/>
      <c r="O121" s="59" t="s">
        <v>1</v>
      </c>
      <c r="P121" s="60" t="s">
        <v>35</v>
      </c>
      <c r="Q121" s="60" t="s">
        <v>116</v>
      </c>
      <c r="R121" s="60" t="s">
        <v>117</v>
      </c>
      <c r="S121" s="60" t="s">
        <v>118</v>
      </c>
      <c r="T121" s="60" t="s">
        <v>119</v>
      </c>
      <c r="U121" s="60" t="s">
        <v>120</v>
      </c>
      <c r="V121" s="60" t="s">
        <v>121</v>
      </c>
      <c r="W121" s="60" t="s">
        <v>122</v>
      </c>
      <c r="X121" s="60" t="s">
        <v>123</v>
      </c>
      <c r="Y121" s="61" t="s">
        <v>124</v>
      </c>
      <c r="Z121" s="120"/>
      <c r="AA121" s="120"/>
      <c r="AB121" s="120"/>
      <c r="AC121" s="120"/>
      <c r="AD121" s="120"/>
      <c r="AE121" s="120"/>
      <c r="AF121" s="120"/>
    </row>
    <row r="122" spans="1:64" s="2" customFormat="1" ht="22.9" customHeight="1">
      <c r="A122" s="29"/>
      <c r="B122" s="30"/>
      <c r="C122" s="66" t="s">
        <v>125</v>
      </c>
      <c r="D122" s="29"/>
      <c r="E122" s="29"/>
      <c r="F122" s="29"/>
      <c r="G122" s="29"/>
      <c r="H122" s="29"/>
      <c r="I122" s="29"/>
      <c r="J122" s="29"/>
      <c r="K122" s="183"/>
      <c r="L122" s="126">
        <f>SUM(L124,L126,L128,L131,L133,L135,L137,L139)</f>
        <v>4047.3</v>
      </c>
      <c r="M122" s="29"/>
      <c r="N122" s="30"/>
      <c r="O122" s="62"/>
      <c r="P122" s="53"/>
      <c r="Q122" s="63"/>
      <c r="R122" s="127">
        <f>R123</f>
        <v>0</v>
      </c>
      <c r="S122" s="127">
        <f>S123</f>
        <v>4047.3</v>
      </c>
      <c r="T122" s="63"/>
      <c r="U122" s="128">
        <f>U123</f>
        <v>0</v>
      </c>
      <c r="V122" s="63"/>
      <c r="W122" s="128">
        <f>W123</f>
        <v>0</v>
      </c>
      <c r="X122" s="63"/>
      <c r="Y122" s="129">
        <f>Y123</f>
        <v>0</v>
      </c>
      <c r="Z122" s="29"/>
      <c r="AA122" s="29"/>
      <c r="AB122" s="29"/>
      <c r="AC122" s="29"/>
      <c r="AD122" s="29"/>
      <c r="AE122" s="29"/>
      <c r="AF122" s="29"/>
      <c r="AU122" s="14" t="s">
        <v>72</v>
      </c>
      <c r="AV122" s="14" t="s">
        <v>105</v>
      </c>
      <c r="BL122" s="130">
        <f>BL123</f>
        <v>4047.3</v>
      </c>
    </row>
    <row r="123" spans="2:64" s="11" customFormat="1" ht="25.9" customHeight="1">
      <c r="B123" s="131"/>
      <c r="D123" s="132" t="s">
        <v>72</v>
      </c>
      <c r="E123" s="133" t="s">
        <v>367</v>
      </c>
      <c r="F123" s="133" t="s">
        <v>367</v>
      </c>
      <c r="L123" s="134">
        <f>BL123</f>
        <v>4047.3</v>
      </c>
      <c r="N123" s="131"/>
      <c r="O123" s="135"/>
      <c r="P123" s="136"/>
      <c r="Q123" s="136"/>
      <c r="R123" s="137">
        <f>R124+SUM(R125:R130)</f>
        <v>0</v>
      </c>
      <c r="S123" s="137">
        <f>S124+SUM(S125:S130)</f>
        <v>4047.3</v>
      </c>
      <c r="T123" s="136"/>
      <c r="U123" s="138">
        <f>U124+SUM(U125:U130)</f>
        <v>0</v>
      </c>
      <c r="V123" s="136"/>
      <c r="W123" s="138">
        <f>W124+SUM(W125:W130)</f>
        <v>0</v>
      </c>
      <c r="X123" s="136"/>
      <c r="Y123" s="139">
        <f>Y124+SUM(Y125:Y130)</f>
        <v>0</v>
      </c>
      <c r="AS123" s="132" t="s">
        <v>168</v>
      </c>
      <c r="AU123" s="140" t="s">
        <v>72</v>
      </c>
      <c r="AV123" s="140" t="s">
        <v>73</v>
      </c>
      <c r="AZ123" s="132" t="s">
        <v>128</v>
      </c>
      <c r="BL123" s="141">
        <f>BL124+SUM(BL125:BL130)</f>
        <v>4047.3</v>
      </c>
    </row>
    <row r="124" spans="1:66" s="2" customFormat="1" ht="78" customHeight="1">
      <c r="A124" s="29"/>
      <c r="B124" s="142"/>
      <c r="C124" s="143" t="s">
        <v>173</v>
      </c>
      <c r="D124" s="143" t="s">
        <v>130</v>
      </c>
      <c r="E124" s="144" t="s">
        <v>368</v>
      </c>
      <c r="F124" s="145" t="s">
        <v>369</v>
      </c>
      <c r="G124" s="146" t="s">
        <v>370</v>
      </c>
      <c r="H124" s="147">
        <v>1</v>
      </c>
      <c r="I124" s="148">
        <v>0</v>
      </c>
      <c r="J124" s="188">
        <v>3</v>
      </c>
      <c r="K124" s="188"/>
      <c r="L124" s="148">
        <f>ROUND(Q124*H124,2)</f>
        <v>3</v>
      </c>
      <c r="M124" s="145" t="s">
        <v>134</v>
      </c>
      <c r="N124" s="30"/>
      <c r="O124" s="149" t="s">
        <v>1</v>
      </c>
      <c r="P124" s="150" t="s">
        <v>36</v>
      </c>
      <c r="Q124" s="151">
        <f>I124+J124</f>
        <v>3</v>
      </c>
      <c r="R124" s="151">
        <f>ROUND(I124*H124,2)</f>
        <v>0</v>
      </c>
      <c r="S124" s="151">
        <f>ROUND(J124*H124,2)</f>
        <v>3</v>
      </c>
      <c r="T124" s="152">
        <v>0</v>
      </c>
      <c r="U124" s="152">
        <f>T124*H124</f>
        <v>0</v>
      </c>
      <c r="V124" s="152">
        <v>0</v>
      </c>
      <c r="W124" s="152">
        <f>V124*H124</f>
        <v>0</v>
      </c>
      <c r="X124" s="152">
        <v>0</v>
      </c>
      <c r="Y124" s="153">
        <f>X124*H124</f>
        <v>0</v>
      </c>
      <c r="Z124" s="29"/>
      <c r="AA124" s="29"/>
      <c r="AB124" s="29"/>
      <c r="AC124" s="29"/>
      <c r="AD124" s="29"/>
      <c r="AE124" s="29"/>
      <c r="AF124" s="29"/>
      <c r="AS124" s="154" t="s">
        <v>135</v>
      </c>
      <c r="AU124" s="154" t="s">
        <v>130</v>
      </c>
      <c r="AV124" s="154" t="s">
        <v>81</v>
      </c>
      <c r="AZ124" s="14" t="s">
        <v>128</v>
      </c>
      <c r="BF124" s="155">
        <f>IF(P124="základní",L124,0)</f>
        <v>3</v>
      </c>
      <c r="BG124" s="155">
        <f>IF(P124="snížená",L124,0)</f>
        <v>0</v>
      </c>
      <c r="BH124" s="155">
        <f>IF(P124="zákl. přenesená",L124,0)</f>
        <v>0</v>
      </c>
      <c r="BI124" s="155">
        <f>IF(P124="sníž. přenesená",L124,0)</f>
        <v>0</v>
      </c>
      <c r="BJ124" s="155">
        <f>IF(P124="nulová",L124,0)</f>
        <v>0</v>
      </c>
      <c r="BK124" s="14" t="s">
        <v>81</v>
      </c>
      <c r="BL124" s="155">
        <f>ROUND(Q124*H124,2)</f>
        <v>3</v>
      </c>
      <c r="BM124" s="14" t="s">
        <v>135</v>
      </c>
      <c r="BN124" s="154" t="s">
        <v>371</v>
      </c>
    </row>
    <row r="125" spans="1:48" s="2" customFormat="1" ht="19.5">
      <c r="A125" s="29"/>
      <c r="B125" s="30"/>
      <c r="C125" s="191"/>
      <c r="D125" s="192" t="s">
        <v>243</v>
      </c>
      <c r="E125" s="191"/>
      <c r="F125" s="193" t="s">
        <v>372</v>
      </c>
      <c r="G125" s="191"/>
      <c r="H125" s="191"/>
      <c r="I125" s="191"/>
      <c r="J125" s="191"/>
      <c r="K125" s="191"/>
      <c r="L125" s="191"/>
      <c r="M125" s="191"/>
      <c r="N125" s="30"/>
      <c r="O125" s="170"/>
      <c r="P125" s="171"/>
      <c r="Q125" s="55"/>
      <c r="R125" s="55"/>
      <c r="S125" s="55"/>
      <c r="T125" s="55"/>
      <c r="U125" s="55"/>
      <c r="V125" s="55"/>
      <c r="W125" s="55"/>
      <c r="X125" s="55"/>
      <c r="Y125" s="56"/>
      <c r="Z125" s="29"/>
      <c r="AA125" s="29"/>
      <c r="AB125" s="29"/>
      <c r="AC125" s="29"/>
      <c r="AD125" s="29"/>
      <c r="AE125" s="29"/>
      <c r="AF125" s="29"/>
      <c r="AU125" s="14" t="s">
        <v>243</v>
      </c>
      <c r="AV125" s="14" t="s">
        <v>81</v>
      </c>
    </row>
    <row r="126" spans="1:66" s="2" customFormat="1" ht="90" customHeight="1">
      <c r="A126" s="29"/>
      <c r="B126" s="142"/>
      <c r="C126" s="143" t="s">
        <v>177</v>
      </c>
      <c r="D126" s="143" t="s">
        <v>130</v>
      </c>
      <c r="E126" s="144" t="s">
        <v>373</v>
      </c>
      <c r="F126" s="145" t="s">
        <v>374</v>
      </c>
      <c r="G126" s="146" t="s">
        <v>370</v>
      </c>
      <c r="H126" s="147">
        <v>1</v>
      </c>
      <c r="I126" s="148">
        <v>0</v>
      </c>
      <c r="J126" s="188">
        <v>1</v>
      </c>
      <c r="K126" s="188"/>
      <c r="L126" s="148">
        <f>ROUND(Q126*H126,2)</f>
        <v>1</v>
      </c>
      <c r="M126" s="145" t="s">
        <v>134</v>
      </c>
      <c r="N126" s="30"/>
      <c r="O126" s="149" t="s">
        <v>1</v>
      </c>
      <c r="P126" s="150" t="s">
        <v>36</v>
      </c>
      <c r="Q126" s="151">
        <f>I126+J126</f>
        <v>1</v>
      </c>
      <c r="R126" s="151">
        <f>ROUND(I126*H126,2)</f>
        <v>0</v>
      </c>
      <c r="S126" s="151">
        <f>ROUND(J126*H126,2)</f>
        <v>1</v>
      </c>
      <c r="T126" s="152">
        <v>0</v>
      </c>
      <c r="U126" s="152">
        <f>T126*H126</f>
        <v>0</v>
      </c>
      <c r="V126" s="152">
        <v>0</v>
      </c>
      <c r="W126" s="152">
        <f>V126*H126</f>
        <v>0</v>
      </c>
      <c r="X126" s="152">
        <v>0</v>
      </c>
      <c r="Y126" s="153">
        <f>X126*H126</f>
        <v>0</v>
      </c>
      <c r="Z126" s="29"/>
      <c r="AA126" s="29"/>
      <c r="AB126" s="29"/>
      <c r="AC126" s="29"/>
      <c r="AD126" s="29"/>
      <c r="AE126" s="29"/>
      <c r="AF126" s="29"/>
      <c r="AS126" s="154" t="s">
        <v>135</v>
      </c>
      <c r="AU126" s="154" t="s">
        <v>130</v>
      </c>
      <c r="AV126" s="154" t="s">
        <v>81</v>
      </c>
      <c r="AZ126" s="14" t="s">
        <v>128</v>
      </c>
      <c r="BF126" s="155">
        <f>IF(P126="základní",L126,0)</f>
        <v>1</v>
      </c>
      <c r="BG126" s="155">
        <f>IF(P126="snížená",L126,0)</f>
        <v>0</v>
      </c>
      <c r="BH126" s="155">
        <f>IF(P126="zákl. přenesená",L126,0)</f>
        <v>0</v>
      </c>
      <c r="BI126" s="155">
        <f>IF(P126="sníž. přenesená",L126,0)</f>
        <v>0</v>
      </c>
      <c r="BJ126" s="155">
        <f>IF(P126="nulová",L126,0)</f>
        <v>0</v>
      </c>
      <c r="BK126" s="14" t="s">
        <v>81</v>
      </c>
      <c r="BL126" s="155">
        <f>ROUND(Q126*H126,2)</f>
        <v>1</v>
      </c>
      <c r="BM126" s="14" t="s">
        <v>135</v>
      </c>
      <c r="BN126" s="154" t="s">
        <v>375</v>
      </c>
    </row>
    <row r="127" spans="1:48" s="2" customFormat="1" ht="19.5">
      <c r="A127" s="29"/>
      <c r="B127" s="30"/>
      <c r="C127" s="191"/>
      <c r="D127" s="192" t="s">
        <v>243</v>
      </c>
      <c r="E127" s="191"/>
      <c r="F127" s="193" t="s">
        <v>372</v>
      </c>
      <c r="G127" s="191"/>
      <c r="H127" s="191"/>
      <c r="I127" s="191"/>
      <c r="J127" s="191"/>
      <c r="K127" s="191"/>
      <c r="L127" s="191"/>
      <c r="M127" s="191"/>
      <c r="N127" s="30"/>
      <c r="O127" s="170"/>
      <c r="P127" s="171"/>
      <c r="Q127" s="55"/>
      <c r="R127" s="55"/>
      <c r="S127" s="55"/>
      <c r="T127" s="55"/>
      <c r="U127" s="55"/>
      <c r="V127" s="55"/>
      <c r="W127" s="55"/>
      <c r="X127" s="55"/>
      <c r="Y127" s="56"/>
      <c r="Z127" s="29"/>
      <c r="AA127" s="29"/>
      <c r="AB127" s="29"/>
      <c r="AC127" s="29"/>
      <c r="AD127" s="29"/>
      <c r="AE127" s="29"/>
      <c r="AF127" s="29"/>
      <c r="AU127" s="14" t="s">
        <v>243</v>
      </c>
      <c r="AV127" s="14" t="s">
        <v>81</v>
      </c>
    </row>
    <row r="128" spans="1:66" s="2" customFormat="1" ht="24">
      <c r="A128" s="29"/>
      <c r="B128" s="142"/>
      <c r="C128" s="143" t="s">
        <v>181</v>
      </c>
      <c r="D128" s="143" t="s">
        <v>130</v>
      </c>
      <c r="E128" s="144" t="s">
        <v>376</v>
      </c>
      <c r="F128" s="145" t="s">
        <v>377</v>
      </c>
      <c r="G128" s="146" t="s">
        <v>370</v>
      </c>
      <c r="H128" s="147">
        <v>1</v>
      </c>
      <c r="I128" s="148">
        <v>0</v>
      </c>
      <c r="J128" s="188">
        <v>2.2</v>
      </c>
      <c r="K128" s="188"/>
      <c r="L128" s="148">
        <f>ROUND(Q128*H128,2)</f>
        <v>2.2</v>
      </c>
      <c r="M128" s="145" t="s">
        <v>134</v>
      </c>
      <c r="N128" s="30"/>
      <c r="O128" s="149" t="s">
        <v>1</v>
      </c>
      <c r="P128" s="150" t="s">
        <v>36</v>
      </c>
      <c r="Q128" s="151">
        <f>I128+J128</f>
        <v>2.2</v>
      </c>
      <c r="R128" s="151">
        <f>ROUND(I128*H128,2)</f>
        <v>0</v>
      </c>
      <c r="S128" s="151">
        <f>ROUND(J128*H128,2)</f>
        <v>2.2</v>
      </c>
      <c r="T128" s="152">
        <v>0</v>
      </c>
      <c r="U128" s="152">
        <f>T128*H128</f>
        <v>0</v>
      </c>
      <c r="V128" s="152">
        <v>0</v>
      </c>
      <c r="W128" s="152">
        <f>V128*H128</f>
        <v>0</v>
      </c>
      <c r="X128" s="152">
        <v>0</v>
      </c>
      <c r="Y128" s="153">
        <f>X128*H128</f>
        <v>0</v>
      </c>
      <c r="Z128" s="29"/>
      <c r="AA128" s="29"/>
      <c r="AB128" s="29"/>
      <c r="AC128" s="29"/>
      <c r="AD128" s="29"/>
      <c r="AE128" s="29"/>
      <c r="AF128" s="29"/>
      <c r="AS128" s="154" t="s">
        <v>135</v>
      </c>
      <c r="AU128" s="154" t="s">
        <v>130</v>
      </c>
      <c r="AV128" s="154" t="s">
        <v>81</v>
      </c>
      <c r="AZ128" s="14" t="s">
        <v>128</v>
      </c>
      <c r="BF128" s="155">
        <f>IF(P128="základní",L128,0)</f>
        <v>2.2</v>
      </c>
      <c r="BG128" s="155">
        <f>IF(P128="snížená",L128,0)</f>
        <v>0</v>
      </c>
      <c r="BH128" s="155">
        <f>IF(P128="zákl. přenesená",L128,0)</f>
        <v>0</v>
      </c>
      <c r="BI128" s="155">
        <f>IF(P128="sníž. přenesená",L128,0)</f>
        <v>0</v>
      </c>
      <c r="BJ128" s="155">
        <f>IF(P128="nulová",L128,0)</f>
        <v>0</v>
      </c>
      <c r="BK128" s="14" t="s">
        <v>81</v>
      </c>
      <c r="BL128" s="155">
        <f>ROUND(Q128*H128,2)</f>
        <v>2.2</v>
      </c>
      <c r="BM128" s="14" t="s">
        <v>135</v>
      </c>
      <c r="BN128" s="154" t="s">
        <v>378</v>
      </c>
    </row>
    <row r="129" spans="1:48" s="2" customFormat="1" ht="19.5">
      <c r="A129" s="29"/>
      <c r="B129" s="30"/>
      <c r="C129" s="191"/>
      <c r="D129" s="192" t="s">
        <v>243</v>
      </c>
      <c r="E129" s="191"/>
      <c r="F129" s="193" t="s">
        <v>379</v>
      </c>
      <c r="G129" s="191"/>
      <c r="H129" s="191"/>
      <c r="I129" s="191"/>
      <c r="J129" s="191"/>
      <c r="K129" s="191"/>
      <c r="L129" s="191"/>
      <c r="M129" s="191"/>
      <c r="N129" s="30"/>
      <c r="O129" s="170"/>
      <c r="P129" s="171"/>
      <c r="Q129" s="55"/>
      <c r="R129" s="55"/>
      <c r="S129" s="55"/>
      <c r="T129" s="55"/>
      <c r="U129" s="55"/>
      <c r="V129" s="55"/>
      <c r="W129" s="55"/>
      <c r="X129" s="55"/>
      <c r="Y129" s="56"/>
      <c r="Z129" s="29"/>
      <c r="AA129" s="29"/>
      <c r="AB129" s="29"/>
      <c r="AC129" s="29"/>
      <c r="AD129" s="29"/>
      <c r="AE129" s="29"/>
      <c r="AF129" s="29"/>
      <c r="AU129" s="14" t="s">
        <v>243</v>
      </c>
      <c r="AV129" s="14" t="s">
        <v>81</v>
      </c>
    </row>
    <row r="130" spans="2:64" s="11" customFormat="1" ht="22.9" customHeight="1">
      <c r="B130" s="131"/>
      <c r="C130" s="184"/>
      <c r="D130" s="185" t="s">
        <v>72</v>
      </c>
      <c r="E130" s="196" t="s">
        <v>87</v>
      </c>
      <c r="F130" s="196" t="s">
        <v>88</v>
      </c>
      <c r="G130" s="184"/>
      <c r="H130" s="184"/>
      <c r="I130" s="184"/>
      <c r="J130" s="184"/>
      <c r="K130" s="184"/>
      <c r="L130" s="197">
        <f>BL130</f>
        <v>4041.1000000000004</v>
      </c>
      <c r="M130" s="184"/>
      <c r="N130" s="131"/>
      <c r="O130" s="135"/>
      <c r="P130" s="136"/>
      <c r="Q130" s="136"/>
      <c r="R130" s="137">
        <f>SUM(R131:R139)</f>
        <v>0</v>
      </c>
      <c r="S130" s="137">
        <f>SUM(S131:S139)</f>
        <v>4041.1000000000004</v>
      </c>
      <c r="T130" s="136"/>
      <c r="U130" s="138">
        <f>SUM(U131:U139)</f>
        <v>0</v>
      </c>
      <c r="V130" s="136"/>
      <c r="W130" s="138">
        <f>SUM(W131:W139)</f>
        <v>0</v>
      </c>
      <c r="X130" s="136"/>
      <c r="Y130" s="139">
        <f>SUM(Y131:Y139)</f>
        <v>0</v>
      </c>
      <c r="AS130" s="132" t="s">
        <v>168</v>
      </c>
      <c r="AU130" s="140" t="s">
        <v>72</v>
      </c>
      <c r="AV130" s="140" t="s">
        <v>81</v>
      </c>
      <c r="AZ130" s="132" t="s">
        <v>128</v>
      </c>
      <c r="BL130" s="141">
        <f>SUM(BL131:BL139)</f>
        <v>4041.1000000000004</v>
      </c>
    </row>
    <row r="131" spans="1:66" s="2" customFormat="1" ht="134.25" customHeight="1">
      <c r="A131" s="29"/>
      <c r="B131" s="142"/>
      <c r="C131" s="143" t="s">
        <v>81</v>
      </c>
      <c r="D131" s="143" t="s">
        <v>130</v>
      </c>
      <c r="E131" s="144" t="s">
        <v>380</v>
      </c>
      <c r="F131" s="145" t="s">
        <v>381</v>
      </c>
      <c r="G131" s="146" t="s">
        <v>133</v>
      </c>
      <c r="H131" s="147">
        <v>1</v>
      </c>
      <c r="I131" s="148">
        <v>0</v>
      </c>
      <c r="J131" s="188">
        <v>1620</v>
      </c>
      <c r="K131" s="147">
        <v>1</v>
      </c>
      <c r="L131" s="148">
        <f>ROUND((Q131*K131)*H131,2)</f>
        <v>1620</v>
      </c>
      <c r="M131" s="145" t="s">
        <v>134</v>
      </c>
      <c r="N131" s="30"/>
      <c r="O131" s="149" t="s">
        <v>1</v>
      </c>
      <c r="P131" s="150" t="s">
        <v>36</v>
      </c>
      <c r="Q131" s="151">
        <f>I131+J131</f>
        <v>1620</v>
      </c>
      <c r="R131" s="151">
        <f>ROUND(I131*H131,2)</f>
        <v>0</v>
      </c>
      <c r="S131" s="151">
        <f>ROUND(J131*H131,2)</f>
        <v>1620</v>
      </c>
      <c r="T131" s="152">
        <v>0</v>
      </c>
      <c r="U131" s="152">
        <f>T131*H131</f>
        <v>0</v>
      </c>
      <c r="V131" s="152">
        <v>0</v>
      </c>
      <c r="W131" s="152">
        <f>V131*H131</f>
        <v>0</v>
      </c>
      <c r="X131" s="152">
        <v>0</v>
      </c>
      <c r="Y131" s="153">
        <f>X131*H131</f>
        <v>0</v>
      </c>
      <c r="Z131" s="29"/>
      <c r="AA131" s="29"/>
      <c r="AB131" s="29"/>
      <c r="AC131" s="29"/>
      <c r="AD131" s="29"/>
      <c r="AE131" s="29"/>
      <c r="AF131" s="29"/>
      <c r="AS131" s="154" t="s">
        <v>135</v>
      </c>
      <c r="AU131" s="154" t="s">
        <v>130</v>
      </c>
      <c r="AV131" s="154" t="s">
        <v>83</v>
      </c>
      <c r="AZ131" s="14" t="s">
        <v>128</v>
      </c>
      <c r="BF131" s="155">
        <f>IF(P131="základní",L131,0)</f>
        <v>1620</v>
      </c>
      <c r="BG131" s="155">
        <f>IF(P131="snížená",L131,0)</f>
        <v>0</v>
      </c>
      <c r="BH131" s="155">
        <f>IF(P131="zákl. přenesená",L131,0)</f>
        <v>0</v>
      </c>
      <c r="BI131" s="155">
        <f>IF(P131="sníž. přenesená",L131,0)</f>
        <v>0</v>
      </c>
      <c r="BJ131" s="155">
        <f>IF(P131="nulová",L131,0)</f>
        <v>0</v>
      </c>
      <c r="BK131" s="14" t="s">
        <v>81</v>
      </c>
      <c r="BL131" s="155">
        <f>ROUND(Q131*H131,2)</f>
        <v>1620</v>
      </c>
      <c r="BM131" s="14" t="s">
        <v>135</v>
      </c>
      <c r="BN131" s="154" t="s">
        <v>382</v>
      </c>
    </row>
    <row r="132" spans="1:48" s="2" customFormat="1" ht="19.5">
      <c r="A132" s="29"/>
      <c r="B132" s="30"/>
      <c r="C132" s="191"/>
      <c r="D132" s="192" t="s">
        <v>243</v>
      </c>
      <c r="E132" s="191"/>
      <c r="F132" s="193" t="s">
        <v>383</v>
      </c>
      <c r="G132" s="191"/>
      <c r="H132" s="191"/>
      <c r="I132" s="191"/>
      <c r="J132" s="191"/>
      <c r="K132" s="147"/>
      <c r="L132" s="148"/>
      <c r="M132" s="191"/>
      <c r="N132" s="30"/>
      <c r="O132" s="170"/>
      <c r="P132" s="171"/>
      <c r="Q132" s="55"/>
      <c r="R132" s="55"/>
      <c r="S132" s="55"/>
      <c r="T132" s="55"/>
      <c r="U132" s="55"/>
      <c r="V132" s="55"/>
      <c r="W132" s="55"/>
      <c r="X132" s="55"/>
      <c r="Y132" s="56"/>
      <c r="Z132" s="29"/>
      <c r="AA132" s="29"/>
      <c r="AB132" s="29"/>
      <c r="AC132" s="29"/>
      <c r="AD132" s="29"/>
      <c r="AE132" s="29"/>
      <c r="AF132" s="29"/>
      <c r="AU132" s="14" t="s">
        <v>243</v>
      </c>
      <c r="AV132" s="14" t="s">
        <v>83</v>
      </c>
    </row>
    <row r="133" spans="1:66" s="2" customFormat="1" ht="142.15" customHeight="1">
      <c r="A133" s="29"/>
      <c r="B133" s="142"/>
      <c r="C133" s="143" t="s">
        <v>83</v>
      </c>
      <c r="D133" s="143" t="s">
        <v>130</v>
      </c>
      <c r="E133" s="144" t="s">
        <v>384</v>
      </c>
      <c r="F133" s="145" t="s">
        <v>385</v>
      </c>
      <c r="G133" s="146" t="s">
        <v>133</v>
      </c>
      <c r="H133" s="147">
        <v>1</v>
      </c>
      <c r="I133" s="148">
        <v>0</v>
      </c>
      <c r="J133" s="188">
        <v>15.8</v>
      </c>
      <c r="K133" s="147">
        <v>1</v>
      </c>
      <c r="L133" s="148">
        <f aca="true" t="shared" si="0" ref="L133:L139">ROUND((Q133*K133)*H133,2)</f>
        <v>15.8</v>
      </c>
      <c r="M133" s="145" t="s">
        <v>134</v>
      </c>
      <c r="N133" s="30"/>
      <c r="O133" s="149" t="s">
        <v>1</v>
      </c>
      <c r="P133" s="150" t="s">
        <v>36</v>
      </c>
      <c r="Q133" s="151">
        <f>I133+J133</f>
        <v>15.8</v>
      </c>
      <c r="R133" s="151">
        <f>ROUND(I133*H133,2)</f>
        <v>0</v>
      </c>
      <c r="S133" s="151">
        <f>ROUND(J133*H133,2)</f>
        <v>15.8</v>
      </c>
      <c r="T133" s="152">
        <v>0</v>
      </c>
      <c r="U133" s="152">
        <f>T133*H133</f>
        <v>0</v>
      </c>
      <c r="V133" s="152">
        <v>0</v>
      </c>
      <c r="W133" s="152">
        <f>V133*H133</f>
        <v>0</v>
      </c>
      <c r="X133" s="152">
        <v>0</v>
      </c>
      <c r="Y133" s="153">
        <f>X133*H133</f>
        <v>0</v>
      </c>
      <c r="Z133" s="29"/>
      <c r="AA133" s="29"/>
      <c r="AB133" s="29"/>
      <c r="AC133" s="29"/>
      <c r="AD133" s="29"/>
      <c r="AE133" s="29"/>
      <c r="AF133" s="29"/>
      <c r="AS133" s="154" t="s">
        <v>135</v>
      </c>
      <c r="AU133" s="154" t="s">
        <v>130</v>
      </c>
      <c r="AV133" s="154" t="s">
        <v>83</v>
      </c>
      <c r="AZ133" s="14" t="s">
        <v>128</v>
      </c>
      <c r="BF133" s="155">
        <f>IF(P133="základní",L133,0)</f>
        <v>15.8</v>
      </c>
      <c r="BG133" s="155">
        <f>IF(P133="snížená",L133,0)</f>
        <v>0</v>
      </c>
      <c r="BH133" s="155">
        <f>IF(P133="zákl. přenesená",L133,0)</f>
        <v>0</v>
      </c>
      <c r="BI133" s="155">
        <f>IF(P133="sníž. přenesená",L133,0)</f>
        <v>0</v>
      </c>
      <c r="BJ133" s="155">
        <f>IF(P133="nulová",L133,0)</f>
        <v>0</v>
      </c>
      <c r="BK133" s="14" t="s">
        <v>81</v>
      </c>
      <c r="BL133" s="155">
        <f>ROUND(Q133*H133,2)</f>
        <v>15.8</v>
      </c>
      <c r="BM133" s="14" t="s">
        <v>135</v>
      </c>
      <c r="BN133" s="154" t="s">
        <v>386</v>
      </c>
    </row>
    <row r="134" spans="1:48" s="2" customFormat="1" ht="19.5">
      <c r="A134" s="29"/>
      <c r="B134" s="30"/>
      <c r="C134" s="191"/>
      <c r="D134" s="192" t="s">
        <v>243</v>
      </c>
      <c r="E134" s="191"/>
      <c r="F134" s="193" t="s">
        <v>383</v>
      </c>
      <c r="G134" s="191"/>
      <c r="H134" s="191"/>
      <c r="I134" s="191"/>
      <c r="J134" s="191"/>
      <c r="K134" s="147"/>
      <c r="L134" s="148"/>
      <c r="M134" s="191"/>
      <c r="N134" s="30"/>
      <c r="O134" s="170"/>
      <c r="P134" s="171"/>
      <c r="Q134" s="55"/>
      <c r="R134" s="55"/>
      <c r="S134" s="55"/>
      <c r="T134" s="55"/>
      <c r="U134" s="55"/>
      <c r="V134" s="55"/>
      <c r="W134" s="55"/>
      <c r="X134" s="55"/>
      <c r="Y134" s="56"/>
      <c r="Z134" s="29"/>
      <c r="AA134" s="29"/>
      <c r="AB134" s="29"/>
      <c r="AC134" s="29"/>
      <c r="AD134" s="29"/>
      <c r="AE134" s="29"/>
      <c r="AF134" s="29"/>
      <c r="AU134" s="14" t="s">
        <v>243</v>
      </c>
      <c r="AV134" s="14" t="s">
        <v>83</v>
      </c>
    </row>
    <row r="135" spans="1:66" s="2" customFormat="1" ht="142.15" customHeight="1">
      <c r="A135" s="29"/>
      <c r="B135" s="142"/>
      <c r="C135" s="143" t="s">
        <v>159</v>
      </c>
      <c r="D135" s="143" t="s">
        <v>130</v>
      </c>
      <c r="E135" s="144" t="s">
        <v>387</v>
      </c>
      <c r="F135" s="145" t="s">
        <v>388</v>
      </c>
      <c r="G135" s="146" t="s">
        <v>389</v>
      </c>
      <c r="H135" s="147">
        <v>1</v>
      </c>
      <c r="I135" s="148">
        <v>0</v>
      </c>
      <c r="J135" s="188">
        <v>1800</v>
      </c>
      <c r="K135" s="147">
        <v>1</v>
      </c>
      <c r="L135" s="148">
        <f t="shared" si="0"/>
        <v>1800</v>
      </c>
      <c r="M135" s="145" t="s">
        <v>134</v>
      </c>
      <c r="N135" s="30"/>
      <c r="O135" s="149" t="s">
        <v>1</v>
      </c>
      <c r="P135" s="150" t="s">
        <v>36</v>
      </c>
      <c r="Q135" s="151">
        <f>I135+J135</f>
        <v>1800</v>
      </c>
      <c r="R135" s="151">
        <f>ROUND(I135*H135,2)</f>
        <v>0</v>
      </c>
      <c r="S135" s="151">
        <f>ROUND(J135*H135,2)</f>
        <v>1800</v>
      </c>
      <c r="T135" s="152">
        <v>0</v>
      </c>
      <c r="U135" s="152">
        <f>T135*H135</f>
        <v>0</v>
      </c>
      <c r="V135" s="152">
        <v>0</v>
      </c>
      <c r="W135" s="152">
        <f>V135*H135</f>
        <v>0</v>
      </c>
      <c r="X135" s="152">
        <v>0</v>
      </c>
      <c r="Y135" s="153">
        <f>X135*H135</f>
        <v>0</v>
      </c>
      <c r="Z135" s="29"/>
      <c r="AA135" s="29"/>
      <c r="AB135" s="29"/>
      <c r="AC135" s="29"/>
      <c r="AD135" s="29"/>
      <c r="AE135" s="29"/>
      <c r="AF135" s="29"/>
      <c r="AS135" s="154" t="s">
        <v>135</v>
      </c>
      <c r="AU135" s="154" t="s">
        <v>130</v>
      </c>
      <c r="AV135" s="154" t="s">
        <v>83</v>
      </c>
      <c r="AZ135" s="14" t="s">
        <v>128</v>
      </c>
      <c r="BF135" s="155">
        <f>IF(P135="základní",L135,0)</f>
        <v>1800</v>
      </c>
      <c r="BG135" s="155">
        <f>IF(P135="snížená",L135,0)</f>
        <v>0</v>
      </c>
      <c r="BH135" s="155">
        <f>IF(P135="zákl. přenesená",L135,0)</f>
        <v>0</v>
      </c>
      <c r="BI135" s="155">
        <f>IF(P135="sníž. přenesená",L135,0)</f>
        <v>0</v>
      </c>
      <c r="BJ135" s="155">
        <f>IF(P135="nulová",L135,0)</f>
        <v>0</v>
      </c>
      <c r="BK135" s="14" t="s">
        <v>81</v>
      </c>
      <c r="BL135" s="155">
        <f>ROUND(Q135*H135,2)</f>
        <v>1800</v>
      </c>
      <c r="BM135" s="14" t="s">
        <v>135</v>
      </c>
      <c r="BN135" s="154" t="s">
        <v>390</v>
      </c>
    </row>
    <row r="136" spans="1:48" s="2" customFormat="1" ht="19.5">
      <c r="A136" s="29"/>
      <c r="B136" s="30"/>
      <c r="C136" s="191"/>
      <c r="D136" s="192" t="s">
        <v>243</v>
      </c>
      <c r="E136" s="191"/>
      <c r="F136" s="193" t="s">
        <v>391</v>
      </c>
      <c r="G136" s="191"/>
      <c r="H136" s="191"/>
      <c r="I136" s="191"/>
      <c r="J136" s="191"/>
      <c r="K136" s="147"/>
      <c r="L136" s="148"/>
      <c r="M136" s="191"/>
      <c r="N136" s="30"/>
      <c r="O136" s="170"/>
      <c r="P136" s="171"/>
      <c r="Q136" s="55"/>
      <c r="R136" s="55"/>
      <c r="S136" s="55"/>
      <c r="T136" s="55"/>
      <c r="U136" s="55"/>
      <c r="V136" s="55"/>
      <c r="W136" s="55"/>
      <c r="X136" s="55"/>
      <c r="Y136" s="56"/>
      <c r="Z136" s="29"/>
      <c r="AA136" s="29"/>
      <c r="AB136" s="29"/>
      <c r="AC136" s="29"/>
      <c r="AD136" s="29"/>
      <c r="AE136" s="29"/>
      <c r="AF136" s="29"/>
      <c r="AU136" s="14" t="s">
        <v>243</v>
      </c>
      <c r="AV136" s="14" t="s">
        <v>83</v>
      </c>
    </row>
    <row r="137" spans="1:66" s="2" customFormat="1" ht="142.15" customHeight="1">
      <c r="A137" s="29"/>
      <c r="B137" s="142"/>
      <c r="C137" s="143" t="s">
        <v>135</v>
      </c>
      <c r="D137" s="143" t="s">
        <v>130</v>
      </c>
      <c r="E137" s="144" t="s">
        <v>392</v>
      </c>
      <c r="F137" s="145" t="s">
        <v>393</v>
      </c>
      <c r="G137" s="146" t="s">
        <v>389</v>
      </c>
      <c r="H137" s="147">
        <v>1</v>
      </c>
      <c r="I137" s="148">
        <v>0</v>
      </c>
      <c r="J137" s="188">
        <v>17.3</v>
      </c>
      <c r="K137" s="147">
        <v>1</v>
      </c>
      <c r="L137" s="148">
        <f t="shared" si="0"/>
        <v>17.3</v>
      </c>
      <c r="M137" s="145" t="s">
        <v>134</v>
      </c>
      <c r="N137" s="30"/>
      <c r="O137" s="149" t="s">
        <v>1</v>
      </c>
      <c r="P137" s="150" t="s">
        <v>36</v>
      </c>
      <c r="Q137" s="151">
        <f>I137+J137</f>
        <v>17.3</v>
      </c>
      <c r="R137" s="151">
        <f>ROUND(I137*H137,2)</f>
        <v>0</v>
      </c>
      <c r="S137" s="151">
        <f>ROUND(J137*H137,2)</f>
        <v>17.3</v>
      </c>
      <c r="T137" s="152">
        <v>0</v>
      </c>
      <c r="U137" s="152">
        <f>T137*H137</f>
        <v>0</v>
      </c>
      <c r="V137" s="152">
        <v>0</v>
      </c>
      <c r="W137" s="152">
        <f>V137*H137</f>
        <v>0</v>
      </c>
      <c r="X137" s="152">
        <v>0</v>
      </c>
      <c r="Y137" s="153">
        <f>X137*H137</f>
        <v>0</v>
      </c>
      <c r="Z137" s="29"/>
      <c r="AA137" s="29"/>
      <c r="AB137" s="29"/>
      <c r="AC137" s="29"/>
      <c r="AD137" s="29"/>
      <c r="AE137" s="29"/>
      <c r="AF137" s="29"/>
      <c r="AS137" s="154" t="s">
        <v>135</v>
      </c>
      <c r="AU137" s="154" t="s">
        <v>130</v>
      </c>
      <c r="AV137" s="154" t="s">
        <v>83</v>
      </c>
      <c r="AZ137" s="14" t="s">
        <v>128</v>
      </c>
      <c r="BF137" s="155">
        <f>IF(P137="základní",L137,0)</f>
        <v>17.3</v>
      </c>
      <c r="BG137" s="155">
        <f>IF(P137="snížená",L137,0)</f>
        <v>0</v>
      </c>
      <c r="BH137" s="155">
        <f>IF(P137="zákl. přenesená",L137,0)</f>
        <v>0</v>
      </c>
      <c r="BI137" s="155">
        <f>IF(P137="sníž. přenesená",L137,0)</f>
        <v>0</v>
      </c>
      <c r="BJ137" s="155">
        <f>IF(P137="nulová",L137,0)</f>
        <v>0</v>
      </c>
      <c r="BK137" s="14" t="s">
        <v>81</v>
      </c>
      <c r="BL137" s="155">
        <f>ROUND(Q137*H137,2)</f>
        <v>17.3</v>
      </c>
      <c r="BM137" s="14" t="s">
        <v>135</v>
      </c>
      <c r="BN137" s="154" t="s">
        <v>394</v>
      </c>
    </row>
    <row r="138" spans="1:48" s="2" customFormat="1" ht="19.5">
      <c r="A138" s="29"/>
      <c r="B138" s="30"/>
      <c r="C138" s="191"/>
      <c r="D138" s="192" t="s">
        <v>243</v>
      </c>
      <c r="E138" s="191"/>
      <c r="F138" s="193" t="s">
        <v>391</v>
      </c>
      <c r="G138" s="191"/>
      <c r="H138" s="191"/>
      <c r="I138" s="191"/>
      <c r="J138" s="191"/>
      <c r="K138" s="147"/>
      <c r="L138" s="148"/>
      <c r="M138" s="191"/>
      <c r="N138" s="30"/>
      <c r="O138" s="170"/>
      <c r="P138" s="171"/>
      <c r="Q138" s="55"/>
      <c r="R138" s="55"/>
      <c r="S138" s="55"/>
      <c r="T138" s="55"/>
      <c r="U138" s="55"/>
      <c r="V138" s="55"/>
      <c r="W138" s="55"/>
      <c r="X138" s="55"/>
      <c r="Y138" s="56"/>
      <c r="Z138" s="29"/>
      <c r="AA138" s="29"/>
      <c r="AB138" s="29"/>
      <c r="AC138" s="29"/>
      <c r="AD138" s="29"/>
      <c r="AE138" s="29"/>
      <c r="AF138" s="29"/>
      <c r="AU138" s="14" t="s">
        <v>243</v>
      </c>
      <c r="AV138" s="14" t="s">
        <v>83</v>
      </c>
    </row>
    <row r="139" spans="1:66" s="2" customFormat="1" ht="84">
      <c r="A139" s="29"/>
      <c r="B139" s="142"/>
      <c r="C139" s="143" t="s">
        <v>168</v>
      </c>
      <c r="D139" s="143" t="s">
        <v>130</v>
      </c>
      <c r="E139" s="144" t="s">
        <v>395</v>
      </c>
      <c r="F139" s="145" t="s">
        <v>396</v>
      </c>
      <c r="G139" s="146" t="s">
        <v>389</v>
      </c>
      <c r="H139" s="147">
        <v>1</v>
      </c>
      <c r="I139" s="148">
        <v>0</v>
      </c>
      <c r="J139" s="188">
        <v>588</v>
      </c>
      <c r="K139" s="147">
        <v>1</v>
      </c>
      <c r="L139" s="148">
        <f t="shared" si="0"/>
        <v>588</v>
      </c>
      <c r="M139" s="145" t="s">
        <v>134</v>
      </c>
      <c r="N139" s="30"/>
      <c r="O139" s="156" t="s">
        <v>1</v>
      </c>
      <c r="P139" s="157" t="s">
        <v>36</v>
      </c>
      <c r="Q139" s="158">
        <f>I139+J139</f>
        <v>588</v>
      </c>
      <c r="R139" s="158">
        <f>ROUND(I139*H139,2)</f>
        <v>0</v>
      </c>
      <c r="S139" s="158">
        <f>ROUND(J139*H139,2)</f>
        <v>588</v>
      </c>
      <c r="T139" s="159">
        <v>0</v>
      </c>
      <c r="U139" s="159">
        <f>T139*H139</f>
        <v>0</v>
      </c>
      <c r="V139" s="159">
        <v>0</v>
      </c>
      <c r="W139" s="159">
        <f>V139*H139</f>
        <v>0</v>
      </c>
      <c r="X139" s="159">
        <v>0</v>
      </c>
      <c r="Y139" s="160">
        <f>X139*H139</f>
        <v>0</v>
      </c>
      <c r="Z139" s="29"/>
      <c r="AA139" s="29"/>
      <c r="AB139" s="29"/>
      <c r="AC139" s="29"/>
      <c r="AD139" s="29"/>
      <c r="AE139" s="29"/>
      <c r="AF139" s="29"/>
      <c r="AS139" s="154" t="s">
        <v>135</v>
      </c>
      <c r="AU139" s="154" t="s">
        <v>130</v>
      </c>
      <c r="AV139" s="154" t="s">
        <v>83</v>
      </c>
      <c r="AZ139" s="14" t="s">
        <v>128</v>
      </c>
      <c r="BF139" s="155">
        <f>IF(P139="základní",L139,0)</f>
        <v>588</v>
      </c>
      <c r="BG139" s="155">
        <f>IF(P139="snížená",L139,0)</f>
        <v>0</v>
      </c>
      <c r="BH139" s="155">
        <f>IF(P139="zákl. přenesená",L139,0)</f>
        <v>0</v>
      </c>
      <c r="BI139" s="155">
        <f>IF(P139="sníž. přenesená",L139,0)</f>
        <v>0</v>
      </c>
      <c r="BJ139" s="155">
        <f>IF(P139="nulová",L139,0)</f>
        <v>0</v>
      </c>
      <c r="BK139" s="14" t="s">
        <v>81</v>
      </c>
      <c r="BL139" s="155">
        <f>ROUND(Q139*H139,2)</f>
        <v>588</v>
      </c>
      <c r="BM139" s="14" t="s">
        <v>135</v>
      </c>
      <c r="BN139" s="154" t="s">
        <v>397</v>
      </c>
    </row>
    <row r="140" spans="1:32" s="2" customFormat="1" ht="6.95" customHeight="1">
      <c r="A140" s="29"/>
      <c r="B140" s="44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30"/>
      <c r="O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</row>
  </sheetData>
  <sheetProtection algorithmName="SHA-512" hashValue="lSKdGfvViC8LnFbN5H6E8kQWy+U9k3FNb7QfWdZduCCYwXEsDWaqD5CpeQoOt7xxaKbXHswka94RSoEiFVkcag==" saltValue="LP31Oz09scQwV8PtM4leHA==" spinCount="100000" sheet="1" objects="1" scenarios="1"/>
  <autoFilter ref="C121:M139"/>
  <mergeCells count="9">
    <mergeCell ref="E87:H87"/>
    <mergeCell ref="E112:H112"/>
    <mergeCell ref="E114:H114"/>
    <mergeCell ref="N2:AA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Hošek Miroslav, Ing.</dc:creator>
  <cp:keywords/>
  <dc:description/>
  <cp:lastModifiedBy>Ave</cp:lastModifiedBy>
  <dcterms:created xsi:type="dcterms:W3CDTF">2021-02-18T12:39:09Z</dcterms:created>
  <dcterms:modified xsi:type="dcterms:W3CDTF">2021-03-26T07:22:38Z</dcterms:modified>
  <cp:category/>
  <cp:version/>
  <cp:contentType/>
  <cp:contentStatus/>
</cp:coreProperties>
</file>