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21" sheetId="2" r:id="rId2"/>
    <sheet name="PS 02-51" sheetId="3" r:id="rId3"/>
    <sheet name="PS 02-52" sheetId="4" r:id="rId4"/>
    <sheet name="SO 98-98" sheetId="5" r:id="rId5"/>
    <sheet name="SO 10-01" sheetId="6" r:id="rId6"/>
    <sheet name="SO 11-01" sheetId="7" r:id="rId7"/>
    <sheet name="SO 14-01" sheetId="8" r:id="rId8"/>
    <sheet name="SO 20-01" sheetId="9" r:id="rId9"/>
    <sheet name="SO 76-01" sheetId="10" r:id="rId10"/>
    <sheet name="SO 80-01" sheetId="11" r:id="rId11"/>
    <sheet name="SO 82-01" sheetId="12" r:id="rId12"/>
    <sheet name="SO 84-01.2" sheetId="13" r:id="rId13"/>
    <sheet name="SO 84-01.3" sheetId="14" r:id="rId14"/>
    <sheet name="SO 84-01.4" sheetId="15" r:id="rId15"/>
    <sheet name="SO 84-01.5" sheetId="16" r:id="rId16"/>
    <sheet name="SO 84-01.6" sheetId="17" r:id="rId17"/>
    <sheet name="SO 84-01.7" sheetId="18" r:id="rId18"/>
    <sheet name="SO 84-02" sheetId="19" r:id="rId19"/>
  </sheets>
  <definedNames/>
  <calcPr/>
  <webPublishing/>
</workbook>
</file>

<file path=xl/sharedStrings.xml><?xml version="1.0" encoding="utf-8"?>
<sst xmlns="http://schemas.openxmlformats.org/spreadsheetml/2006/main" count="7227" uniqueCount="1606">
  <si>
    <t>Aspe</t>
  </si>
  <si>
    <t>Rekapitulace ceny</t>
  </si>
  <si>
    <t>5313520012-zm01</t>
  </si>
  <si>
    <t>Rekonstrukce  mostu v km 41,791 trati Tábor - Písek</t>
  </si>
  <si>
    <t>ZŘ</t>
  </si>
  <si>
    <t>20210408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</si>
  <si>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</si>
  <si>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</si>
  <si>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</si>
  <si>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</si>
  <si>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</si>
  <si>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</si>
  <si>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</si>
  <si>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</si>
  <si>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</si>
  <si>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</si>
  <si>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01-21</t>
  </si>
  <si>
    <t>Úpravy traťového zabezpečovacího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</si>
  <si>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</si>
  <si>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</si>
  <si>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</si>
  <si>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</si>
  <si>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</si>
  <si>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</si>
  <si>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</si>
  <si>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</si>
  <si>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</si>
  <si>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</si>
  <si>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</si>
  <si>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</si>
  <si>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</si>
  <si>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</si>
  <si>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</si>
  <si>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</si>
  <si>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</si>
  <si>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</si>
  <si>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</si>
  <si>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</si>
  <si>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</si>
  <si>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</si>
  <si>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</si>
  <si>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</si>
  <si>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</si>
  <si>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</si>
  <si>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</si>
  <si>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01-21</t>
  </si>
  <si>
    <t>SD</t>
  </si>
  <si>
    <t>0</t>
  </si>
  <si>
    <t>Všeobecné konstrukce a práce</t>
  </si>
  <si>
    <t>P</t>
  </si>
  <si>
    <t>24</t>
  </si>
  <si>
    <t>R02910</t>
  </si>
  <si>
    <t/>
  </si>
  <si>
    <t>OSTATNÍ POŽADAVKY - ZEMĚMĚŘIČSKÁ MĚŘENÍ</t>
  </si>
  <si>
    <t>KPL</t>
  </si>
  <si>
    <t>[bez vazby na CS]</t>
  </si>
  <si>
    <t>PP</t>
  </si>
  <si>
    <t>popis položky: viz technická zpráva</t>
  </si>
  <si>
    <t>VV</t>
  </si>
  <si>
    <t>výkaz výměr</t>
  </si>
  <si>
    <t>TS</t>
  </si>
  <si>
    <t>Technická specifikace: zahrnuje veškeré náklady spojené s objednatelem požadovanými doklady</t>
  </si>
  <si>
    <t>1</t>
  </si>
  <si>
    <t>Zemní práce</t>
  </si>
  <si>
    <t>132731</t>
  </si>
  <si>
    <t>HLOUBENÍ RÝH ŠÍŘ DO 2M PAŽ I NEPAŽ TŘ. I, ODVOZ DO 1KM</t>
  </si>
  <si>
    <t>M3</t>
  </si>
  <si>
    <t>2020_OTSKP</t>
  </si>
  <si>
    <t>popis položky</t>
  </si>
  <si>
    <t>výkaz výměr 400m x 0,35 x 0,8</t>
  </si>
  <si>
    <t>Technická specifikace položky odpovídá příslušné cenové soustavě</t>
  </si>
  <si>
    <t>17411</t>
  </si>
  <si>
    <t>ZÁSYP JAM A RÝH ZEMINOU SE ZHUTNĚNÍM</t>
  </si>
  <si>
    <t>18030</t>
  </si>
  <si>
    <t>VŠEOBECNÉ ÚPRAVY LESNÍCH PLOCH</t>
  </si>
  <si>
    <t>M2</t>
  </si>
  <si>
    <t>výkaz výměr 400m x 0,35</t>
  </si>
  <si>
    <t>4</t>
  </si>
  <si>
    <t>701002</t>
  </si>
  <si>
    <t>ZNAČKOVACÍ TYČ</t>
  </si>
  <si>
    <t>KUS</t>
  </si>
  <si>
    <t>5</t>
  </si>
  <si>
    <t>702112</t>
  </si>
  <si>
    <t>KABELOVÝ ŽLAB ZEMNÍ VČETNĚ KRYTU SVĚTLÉ ŠÍŘKY PŘES 120 DO 250 MM</t>
  </si>
  <si>
    <t>M</t>
  </si>
  <si>
    <t>6</t>
  </si>
  <si>
    <t>702312</t>
  </si>
  <si>
    <t>ZAKRYTÍ KABELŮ VÝSTRAŽNOU FÓLIÍ ŠÍŘKY PŘES 20 DO 40 CM</t>
  </si>
  <si>
    <t>7</t>
  </si>
  <si>
    <t>702610</t>
  </si>
  <si>
    <t>ODKRYTÍ A ZAKRYTÍ KABELOVÉHO ŽLABU</t>
  </si>
  <si>
    <t>8</t>
  </si>
  <si>
    <t>702902</t>
  </si>
  <si>
    <t>ZASYPÁNÍ KABELOVÉHO ŽLABU VRSTVOU Z PŘESÁTÉHO PÍSKU SVĚTLÉ ŠÍŘKY PŘES 120 DO 250 MM</t>
  </si>
  <si>
    <t>9</t>
  </si>
  <si>
    <t>703213</t>
  </si>
  <si>
    <t>KABELOVÝ ŽLAB NOSNÝ/DRÁTĚNÝ ŽÁROVĚ ZINKOVANÝ VČETNĚ UPEVNĚNÍ A PŘÍSLUŠENSTVÍ SVĚTLÉ ŠÍŘKY PŘES 250 DO 400 MM</t>
  </si>
  <si>
    <t>popis položky: ŽLAB PO MOSTĚ I PRO PS 02-51</t>
  </si>
  <si>
    <t>10</t>
  </si>
  <si>
    <t>703313</t>
  </si>
  <si>
    <t>KRYT K NOSNÉMU ŽLABU/ROŠTU ŽÁROVĚ ZINKOVANÝ VČETNĚ UPEVNĚNÍ A PŘÍSLUŠENSTVÍ SVĚTLÉ ŠÍŘKY PŘES 250 DO 400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</si>
  <si>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</si>
  <si>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11</t>
  </si>
  <si>
    <t>703423</t>
  </si>
  <si>
    <t>ELEKTROINSTALAČNÍ TRUBKA PLASTOVÁ UV STABILNÍ VČETNĚ UPEVNĚNÍ A PŘÍSLUŠENSTVÍ DN PRŮMĚRU PŘES 40 MM</t>
  </si>
  <si>
    <t>12</t>
  </si>
  <si>
    <t>709110</t>
  </si>
  <si>
    <t>PROVIZORNÍ ZAJIŠTĚNÍ KABELU VE VÝKOPU</t>
  </si>
  <si>
    <t>13</t>
  </si>
  <si>
    <t>709611</t>
  </si>
  <si>
    <t>DEMONTÁŽ KABELOVÉHO ŽLABU/LIŠTY VČETNĚ KRYTU</t>
  </si>
  <si>
    <t>popis položky: ze stávajícího mostu</t>
  </si>
  <si>
    <t>14</t>
  </si>
  <si>
    <t>742P17</t>
  </si>
  <si>
    <t>VYHLEDÁNÍ STÁVAJÍCÍHO KABELU (MĚŘENÍ, SONDA)</t>
  </si>
  <si>
    <t>KS</t>
  </si>
  <si>
    <t>15</t>
  </si>
  <si>
    <t>75A131</t>
  </si>
  <si>
    <t>KABEL METALICKÝ DVOUPLÁŠŤOVÝ DO 12 PÁRŮ - DODÁVKA</t>
  </si>
  <si>
    <t>KMPÁR</t>
  </si>
  <si>
    <t>16</t>
  </si>
  <si>
    <t>75A141</t>
  </si>
  <si>
    <t>KABEL METALICKÝ DVOUPLÁŠŤOVÝ PŘES 12 PÁRŮ - DODÁVKA</t>
  </si>
  <si>
    <t>17</t>
  </si>
  <si>
    <t>75A217</t>
  </si>
  <si>
    <t>ZATAŽENÍ A SPOJKOVÁNÍ KABELŮ DO 12 PÁRŮ - MONTÁŽ</t>
  </si>
  <si>
    <t>18</t>
  </si>
  <si>
    <t>75A218</t>
  </si>
  <si>
    <t>ZATAŽENÍ A SPOJKOVÁNÍ KABELŮ DO 12 PÁRŮ - DEMONTÁŽ</t>
  </si>
  <si>
    <t>19</t>
  </si>
  <si>
    <t>75A227</t>
  </si>
  <si>
    <t>ZATAŽENÍ A SPOJKOVÁNÍ KABELŮ PŘES 12 PÁRŮ - MONTÁŽ</t>
  </si>
  <si>
    <t>20</t>
  </si>
  <si>
    <t>75A228</t>
  </si>
  <si>
    <t>ZATAŽENÍ A SPOJKOVÁNÍ KABELŮ SE STÍNĚNÍM PŘES 12 PÁRŮ - DEMONTÁŽ</t>
  </si>
  <si>
    <t>výkaz výměr  2x 200m demontáží (ze stávajícího a pak provizorního stavu) x 24P</t>
  </si>
  <si>
    <t>21</t>
  </si>
  <si>
    <t>75E137</t>
  </si>
  <si>
    <t>PŘEZKOUŠENÍ VLAKOVÝCH CEST</t>
  </si>
  <si>
    <t>demontáž ukončení volných trubek po dobu dočasného uložení</t>
  </si>
  <si>
    <t>22</t>
  </si>
  <si>
    <t>75E147</t>
  </si>
  <si>
    <t>PŘEZKOUŠENÍ A REGULACE AUTOMATICKÉHO BLOKU</t>
  </si>
  <si>
    <t>23</t>
  </si>
  <si>
    <t>75IJ12</t>
  </si>
  <si>
    <t>MĚŘENÍ JEDNOSMĚRNÉ NA SDĚLOVACÍM KABELU</t>
  </si>
  <si>
    <t>D.2</t>
  </si>
  <si>
    <t>Železniční sdělovací zařízení</t>
  </si>
  <si>
    <t xml:space="preserve">  PS 02-51</t>
  </si>
  <si>
    <t>Úpravy stávajících sdělovacích kabelů SŽDC</t>
  </si>
  <si>
    <t>PS 02-51</t>
  </si>
  <si>
    <t>31</t>
  </si>
  <si>
    <t>13183</t>
  </si>
  <si>
    <t>HLOUBENÍ JAM ZAPAŽ I NEPAŽ TŘ II</t>
  </si>
  <si>
    <t>popis položky: zemní práce nad rámec PS 01-21</t>
  </si>
  <si>
    <t>výkaz výměr 40m x 0,35 x 0,8</t>
  </si>
  <si>
    <t>PSV - montážní práce</t>
  </si>
  <si>
    <t>701005</t>
  </si>
  <si>
    <t>VYHLEDÁVACÍ MARKER ZEMNÍ S MOŽNOSTÍ ZÁPISU</t>
  </si>
  <si>
    <t>75I222</t>
  </si>
  <si>
    <t>KABEL ZEMNÍ DVOUPLÁŠŤOVÝ BEZ PANCÍŘE PRŮMĚRU ŽÍLY 0,8 MM DO 25XN</t>
  </si>
  <si>
    <t>KMČTYŘKA</t>
  </si>
  <si>
    <t>výkaz výměr  25m x 10 čtyřek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</si>
  <si>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</si>
  <si>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</si>
  <si>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</si>
  <si>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</si>
  <si>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75I81X</t>
  </si>
  <si>
    <t>KABEL OPTICKÝ SINGLEMODE - MONTÁŽ</t>
  </si>
  <si>
    <t>75I81Y</t>
  </si>
  <si>
    <t>KABEL OPTICKÝ SINGLEMODE - DEMONTÁŽ</t>
  </si>
  <si>
    <t>75I911</t>
  </si>
  <si>
    <t>OPTOTRUBKA HDPE PRŮMĚRU DO 40 MM</t>
  </si>
  <si>
    <t>75I91X</t>
  </si>
  <si>
    <t>OPTOTRUBKA HDPE - MONTÁŽ</t>
  </si>
  <si>
    <t>výkaz výměr  2x 30m montáží (provizorní + definitivní)</t>
  </si>
  <si>
    <t>75I91Y</t>
  </si>
  <si>
    <t>OPTOTRUBKA HDPE - DEMONTÁŽ</t>
  </si>
  <si>
    <t>75I951</t>
  </si>
  <si>
    <t>OPTOTRUBKA HDPE DĚLENÁ PRŮMĚRU DO 40 MM</t>
  </si>
  <si>
    <t>popis položky: opravná trubka pro prodlužovaný úsek optického kabelu</t>
  </si>
  <si>
    <t>výkaz výměr  délka prodloužení trasy pro provizorním uložení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</si>
  <si>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</si>
  <si>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</si>
  <si>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</si>
  <si>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</si>
  <si>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</si>
  <si>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</si>
  <si>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</si>
  <si>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75IA51</t>
  </si>
  <si>
    <t>OPTOTRUBKOVÁ KONCOVKA PRŮMĚRU DO 40 MM</t>
  </si>
  <si>
    <t>ukončení volných trubek po dobu dočasného uložení</t>
  </si>
  <si>
    <t>75IA5Y</t>
  </si>
  <si>
    <t>OPTOTRUBKOVÁ KONCOVKA - DEMONTÁŽ</t>
  </si>
  <si>
    <t>75ID31</t>
  </si>
  <si>
    <t>PLASTOVÁ ZEMNÍ KOMORA TĚSNENÍ PRO HDPE TRUBKU DO 40 MM</t>
  </si>
  <si>
    <t>75II11</t>
  </si>
  <si>
    <t>SPOJKA PRO CELOPLASTOVÉ KABELY BEZ PANCÍŘE DO 100 ŽIL</t>
  </si>
  <si>
    <t>25</t>
  </si>
  <si>
    <t>75II71</t>
  </si>
  <si>
    <t>SPOJKA OPTICKÁ DO 72 VLÁKEN</t>
  </si>
  <si>
    <t>26</t>
  </si>
  <si>
    <t>75II7X</t>
  </si>
  <si>
    <t>SPOJKA OPTICKÁ - MONTÁŽ</t>
  </si>
  <si>
    <t>27</t>
  </si>
  <si>
    <t>75II7Y</t>
  </si>
  <si>
    <t>SPOJKA OPTICKÁ - DEMONTÁŽ</t>
  </si>
  <si>
    <t>28</t>
  </si>
  <si>
    <t>29</t>
  </si>
  <si>
    <t>75IJ15</t>
  </si>
  <si>
    <t>MĚŘENÍ A VYROVNÁNÍ KAPACITNÍCH NEROVNOVÁH NA MÍSTNÍM SDĚLOVACÍM KABELU, KABEL DO 8 KM DÉLKY, 1 ČTYŘKA</t>
  </si>
  <si>
    <t>30</t>
  </si>
  <si>
    <t>75IK11</t>
  </si>
  <si>
    <t>MĚŘENÍ STÁVAJÍCÍHO OPTICKÉHO KABELU</t>
  </si>
  <si>
    <t>VLÁKNO</t>
  </si>
  <si>
    <t>32</t>
  </si>
  <si>
    <t>R75IK21</t>
  </si>
  <si>
    <t>MĚŘENÍ KOMPLEXNÍ OPTICKÉHO KABELU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</si>
  <si>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</si>
  <si>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 xml:space="preserve">  PS 02-52</t>
  </si>
  <si>
    <t>Úpravy stávajících sdělovacích kabelů ČD-Telematika</t>
  </si>
  <si>
    <t>PS 02-52</t>
  </si>
  <si>
    <t>výkaz výměr 20m x 0,35 x 0,8</t>
  </si>
  <si>
    <t>Montážní práce</t>
  </si>
  <si>
    <t>75I71Y</t>
  </si>
  <si>
    <t>KABEL KLASICKÝ DÁLKOVÝ DVOUPLÁŠŤOVÝ - DEMONTÁŽ</t>
  </si>
  <si>
    <t>popis položky: úsek bránící stavbě</t>
  </si>
  <si>
    <t>75ID11</t>
  </si>
  <si>
    <t>PLASTOVÁ ZEMNÍ KOMORA PRO ULOŽENÍ REZERVY</t>
  </si>
  <si>
    <t>75ID4X</t>
  </si>
  <si>
    <t>PLASTOVÁ ZEMNÍ KOMORA TĚSNENÍ PRO HDPE TRUBKU PŘES 40 MM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</si>
  <si>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</si>
  <si>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75IE3Y</t>
  </si>
  <si>
    <t>SKŘÍŇ ROZVODNÁ PŘES 100 PÁRŮ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</si>
  <si>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</si>
  <si>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D.4</t>
  </si>
  <si>
    <t>Ostatní inženýrské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</si>
  <si>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</si>
  <si>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</si>
  <si>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</si>
  <si>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</si>
  <si>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</si>
  <si>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</si>
  <si>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</si>
  <si>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</si>
  <si>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</si>
  <si>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</si>
  <si>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</si>
  <si>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</si>
  <si>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</si>
  <si>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</si>
  <si>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</si>
  <si>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</si>
  <si>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</si>
  <si>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</si>
  <si>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</si>
  <si>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</si>
  <si>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</si>
  <si>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PS:technologická část D.1.1.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</si>
  <si>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</si>
  <si>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</si>
  <si>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</si>
  <si>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</si>
  <si>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</si>
  <si>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</si>
  <si>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</si>
  <si>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</si>
  <si>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</si>
  <si>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</si>
  <si>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</si>
  <si>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</si>
  <si>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</si>
  <si>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</si>
  <si>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VSEOB010</t>
  </si>
  <si>
    <t>Poplatek za pronájem pro zařízení staveniště</t>
  </si>
  <si>
    <t>Náklady na pronájem a užívání pozemku pro zařízení staveniště, montážní plochu pro demontáž OK</t>
  </si>
  <si>
    <t>v rozsahu dle ZTP a dokumentace stavby</t>
  </si>
  <si>
    <t>V této položce ocení zhotovitel náklady na pořízení (event.pronájem), užívání pozemku pro zařízení staveniště a montážní plochu pro demontáž OK, provozování, udržování a likvidaci včetně uvedení do původního stavu.</t>
  </si>
  <si>
    <t>E.1.1.1</t>
  </si>
  <si>
    <t>Železniční svršek</t>
  </si>
  <si>
    <t xml:space="preserve">  SO 10-01</t>
  </si>
  <si>
    <t>SO 10-01</t>
  </si>
  <si>
    <t>015</t>
  </si>
  <si>
    <t>Poplatky za skládky</t>
  </si>
  <si>
    <t>015150</t>
  </si>
  <si>
    <t>POPLATKY ZA LIKVIDACŮ ODPADŮ NEKONTAMINOVANÝCH - 17 05 08 ŠTĚRK Z KOLEJIŠTĚ (ODPAD PO RECYKLACI)</t>
  </si>
  <si>
    <t>T</t>
  </si>
  <si>
    <t>1: převodní koeficient 1,808, zpravidla 20 % dovezeného štěrku; 270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</si>
  <si>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</si>
  <si>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015210</t>
  </si>
  <si>
    <t>POPLATKY ZA LIKVIDACŮ ODPADŮ NEKONTAMINOVANÝCH - 17 01 01 ŽELEZNIČNÍ PRAŽCE BETONOVÉ</t>
  </si>
  <si>
    <t>1: 290ks; 290*0,27</t>
  </si>
  <si>
    <t>015250</t>
  </si>
  <si>
    <t>POPLATKY ZA LIKVIDACŮ ODPADŮ NEKONTAMINOVANÝCH - 17 02 03 POLYETYLÉNOVÉ PODLOŽKY (ŽEL. SVRŠEK)</t>
  </si>
  <si>
    <t>1: 0,32</t>
  </si>
  <si>
    <t>015260</t>
  </si>
  <si>
    <t>POPLATKY ZA LIKVIDACŮ ODPADŮ NEKONTAMINOVANÝCH - 07 02 99 PRYŽOVÉ PODLOŽKY (ŽEL. SVRŠEK)</t>
  </si>
  <si>
    <t>1: 0,65</t>
  </si>
  <si>
    <t>015510</t>
  </si>
  <si>
    <t>POPLATKY ZA LIKVIDACŮ ODPADŮ NEBEZPEČNÝCH - 17 05 07* LOKÁLNĚ ZNEČIŠTĚNÝ ŠTĚRK A ZEMINA Z KOLEJIŠTĚ (VÝHYBKY)</t>
  </si>
  <si>
    <t>1: 651</t>
  </si>
  <si>
    <t>015660</t>
  </si>
  <si>
    <t>POPLATKY ZA LIKVIDACŮ ODPADŮ NEBEZPEČNÝCH - 17 02 04* ŽELEZNIČNÍ PRAŽCE DŘEVĚNÉ - MOSTNICE</t>
  </si>
  <si>
    <t>1: 411*130/1000</t>
  </si>
  <si>
    <t>50</t>
  </si>
  <si>
    <t>Komunikace</t>
  </si>
  <si>
    <t>512550</t>
  </si>
  <si>
    <t>KOLEJOVÉ LOŽE - ZŘÍZENÍ Z KAMENIVA HRUBÉHO DRCENÉHO (ŠTĚRK)</t>
  </si>
  <si>
    <t>1: viz. pril. výkazu výměr; 1793,9</t>
  </si>
  <si>
    <t>512560</t>
  </si>
  <si>
    <t>KOLEJOVÉ LOŽE - ZŘÍZENÍ Z KAMENIVA HRUBÉHO RECYKLOVANÉHO</t>
  </si>
  <si>
    <t>513550</t>
  </si>
  <si>
    <t>A</t>
  </si>
  <si>
    <t>KOLEJOVÉ LOŽE - DOPLNĚNÍ Z KAMENIVA HRUBÉHO DRCENÉHO (ŠTĚRK)</t>
  </si>
  <si>
    <t>B</t>
  </si>
  <si>
    <t>Doplnění profilu KL 5% z celkového objemu profilu KL, viz. VV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</si>
  <si>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</si>
  <si>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52</t>
  </si>
  <si>
    <t>Zřízení železničního svršku</t>
  </si>
  <si>
    <t>523352</t>
  </si>
  <si>
    <t>KOLEJ 60 E2, ROZD. "U", BEZSTYKOVÁ, PR. BET. BEZPODKLADNICOVÝ, UP. PRUŽNÉ</t>
  </si>
  <si>
    <t>528352</t>
  </si>
  <si>
    <t>KOLEJ 49 E1, ROZD. "U", BEZSTYKOVÁ, PR. BET. BEZPODKLADNICOVÝ, UP. PRUŽNÉ - STYKOVANÁ</t>
  </si>
  <si>
    <t>541121</t>
  </si>
  <si>
    <t>PŘÍČNÝ POSUN KOLEJE NA PRAŽCÍCH BETONOVÝCH DO 0,5 M</t>
  </si>
  <si>
    <t>1: viz. pril. výkazu výměr; 357</t>
  </si>
  <si>
    <t>541321</t>
  </si>
  <si>
    <t>ZDVIH KOLEJE NA PRAŽCÍCH BETONOVÝCH OD 0 DO 200 MM</t>
  </si>
  <si>
    <t>542312</t>
  </si>
  <si>
    <t>NÁSLEDNÁ ÚPRAVA SMĚROVÉHO A VÝŠKOVÉHO USPOŘÁDÁNÍ KOLEJE - PRAŽCE BETONOVÉ</t>
  </si>
  <si>
    <t>1: odměřeno ze situace; 1164</t>
  </si>
  <si>
    <t>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</si>
  <si>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</si>
  <si>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543231</t>
  </si>
  <si>
    <t>VÝMĚNA JEDNOTLIVÉHO PRAŽCE BETONOVÉHO PODKLADNICOVÉHO, UPEVNĚNÍ TUHÉ</t>
  </si>
  <si>
    <t>1: Vložení betonových pražců SB 8; 118</t>
  </si>
  <si>
    <t>543411</t>
  </si>
  <si>
    <t>VÝMĚNA UPEVNĚNÍ (ŠROUBŮ, SPON, SVĚREK, KROUŽKŮ) TUHÉHO - ŽS4</t>
  </si>
  <si>
    <t>PÁR</t>
  </si>
  <si>
    <t>1: 2147/2</t>
  </si>
  <si>
    <t>543430</t>
  </si>
  <si>
    <t>VÝMĚNA PODLOŽEK POD KOLEJNICEMI - POLYETYLÉN + PRYŽ</t>
  </si>
  <si>
    <t>1: 1074/2*2</t>
  </si>
  <si>
    <t>543490</t>
  </si>
  <si>
    <t>VÝMĚNA OSTATNÍHO DROBNÉHO KOLEJIVA</t>
  </si>
  <si>
    <t>1: Výměna vrtule s dvojitým pružným kroužkem, KS 1718; 1718/2</t>
  </si>
  <si>
    <t>54</t>
  </si>
  <si>
    <t>Svary kolejnic a izolované styky</t>
  </si>
  <si>
    <t>545111</t>
  </si>
  <si>
    <t>SVAR KOLEJNIC (STEJNÉHO TVARU) 60 E2, R 65 JEDNOTLIVĚ</t>
  </si>
  <si>
    <t>545121</t>
  </si>
  <si>
    <t>SVAR KOLEJNIC (STEJNÉHO TVARU) 49 E1, T JEDNOTLIVĚ</t>
  </si>
  <si>
    <t>545210</t>
  </si>
  <si>
    <t>SVAR PŘECHODOVÝ (PŘECHODOVÁ KOLEJNICE) 49 E1/60 E2</t>
  </si>
  <si>
    <t>33</t>
  </si>
  <si>
    <t>R53I420</t>
  </si>
  <si>
    <t>ATYPICKÉ DILATAČNÍ ZAŘÍZENÍ 60 E2 (R 65) NA PRAŽCÍCH BETONOVÝCH DO 400 MM</t>
  </si>
  <si>
    <t>viz.SO 10-01, výkres č.9</t>
  </si>
  <si>
    <t>1. Položka obsahuje:   
 – dodávku a osazení dilatačního zařízení z kolejnic na mostech   
 – dodávku a montáž podložek a pražců do úseku v kolejovém loži včetně pražce na závěrné zídce opěry   
 – defektoskopickou zkoušku dilatačního zařízení   
 – atypický KVDZ včetně výrobní a montážní dokumentace   
 – zajištění schválení atyp KVDZ v rámci SPRÁVY ŽELEZNIC   
2. Položka neobsahuje:   
 X   
3. Způsob měření:   
Udává se počet kusů kompletní konstrukce nebo práce.</t>
  </si>
  <si>
    <t>Ostatní konstrukce a práce</t>
  </si>
  <si>
    <t>34</t>
  </si>
  <si>
    <t>R925110</t>
  </si>
  <si>
    <t>DRÁŽNÍ STEZKY Z DRTI TL. DO 50 MM</t>
  </si>
  <si>
    <t>1: ŠD 4/16 , TL.0,05m viz. výkaz výměr; 34,2/0,05=684,000 [A]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</si>
  <si>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</si>
  <si>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35</t>
  </si>
  <si>
    <t>R925920mj</t>
  </si>
  <si>
    <t>DRÁŽNÍ STEZKY Z JINÉHO MATERIÁLU TL. PŘES 50 MM</t>
  </si>
  <si>
    <t>R 201</t>
  </si>
  <si>
    <t>1: Drážní stezka ze štěrku fr. 32/63 - nový materiál; 296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</si>
  <si>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3. Způsob měření:    
Měří se průřezová plocha ve dvou příčných profilech a násobí se vzdáleností mezi těmito profily.</t>
  </si>
  <si>
    <t>96</t>
  </si>
  <si>
    <t>Bourání a demontáže</t>
  </si>
  <si>
    <t>965010</t>
  </si>
  <si>
    <t>ODSTRANĚNÍ KOLEJOVÉHO LOŽE A DRÁŽNÍCH STEZEK</t>
  </si>
  <si>
    <t>1: určené k recyklaci a zpětnému použití jako ŠD; 859,7</t>
  </si>
  <si>
    <t>965023</t>
  </si>
  <si>
    <t>ODSTRANĚNÍ KOLEJOVÉHO LOŽE A DRÁŽNÍCH STEZEK - ODVOZ NA RECYKLACI</t>
  </si>
  <si>
    <t>M3KM</t>
  </si>
  <si>
    <t>1: odvoz z levého břehu; 859,7/2*40=17 194,000 [A]</t>
  </si>
  <si>
    <t>2: odvoz po recyklaci skládka; 149*43=6 407,000 [B]</t>
  </si>
  <si>
    <t>C</t>
  </si>
  <si>
    <t>3: štěrk a zemina z kolejiště - kontaminovaný; 361,66*43=15 551,380 [C]</t>
  </si>
  <si>
    <t>965114</t>
  </si>
  <si>
    <t>DEMONTÁŽ KOLEJE NA BETONOVÝCH PRAŽCÍCH ROZEBRÁNÍM DO SOUČÁSTÍ</t>
  </si>
  <si>
    <t>965115</t>
  </si>
  <si>
    <t>DEMONTÁŽ KOLEJE NA BETONOVÝCH PRAŽCÍCH - ODVOZ ROZEBRANÝCH SOUČÁSTÍ NA MONTÁŽNÍ ZÁKLADNU</t>
  </si>
  <si>
    <t>tkm</t>
  </si>
  <si>
    <t>1: kolejnice UIC 60 zpětné užití; 72*60/1000*40=172,800 [A]  
2: kolejnice S49 zpětné užití; 665*49/1000*40=1 303,400 [B]  
3: betonové pražce 475 ks; 475*0,27*40=5 130,000 [C]  
Celkem: A+B+C=6 606,200 [D]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</si>
  <si>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</si>
  <si>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</si>
  <si>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- MONTÁŽNÍ ZÁKLADNY) K LIKVIDACI</t>
  </si>
  <si>
    <t>1: Pražce beton; 290*0,27*39=3 053,700 [A]  
2: železný šrot - kolejnice + pojistný úhelník; 56,34*23=1 295,820 [B]  
3: železný šrot - drobný materiál z kolejí; 22,748*23=523,204 [C]  
4: PE podložky+ pryžové podložky; (0,32+0,647)*43=41,581 [D]  
Celkem: A+B+C+D=4 914,305 [E]</t>
  </si>
  <si>
    <t>965154</t>
  </si>
  <si>
    <t>DEMONTÁŽ KOLEJE NA MOSTNÍCH KONSTRUKCÍCH ROZEBRÁNÍM DO SOUČÁSTÍ</t>
  </si>
  <si>
    <t>965156</t>
  </si>
  <si>
    <t>DEMONTÁŽ KOLEJE NA MOSTNÍCH KONSTRUKCÍCH - ODVOZ ROZEBRANÝCH SOUČÁSTÍ (Z MÍSTA DEMONTÁŽE NEBO Z - MONTÁŽNÍ ZÁKLADNY) K LIKVIDACI</t>
  </si>
  <si>
    <t>1: pražce + mostnice; 20*0,08*23+411*0,13*43=2 334,290 [A]</t>
  </si>
  <si>
    <t>E.1.1.2</t>
  </si>
  <si>
    <t>Železniční spodek</t>
  </si>
  <si>
    <t xml:space="preserve">  SO 11-01</t>
  </si>
  <si>
    <t>SO 11-01</t>
  </si>
  <si>
    <t>015111</t>
  </si>
  <si>
    <t>POPLATKY ZA LIKVIDACŮ ODPADŮ NEKONTAMINOVANÝCH - 17 05 04 VYTĚŽENÉ ZEMINY A HORNINY - I. TŘÍDA TĚŽITELNOSTI</t>
  </si>
  <si>
    <t>1: (4398,4+81,4+328,2)*1,8=8 654.400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</si>
  <si>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</si>
  <si>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</si>
  <si>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</si>
  <si>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1: 9*2,5=22.500 [A]</t>
  </si>
  <si>
    <t>R014212</t>
  </si>
  <si>
    <t>POPLATKY ZA ZEMNÍK - ORNICE</t>
  </si>
  <si>
    <t>356,22*1,8=641.196 [A]</t>
  </si>
  <si>
    <t>zahrnuje veškeré poplatky majiteli zemníku související s nákupem zeminy (nikoliv s otvírkou zemníku)</t>
  </si>
  <si>
    <t>123738</t>
  </si>
  <si>
    <t>ODKOP PRO SPOD STAVBU SILNIC A ŽELEZNIC TŘ. I, ODVOZ DO 20KM</t>
  </si>
  <si>
    <t>1: viz. pril. výkazu výměr; 4398,4=4 398.400 [A]</t>
  </si>
  <si>
    <t>123739</t>
  </si>
  <si>
    <t>PŘÍPLATEK ZA DALŠÍ 1KM DOPRAVY ZEMINY</t>
  </si>
  <si>
    <t>1: 4398,4*19+81,4*39=86 744.200 [A]</t>
  </si>
  <si>
    <t>123938</t>
  </si>
  <si>
    <t>ODKOP PRO SPOD STAVBU SILNIC A ŽELEZNIC TŘ. III, ODVOZ DO 20KM</t>
  </si>
  <si>
    <t>123939</t>
  </si>
  <si>
    <t>1: odvoz na mobilní recyklační skládku; 389*20=7 780.000 [A]</t>
  </si>
  <si>
    <t>položka zahrnuje příplatek k vodorovnému přemístění zeminy za každý další 1km nad 20km</t>
  </si>
  <si>
    <t>12573</t>
  </si>
  <si>
    <t>VYKOPÁVKY ZE ZEMNÍKŮ A SKLÁDEK TŘ. I</t>
  </si>
  <si>
    <t>1: Násyp  ŠD fr 0-63 (materiál z výkopu - předrcený); 9185,6=9 185.600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</si>
  <si>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</si>
  <si>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125738</t>
  </si>
  <si>
    <t>VYKOPÁVKY ZE ZEMNÍKŮ A SKLÁDEK TŘ. I, ODVOZ DO 20KM</t>
  </si>
  <si>
    <t>1: Ohumusování; 2374,8*0,15=356.220 [A]</t>
  </si>
  <si>
    <t>12930</t>
  </si>
  <si>
    <t>ČIŠTĚNÍ PŘÍKOPŮ OD NÁNOSU</t>
  </si>
  <si>
    <t>1: 1094*0,3</t>
  </si>
  <si>
    <t>17120</t>
  </si>
  <si>
    <t>ULOŽENÍ SYPANINY DO NÁSYPŮ A NA SKLÁDKY BEZ ZHUTNĚNÍ</t>
  </si>
  <si>
    <t>1: 4398,4+389+81,4=4 868.800 [A]</t>
  </si>
  <si>
    <t>17160</t>
  </si>
  <si>
    <t>ULOŽENÍ SYPANINY DO NÁSYPŮ Z HORNIN KAMENITÝCH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</si>
  <si>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</si>
  <si>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</si>
  <si>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</si>
  <si>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1: Viz. pril. výkazu výměr.;4753,4=4 753.400 [A]</t>
  </si>
  <si>
    <t>18130</t>
  </si>
  <si>
    <t>ÚPRAVA PLÁNĚ BEZ ZHUTNĚNÍ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</si>
  <si>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</si>
  <si>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</si>
  <si>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</si>
  <si>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18245</t>
  </si>
  <si>
    <t>ZALOŽENÍ TRÁVNÍKU ZATRAVŇOVACÍ TEXTILIÍ (ROHOŽÍ)</t>
  </si>
  <si>
    <t>1: včetně biorohože 400g/m2 ; 2374,8=2 374.800 [A]</t>
  </si>
  <si>
    <t>Zahrnuje dodání a položení předepsané zatravňovací textilie bez ohledu na sklon terénu, zalévání, první pokosení</t>
  </si>
  <si>
    <t>Základy</t>
  </si>
  <si>
    <t>212635</t>
  </si>
  <si>
    <t>TRATIVODY KOMPL Z TRUB Z PLAST HM DN DO 150MM, RÝHA TŘ I</t>
  </si>
  <si>
    <t>1: výkop rýhy 81,4m3, výplň rýhy štěrkodrtí fr. 8/16- 76,4m3,vyrovnávací vrstva písku - 5,1m3; 231 
=231.000 [A]</t>
  </si>
  <si>
    <t>21461B</t>
  </si>
  <si>
    <t>SEPARAČNÍ GEOTEXTILIE DO 200G/M2</t>
  </si>
  <si>
    <t>21461C</t>
  </si>
  <si>
    <t>SEPARAČNÍ GEOTEXTILIE DO 300G/M2</t>
  </si>
  <si>
    <t>1: Separační geotextilie 300 g/m2 (základová spára přísypu); 1448=1 448.000 [A] 
2: Separační geotextilie 300 g/m2 na pláni železničního spodku; 2092=2 092.000 [B] 
Celkem: A+B=3 540.000 [C]</t>
  </si>
  <si>
    <t>40</t>
  </si>
  <si>
    <t>Vodorovné konstrukce</t>
  </si>
  <si>
    <t>451315</t>
  </si>
  <si>
    <t>PODKLADNÍ A VÝPLŇOVÉ VRSTVY Z PROSTÉHO BETONU C30/37</t>
  </si>
  <si>
    <t>1: (2,5+2)*0,15=0.675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</si>
  <si>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</si>
  <si>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</si>
  <si>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</si>
  <si>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1: (2,5+2)*0,2=0.900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</si>
  <si>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</si>
  <si>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</si>
  <si>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KONSTRUKČNÍ VRSTVY TĚLESA ŽELEZNIČNÍHO SPODKU ZE ŠTĚRKODRTI NOVÉ - fr. 0/32</t>
  </si>
  <si>
    <t>501301</t>
  </si>
  <si>
    <t>ZŘÍZENÍ KONSTRUKČNÍ VRSTVY TĚLESA ŽELEZNIČNÍHO SPODKU Z MINERÁLNÍCH SMĚSÍ NOVÉ</t>
  </si>
  <si>
    <t>1: TL.500mm; 1385,6</t>
  </si>
  <si>
    <t>502945</t>
  </si>
  <si>
    <t>ZŘÍZENÍ KONSTRUKČNÍ VRSTVY TĚLESA ŽELEZNIČNÍHO SPODKU Z GEOROHOŽE</t>
  </si>
  <si>
    <t>1: Bentonitová rohož (geotextílie s jílovou vložkou) min 5,30 kkg/m2; 2390=2 390.000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</si>
  <si>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</si>
  <si>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90</t>
  </si>
  <si>
    <t>935232</t>
  </si>
  <si>
    <t>PŘÍKOPOVÉ ŽLABY Z BETON TVÁRNIC ŠÍŘ DO 1200MM DO BETONU TL 100MM</t>
  </si>
  <si>
    <t>1: TZZ3, včetně podkladního betonu C20/25-XF3; 104=104.000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</si>
  <si>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</si>
  <si>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966168</t>
  </si>
  <si>
    <t>BOURÁNÍ KONSTRUKCÍ ZE ŽELEZOBETONU S ODVOZEM DO 20KM</t>
  </si>
  <si>
    <t>1: podkladní betony, základy stožárů ;9=9.000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</si>
  <si>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</si>
  <si>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14-01</t>
  </si>
  <si>
    <t>Výstroj a značení trati</t>
  </si>
  <si>
    <t>SO 14-01</t>
  </si>
  <si>
    <t>923121</t>
  </si>
  <si>
    <t>HEKTOMETROVNÍK</t>
  </si>
  <si>
    <t>1: ŽB hektometr ABZ 1 - 100; 7</t>
  </si>
  <si>
    <t>923481</t>
  </si>
  <si>
    <t>STANIČNÍK - TABULE "ÚZKÁ"</t>
  </si>
  <si>
    <t>1: Staničník - tabule "úzká" (0,1952 m2) - bílá; 8</t>
  </si>
  <si>
    <t>923821</t>
  </si>
  <si>
    <t>SLOUPEK DN 60 PRO NÁVĚST</t>
  </si>
  <si>
    <t>Sloupky DN 60 z Al slitiny, dl. 3,7 m;5 + specifikace vč. bet.patky</t>
  </si>
  <si>
    <t>923831</t>
  </si>
  <si>
    <t>KONZOLA PRO NÁVĚST</t>
  </si>
  <si>
    <t>Upevnění na mostním zábradlí</t>
  </si>
  <si>
    <t>923941</t>
  </si>
  <si>
    <t>ZAJIŠŤOVACÍ ZNAČKA KONZOLOVÁ (K) VČETNĚ OCELOVÉHO SLOUPKU</t>
  </si>
  <si>
    <t>965821</t>
  </si>
  <si>
    <t>DEMONTÁŽ KILOMETROVNÍKU, HEKTOMETROVNÍKU, MEZNÍKU</t>
  </si>
  <si>
    <t>965822</t>
  </si>
  <si>
    <t>DEMONTÁŽ KILOMETROVNÍKU, HEKTOMETROVNÍKU, MEZNÍKU - ODVOZ (NA LIKVIDACI ODPADŮ NEBO JINÉ URČENÉ - MÍSTO)</t>
  </si>
  <si>
    <t>1: (0,157*8+1*0,397)*20</t>
  </si>
  <si>
    <t>965841</t>
  </si>
  <si>
    <t>DEMONTÁŽ JAKÉKOLIV NÁVĚSTI</t>
  </si>
  <si>
    <t>965842</t>
  </si>
  <si>
    <t>DEMONTÁŽ JAKÉKOLIV NÁVĚSTI - ODVOZ (NA LIKVIDACI ODPADŮ NEBO JINÉ URČENÉ MÍSTO)</t>
  </si>
  <si>
    <t>1: 0,1*8*20</t>
  </si>
  <si>
    <t>965851</t>
  </si>
  <si>
    <t>DEMONTÁŽ ZAJIŠŤOVACÍ ZNAČKY</t>
  </si>
  <si>
    <t>965852</t>
  </si>
  <si>
    <t>DEMONTÁŽ ZAJIŠŤOVACÍ ZNAČKY - ODVOZ (NA LIKVIDACI ODPADŮ NEBO JINÉ URČENÉ MÍSTO)</t>
  </si>
  <si>
    <t>1: 0,174*20</t>
  </si>
  <si>
    <t>E.1.4</t>
  </si>
  <si>
    <t>Mosty, propustky, zdi</t>
  </si>
  <si>
    <t xml:space="preserve">  SO 20-01</t>
  </si>
  <si>
    <t>Železniční most přes VD Orlík</t>
  </si>
  <si>
    <t>SO 20-01</t>
  </si>
  <si>
    <t>83</t>
  </si>
  <si>
    <t>R014102</t>
  </si>
  <si>
    <t>POPLATKY ZA SKLÁDKU</t>
  </si>
  <si>
    <t>Kamenná suť</t>
  </si>
  <si>
    <t>11 569,714*2,3=26 610.342 [A] 
5543*2,6=14 411.800 [B] 
Celkem: A+B=41 022.142 [C]</t>
  </si>
  <si>
    <t>zahrnuje veškeré poplatky provozovateli skládky související s uložením odpadu na skládce.</t>
  </si>
  <si>
    <t>84</t>
  </si>
  <si>
    <t>Železobeton</t>
  </si>
  <si>
    <t>190,08*2,5=475.200 [A]</t>
  </si>
  <si>
    <t>85</t>
  </si>
  <si>
    <t>104,93*1,8=188.874 [A]</t>
  </si>
  <si>
    <t>86</t>
  </si>
  <si>
    <t>R02620</t>
  </si>
  <si>
    <t>ZKOUŠENÍ KONSTRUKCÍ A PRACÍ NEZÁVISLOU ZKUŠEBNOU</t>
  </si>
  <si>
    <t>odborná supervize nezávislé odborné instituce v rámci veškerých prací (zkoušení materiálů) nad rámce požadavků TKP17, v rámci kontrolního a zkušebního plánu stavby (KZP):  
Modul pružnosti:  
oblouk nad rámec TKP (s každým závěsem do 90 dní stáří + při ZZ) - 381 těles (127 sad)  
mostovka při ZZ - 39 těles (13 sad)  
Pevnost v tlaku:  
oblouk nad rámec TKP (při vyvěšení lamely) - 17x4=68 těles  
mostovka při předpínání - 13x5=65 těles</t>
  </si>
  <si>
    <t>1=1.000 [A]</t>
  </si>
  <si>
    <t>zahrnuje veškeré náklady spojené s objednatelem požadovanými zkouškami</t>
  </si>
  <si>
    <t>87</t>
  </si>
  <si>
    <t>R02811</t>
  </si>
  <si>
    <t>PRŮZKUMNÉ PRÁCE GEOTECHNICKÉ NA POVRCHU</t>
  </si>
  <si>
    <t>doplňkový geotechnický průzkum z úrovně základové spáry oblouku, celková vizuální prohlídka geotechnikem včetně navržení finálních sanačních systémů, ověření skladby podloží pod základovými patkami vrty hloubky 12 m (2 ks pro každou patku).</t>
  </si>
  <si>
    <t>zahrnuje veškeré náklady spojené s objednatelem požadovanými pracemi</t>
  </si>
  <si>
    <t>88</t>
  </si>
  <si>
    <t>R02851</t>
  </si>
  <si>
    <t>PRŮZKUMNÉ PRÁCE DIAGNOSTIKY KONSTRUKCÍ NA POVRCHU</t>
  </si>
  <si>
    <t>soubor diagnostických prací a zařízení včetně průběžného vyhodnocování v rámci výstavby:   
Tenzometrická měření pomocí zabudovaných snímačů s integrovaným teplotním čidlem:   
- mostovka 48 ks   
- krček mostovka - oblouk 6 ks   
- pilíře 4 ks   
- oblouk 90 ks   
Měření síly v trvalých zemních kotvách:   
- osazení snímačů včetně průběžného měření na kotevní převázce u pilíře P3 - měření 4 ks kotev   
Doplňková měření:   
- měření rychlosti větru a venkovní teploty s pravidelným záznamem v sekvenci 1 hod.   
Doplňková dodávka:   
- osvětlení vnitřní komory oblouku z LED svítidel ,pro napojení na externí zdroj elektrické energie jako kompletní dodávku včetně VTD, včetně revize a předání správci viz TZ 001</t>
  </si>
  <si>
    <t>89</t>
  </si>
  <si>
    <t>R02861</t>
  </si>
  <si>
    <t>PRŮZKUMNÉ PRÁCE PROTIKOROZNÍ A BLUDNÝCH PROUDŮ NA POVRCHU</t>
  </si>
  <si>
    <t>dodávka a osazení veškerých měřících zařízení včetně veškeré kabelizace a její vyvedení na povrch v definovaných pozicích</t>
  </si>
  <si>
    <t>zahrnuje veškeré náklady spojené s objednatelem požadovanými pracemi,   
- pro stanovení orientační investorské ceny určete jednotkovou cenu jako 1% odhadované ceny stavby</t>
  </si>
  <si>
    <t>91</t>
  </si>
  <si>
    <t>R02911</t>
  </si>
  <si>
    <t>OSTATNÍ POŽADAVKY - GEODETICKÉ ZAMĚŘENÍ</t>
  </si>
  <si>
    <t>geodetické zaměření dna z plavidla sonarem</t>
  </si>
  <si>
    <t>92</t>
  </si>
  <si>
    <t>R02912</t>
  </si>
  <si>
    <t>OSTATNÍ POŽADAVKY - VYTYČOVACÍ BOD MIKROSÍTĚ</t>
  </si>
  <si>
    <t>Vytyčovací bod mikrosítě - typ HVB :  
- předpokládaná hloubka vrtu 5 m (průměr 300 - 500 mm)  
- ocelová zárubnice DN180 - 300 mm  
- ochranná plastová trubka DN220 - 350 mm  
- plastový uzávěr  
- čepová nivelační značka z nerez. oceli  
- kotva se šroubem a základnou z nerez. oceli  
- ochranný tyčový znak s textovou tabulkou (délka vč. patky 2,5 m)  
- betonová skruž DN1500, výška 0,5 m  
- beton C30/37-XF4  
- izolační pěna  
- zaměření bodu vč. vyrovnání (MNČ, velmi přesná nivelace)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</si>
  <si>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</si>
  <si>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93</t>
  </si>
  <si>
    <t>R02913</t>
  </si>
  <si>
    <t>OSTATNÍ POŽADAVKY - ZNAČKA PRO TRIGONOMETRICKÉ SLEDOVÁNÍ</t>
  </si>
  <si>
    <t>koutový odražeč pro účely pozemní radarové interferometrie, sledování svislých průhybů obloukové nosné konstrukce</t>
  </si>
  <si>
    <t>na oblouku 5=5.000 [A]</t>
  </si>
  <si>
    <t>zahrnuje schválené značky pro sledování přetvoření</t>
  </si>
  <si>
    <t>94</t>
  </si>
  <si>
    <t>R02943</t>
  </si>
  <si>
    <t>OSTATNÍ POŽADAVKY - VYPRACOVÁNÍ RDS</t>
  </si>
  <si>
    <t>Veškerá dokumentace zhotovitele potřebná pro realizaci stavby mostních objektů dle ZTP, kap. 4.4.1 až 4.4.3, kap.4.4. včetně expertního posouzení.</t>
  </si>
  <si>
    <t>95</t>
  </si>
  <si>
    <t>R02960</t>
  </si>
  <si>
    <t>OSTATNÍ POŽADAVKY - ODBORNÝ DOZOR</t>
  </si>
  <si>
    <t>odborná supervize nezávislé odborné instituce v rámci veškerých stavebních prací při realizaci stavby mostního objektu</t>
  </si>
  <si>
    <t>zahrnuje veškeré náklady spojené s objednatelem požadovaným dozorem</t>
  </si>
  <si>
    <t>R03430</t>
  </si>
  <si>
    <t>STAVEBNÍ VYBAVENÍ STABILNÍ PRO DRCENÍ A TŘÍD KAMENIVA</t>
  </si>
  <si>
    <t>zahrnuje objednatelem povolené náklady na stavební vybavení zhotovitele</t>
  </si>
  <si>
    <t>11511</t>
  </si>
  <si>
    <t>ČERPÁNÍ VODY DO 500 L/MIN</t>
  </si>
  <si>
    <t>HOD</t>
  </si>
  <si>
    <t>čerpání vody v rámci výkopů</t>
  </si>
  <si>
    <t>odhad 360 dní: 360*12=4 320.000 [A]</t>
  </si>
  <si>
    <t>Položka čerpání vody na povrchu zahrnuje i potrubí, pohotovost záložní čerpací soupravy a zřízení čerpací jímky. Součástí položky je také následná demontáž a likvidace těchto zařízení</t>
  </si>
  <si>
    <t>dovoz a natěžení ornice</t>
  </si>
  <si>
    <t>OP1: 3.1416*17^2/2*1,2*0,15=81.713 [A] 
OP2: 15*8.6*1,2*0,15=23.220 [B] 
Celkem: A+B=104.933 [C]</t>
  </si>
  <si>
    <t>17180</t>
  </si>
  <si>
    <t>ULOŽENÍ SYPANINY DO NÁSYPŮ Z NAKUPOVANÝCH MATERIÁLŮ</t>
  </si>
  <si>
    <t>položka zahrnuje:  
- kompletní provedení zemní konstrukce (násypového tělesa včetně aktivní zóny) včetně nákupu, natěžení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</si>
  <si>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OP1: 54,233*7,1+3.1416*17^2*9/2/3=1 746.938 [A] 
OP2: 15*9/2*8.6=580.500 [B] 
Celkem: A+B=2 327.438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</si>
  <si>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</si>
  <si>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</si>
  <si>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</si>
  <si>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97</t>
  </si>
  <si>
    <t>R12891</t>
  </si>
  <si>
    <t>DOLAMOVÁNÍ ODKOPÁVEK TŘ. III</t>
  </si>
  <si>
    <t>- v případě zpětného použití případný odvoz a uložení na mezideponii    
- odvoz přebytku na skládku, vč. uložení a poplatku za skládku    
dolamování včetně technologie trhacích prací</t>
  </si>
  <si>
    <t>P2 - 100% výkopu: 708,135=708.135 [A] 
P3 - 100% výkopu: 1*(8335,183+255)=8 590.183 [B] 
Celkem: A+B=9 298.318 [C]</t>
  </si>
  <si>
    <t>- dolamování označuje těžení výkopu bez použití trhavin.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</t>
  </si>
  <si>
    <t>98</t>
  </si>
  <si>
    <t>R13173Par</t>
  </si>
  <si>
    <t>HLOUBENÍ JAM ZAPAŽ I NEPAŽ TŘ. I PARAMETRICKY</t>
  </si>
  <si>
    <t>Položka zahrnuje:  
- v případě zpětného použití případný odvoz a uložení na mezideponii  
- odvoz přebytku na skládku, vč. uložení a poplatku za skládku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 
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</si>
  <si>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OP1 - 100% výkopu: 253+55,61*4/3+11,5*6,5=401.897 [A] 
P1 - 65% výkopu: 0,65*321,09=208.709 [B] 
OP2 - 30% výkopu: 0,3*(982,446+58,385)=312.249 [C] 
Celkem: A+B+C=922.855 [D]</t>
  </si>
  <si>
    <t>položka zahrnuje:  
- v případě zpětného použití případný odvoz a uložení na mezideponii  
- odvoz přebytku na skládku, vč. uložení a poplatku za skládku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</si>
  <si>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99</t>
  </si>
  <si>
    <t>R13183Par</t>
  </si>
  <si>
    <t>HLOUBENÍ JAM ZAPAŽ I NEPAŽ TŘ II PARAMETRICKY</t>
  </si>
  <si>
    <t>P1 - 35% výkopu: 0,35*321,09=112.382 [A] 
P11 - 10% výkopu: 0,1*909,366=90.937 [B] 
OP2 - 30% výkopu: 0,3*(982,446+58,385)=312.249 [C] 
Celkem: A+B+C=515.568 [D]</t>
  </si>
  <si>
    <t>položka zahrnuje:  
- v případě zpětného použití případný odvoz a uložení na mezideponii  
- odvoz přebytku na skládku, vč. uložení a poplatku za skládku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</si>
  <si>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100</t>
  </si>
  <si>
    <t>R13193Par</t>
  </si>
  <si>
    <t>HLOUBENÍ JAM ZAPAŽ I NEPAŽ TŘ III PARAMETRICKY</t>
  </si>
  <si>
    <t>P9 - 100% výkopu: 1,0*3330,665=3 330.665 [A] 
P10 - 100% výkopu: 1,0*704,650=704.650 [B] 
P11 - 90% výkopu: 0,9*909,366=818.429 [C] 
OP2 - 40% výkopu: 0,4*(982,446+58,385)=416.332 [D] 
Celkem: A+B+C+D=5 270.076 [E]</t>
  </si>
  <si>
    <t>21331</t>
  </si>
  <si>
    <t>DRENÁŽNÍ VRSTVY Z BETONU MEZEROVITÉHO (DRENÁŽNÍHO)</t>
  </si>
  <si>
    <t>obetonování drenáže za opěrou</t>
  </si>
  <si>
    <t>OP1: 4,8*0,16=0.768 [A] 
OP2: 4,5*0,16=0.720 [B] 
Celkem: A+B=1.488 [C]</t>
  </si>
  <si>
    <t>Položka zahrnuje:  
- dodávku předepsaného materiálu pro drenážní vrstvu, včetně mimostaveništní a vnitrostaveništní dopravy  
- provedení drenážní vrstvy předepsaných rozměrů a předepsaného tvaru</t>
  </si>
  <si>
    <t>224324</t>
  </si>
  <si>
    <t>PILOTY ZE ŽELEZOBETONU C25/30</t>
  </si>
  <si>
    <t>beton C25/30 XA2</t>
  </si>
  <si>
    <t>OP1: 8,5*3,1416*0,9^2/4*12=64.890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</si>
  <si>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</si>
  <si>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</si>
  <si>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</si>
  <si>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OP1: 4,382+0,006605=4.389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</si>
  <si>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</si>
  <si>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22694</t>
  </si>
  <si>
    <t>ZÁPOROVÉ PAŽENÍ Z KOVU DOČASNÉ</t>
  </si>
  <si>
    <t>zajištění jámy OP1+OP2</t>
  </si>
  <si>
    <t>OP1: 6,437+1,220+0,583=8.240 [A] 
OP2: 9,164+1,569+0,483=11.216 [B] 
Celkem: A+B=19.456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</si>
  <si>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</si>
  <si>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</si>
  <si>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</si>
  <si>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OP1: 88,62=88.620 [A] 
OP2: 142,87=142.870 [B] 
Celkem: A+B=231.490 [C]</t>
  </si>
  <si>
    <t>položka zahrnuje osazení pažin bez ohledu na druh, jejich opotřebení a jejich odstranění</t>
  </si>
  <si>
    <t>227831</t>
  </si>
  <si>
    <t>MIKROPILOTY KOMPLET D DO 150MM NA POVRCHU</t>
  </si>
  <si>
    <t>P1: 16*8=128.000 [A] 
P10: 6*8=48.000 [B] 
P11: 18*8=144.000 [C] 
prevazka P3: 10*6=60.000 [D] 
Celkem: A+B+C+D=380.000 [E]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</si>
  <si>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</si>
  <si>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26123</t>
  </si>
  <si>
    <t>VRTY PRO KOTVENÍ, INJEKTÁŽ A MIKROPILOTY NA POVRCHU TŘ. II D DO 150MM</t>
  </si>
  <si>
    <t>OP1: 9*7=63.000 [A] 
OP2: 6*10+5*9=105.000 [B] 
Celkem: A+B=168.000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</si>
  <si>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</si>
  <si>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261516</t>
  </si>
  <si>
    <t>VRTY PRO KOTV, INJEKT, MIKROPIL NA POVRCHU TŘ V D DO 80MM</t>
  </si>
  <si>
    <t>patka P9: 35*6=210.000 [A]</t>
  </si>
  <si>
    <t>26154</t>
  </si>
  <si>
    <t>VRTY PRO KOTVENÍ, INJEKTÁŽ A MIKROPILOTY NA POVRCHU TŘ. V D DO 200MM</t>
  </si>
  <si>
    <t>kotveni vystavba: 
P1: 10*15=150.000 [A] 
P2: 4*15=60.000 [B] 
P10: 6*15=90.000 [C] 
P11: 12*15=180.000 [D] 
prevazka P3: 8*10=80.000 [E] 
MP: 
P1: 16*7,5=120.000 [F] 
P10: 6*7,5=45.000 [G] 
P11: 18*7,5=135.000 [H] 
prevazka P3: 10*5,5=55.000 [I] 
Celkem: A+B+C+D+E+F+G+H+I=915.000 [J]</t>
  </si>
  <si>
    <t>26155</t>
  </si>
  <si>
    <t>VRTY PRO KOTVENÍ, INJEKTÁŽ A MIKROPILOTY NA POVRCHU TŘ. V D DO 300MM</t>
  </si>
  <si>
    <t>OP1: 102,75=102.750 [A] 
OP2: 147,55=147.550 [B] 
Celkem: A+B=250.300 [C]</t>
  </si>
  <si>
    <t>264141</t>
  </si>
  <si>
    <t>VRTY PRO PILOTY TŘ. I D DO 1000MM</t>
  </si>
  <si>
    <t>OP1 (3,4 m): 3,4*12=40.800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</si>
  <si>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</si>
  <si>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264241</t>
  </si>
  <si>
    <t>VRTY PRO PILOTY TŘ. II D DO 1000MM</t>
  </si>
  <si>
    <t>vrty pro piloty D 900 mm ,vč. odvozu na skládku</t>
  </si>
  <si>
    <t>OP1 (1,25 m): 1,25*12=15.000 [A]</t>
  </si>
  <si>
    <t>264441</t>
  </si>
  <si>
    <t>VRTY PRO PILOTY TŘ. IV D DO 1000MM</t>
  </si>
  <si>
    <t>264541</t>
  </si>
  <si>
    <t>VRTY PRO PILOTY TŘ V D DO 1000MM</t>
  </si>
  <si>
    <t>OP1 (1,6 m): 2,6*12=31.200 [A]</t>
  </si>
  <si>
    <t>272324</t>
  </si>
  <si>
    <t>ZÁKLADY ZE ŽELEZOBETONU DO C25/30</t>
  </si>
  <si>
    <t>beton C25/30 XA2, XC2, XF1, včetně izolace zasypaných ploch asfalt. nátěry 1x ALP + 2x ALN (SVI3)</t>
  </si>
  <si>
    <t>OP1: 34,792=34.792 [A] 
OP2: 123,553=123.553 [B] 
zidka u OP2: 4,8=4.800 [C] 
Celkem: A+B+C=163.145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</si>
  <si>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</si>
  <si>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</si>
  <si>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</si>
  <si>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beton C30/37 XA2, XC2, XF1, včetně izolace zasypaných ploch asfalt. nátěry 1x ALP + 2x ALN (SVI3)</t>
  </si>
  <si>
    <t>P1:128,194=128.194 [A] 
P2: 128,194=128.194 [B] 
P3: 644,419=644.419 [C] 
P9: 644,419=644.419 [D] 
P10: 128,194=128.194 [E] 
P11: 128,194=128.194 [F] 
Celkem: A+B+C+D+E+F=1 801.614 [G]</t>
  </si>
  <si>
    <t>272365</t>
  </si>
  <si>
    <t>VÝZTUŽ ZÁKLADŮ Z OCELI 10505, B500B</t>
  </si>
  <si>
    <t>OP1: 6,875=6.875 [A] 
P1: 14,028=14.028 [B] 
P2: 14,028=14.028 [C] 
P3: 78,409=78.409 [D] 
P9: 78,409=78.409 [E] 
P10: 14,028=14.028 [F] 
P11: 14,028=14.028 [G] 
OP2: 17,225=17.225 [H] 
zidka u OP2: 1,308=1.308 [I] 
Celkem: A+B+C+D+E+F+G+H+I=238.338 [J]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</si>
  <si>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</si>
  <si>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281611R</t>
  </si>
  <si>
    <t>SANACE ZÁKLADOVÝCH SPAR PATEK OBLOUKU</t>
  </si>
  <si>
    <t>2019_OTSKP</t>
  </si>
  <si>
    <t>obsahuje kompletní dodávku sanace základových spar (injektáže včetně vrtů, betonové plomby, vodní tlakové zkoušky, případné kotvení a další související práce - podrobně viz TZ  
Předpokládaný rozsah položky:  
/// Vrty pro injektáž ///  
- Délka dle deformační zóny 12,0 m, rastr 2 m  
-  Plocha OP1 = 177,8 m2  
- Plocha OP2 = 152,5 m2  
- (177.8+152.5)/(2*2)*12=990,9 m  
/// Injektáž nízkotlaká ///  
- Předpoklad 12 diskontinuit / délka injektáže  
- Diskontinuity 1 cm tl.  
- Předpoklad 2-3 systémy puklin (průměr 2,5)  
- (177.8+152.5)*12*0.01*2.5=99,09 m3  
/// Plomby z betonu C25/30 ///  
- 0,5 m hloubka – 15% plochy  
- (177.8+152.5)*0.15*0.5=24,77 m3  
/// Kotvy dl. 15 m ///  
- předpoklad 12 ks / patka oblouku = 12*2=24 ks  
- Vrty pro kotvy 15*24=360 m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</si>
  <si>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</si>
  <si>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285364</t>
  </si>
  <si>
    <t>KOTVENÍ NA POVRCHU Z BETONÁŘSKÉ VÝZTUŽE DL. DO 6M</t>
  </si>
  <si>
    <t>patka P9: 35=35.000 [A]</t>
  </si>
  <si>
    <t>položka zahrnuje dodávku předepsané kotvy, případně její protikorozní úpravu, její osazení do vrtu, zainjektování a napnutí, případně opěrné desky  
nezahrnuje vrty</t>
  </si>
  <si>
    <t>285378</t>
  </si>
  <si>
    <t>KOTVENÍ NA POVRCHU Z PŘEDPÍNACÍ VÝZTUŽE DL. DO 10M</t>
  </si>
  <si>
    <t>OP1: 7=7.000 [A] 
P1: 10=10.000 [B] 
P2: 4=4.000 [C] 
P10: 6=6.000 [D] 
P11: 12=12.000 [E] 
prevazka P3: 8=8.000 [F] 
OP2: 9=9.000 [G] 
Celkem: A+B+C+D+E+F+G=56.000 [H]</t>
  </si>
  <si>
    <t>285379</t>
  </si>
  <si>
    <t>PŘÍPLATEK ZA DALŠÍ 1M KOTVENÍ NA POVRCHU Z PŘEDPÍNACÍ VÝZTUŽE</t>
  </si>
  <si>
    <t>P1: 5*10=50.000 [A] 
P2: 5*4=20.000 [B] 
P10: 5*6=30.000 [C] 
P11: 5*12=60.000 [D] 
Celkem: A+B+C+D=160.000 [E]</t>
  </si>
  <si>
    <t>položka zahrnuje příplatek k ceně kotvy za další 1m přes 10m  
zahrnuje dodávku 1m předepsané kotvy, případně její protikorozní úpravu, její osazení do vrtu, zainjektování a napnutí</t>
  </si>
  <si>
    <t>101</t>
  </si>
  <si>
    <t>R289941</t>
  </si>
  <si>
    <t>ZPEVNĚNÍ SKALNÍCH PLOCH Z OCELOVÝCH SÍTÍ HOROLEZECKÝM ZPŮSOBEM</t>
  </si>
  <si>
    <t>P3: 1120,054=1 120.054 [A] 
P9: 785,9625389=785.963 [B] 
Celkem: A+B=1 906.017 [C]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</si>
  <si>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</si>
  <si>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102</t>
  </si>
  <si>
    <t>dynamická bariéra</t>
  </si>
  <si>
    <t>P3: 25*4=100.000 [A]</t>
  </si>
  <si>
    <t>Svislé konstrukce</t>
  </si>
  <si>
    <t>317325</t>
  </si>
  <si>
    <t>ŘÍMSY ZE ŽELEZOBETONU DO C30/37</t>
  </si>
  <si>
    <t>beton C30/37 XC4+XF3, včetně lešení a bednění, kotvení do nos. konstr., úpravy a výplně pracovních, dilatační a smršťovacích spár a úpravy povrchu</t>
  </si>
  <si>
    <t>199,407=199.407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</si>
  <si>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</si>
  <si>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</si>
  <si>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</si>
  <si>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41,37624=41.376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</si>
  <si>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</si>
  <si>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</si>
  <si>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</si>
  <si>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uhlova zed u OP2: 4+1,47=5.470 [A]</t>
  </si>
  <si>
    <t>327365</t>
  </si>
  <si>
    <t>VÝZTUŽ ZDÍ OPĚRNÝCH, ZÁRUBNÍCH, NÁBŘEŽNÍCH Z OCELI 10505, B500B</t>
  </si>
  <si>
    <t>0,78158=0.782 [A]</t>
  </si>
  <si>
    <t>333325</t>
  </si>
  <si>
    <t>MOSTNÍ OPĚRY A KŘÍDLA ZE ŽELEZOVÉHO BETONU DO C30/37</t>
  </si>
  <si>
    <t>beton C30/37 XC4 + XF3, včetně izolace zasypaných ploch asfalt. nátěry 1x ALP + 2x ALN (SVI3), včetně výplně spár a případných pryžových profilů pro těsnění spár</t>
  </si>
  <si>
    <t>OP1: 66,284+4,37=70.654 [A] 
OP2: 184,800+5,949=190.749 [B] 
Celkem: A+B=261.403 [C]</t>
  </si>
  <si>
    <t>333365</t>
  </si>
  <si>
    <t>VÝZTUŽ MOSTNÍCH OPĚR A KŘÍDEL Z OCELI 10505, B500B</t>
  </si>
  <si>
    <t>OP1: 9,163=9.163 [A] 
OP2: 19,203=19.203 [B] 
Celkem: A+B=28.366 [C]</t>
  </si>
  <si>
    <t>334325</t>
  </si>
  <si>
    <t>MOSTNÍ PILÍŘE A STATIVA ZE ŽELEZOVÉHO BETONU DO C30/37</t>
  </si>
  <si>
    <t>provizorní pylony</t>
  </si>
  <si>
    <t>P3: 1,1*4*21,6=95.040 [A] 
P9: 1,1*4*21,6=95.040 [B] 
Celkem: A+B=190.080 [C]</t>
  </si>
  <si>
    <t>334326</t>
  </si>
  <si>
    <t>MOSTNÍ PILÍŘE A STATIVA ZE ŽELEZOVÉHO BETONU DO C40/50</t>
  </si>
  <si>
    <t>beton C35/45 XC4 + XF1, včetně izolace zasypaných ploch asfalt. nátěry 1x ALP + 2x ALN (SVI3)</t>
  </si>
  <si>
    <t>P1: 5,125*(8,87-0,115)=44.869 [A] 
P2: 5,125*(13,67-0,115)=69.469 [B] 
P3: 5,125*(34,63-0,115)=176.889 [C] 
P4: 3,525*15,79+2,925*1,94=61.334 [D] 
P5: 3,525*3,97+2,925*1,84=19.376 [E] 
P7: 3,525*3,97+2,925*1,84=19.376 [F] 
P8: 3,525*15,79+2,925*1,94=61.334 [G] 
P9: 5,125*(34,63-0,115)=176.889 [H] 
P10: 5,125*(25,87-0,115)=131.994 [I] 
P11: 5,125*(15,57-0,115)=79.207 [J] 
Celkem: A+B+C+D+E+F+G+H+I+J=840.737 [K]</t>
  </si>
  <si>
    <t>334365</t>
  </si>
  <si>
    <t>VÝZTUŽ MOSTNÍCH PILÍŘŮ A STATIV Z OCELI 10505, B500B</t>
  </si>
  <si>
    <t>P1: 3,964=3.964 [A] 
P2: 6,275=6.275 [B] 
P3: 22,488=22.488 [C] 
P4: 6,582=6.582 [D] 
P5: 2,624=2.624 [E] 
P7: 2,624=2.624 [F] 
P8: 6,582=6.582 [G] 
P9: 22,488=22.488 [H] 
P10: 11,546=11.546 [I] 
P11: 7,006=7.006 [J] 
Proviz P3: 13,159=13.159 [K] 
Proviz P9: 13,153=13.153 [L] 
Celkem: A+B+C+D+E+F+G+H+I+J+K+L=118.491 [M]</t>
  </si>
  <si>
    <t>348173</t>
  </si>
  <si>
    <t>ZÁBRADLÍ Z DÍLCŮ KOVOVÝCH ŽÁROVĚ ZINK PONOREM S NÁTĚREM</t>
  </si>
  <si>
    <t>KG</t>
  </si>
  <si>
    <t>Specifikace ŽSP+ONS91 dle SO 20-01, TZ, č.11.9.</t>
  </si>
  <si>
    <t>viz priloha 405.2: 21789=21 789.000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</si>
  <si>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</si>
  <si>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36</t>
  </si>
  <si>
    <t>417325</t>
  </si>
  <si>
    <t>ZTUŽUJÍCÍ PÁSY ZE ŽELEZOBETONU DO C30/37</t>
  </si>
  <si>
    <t>kotevní převázka u P3</t>
  </si>
  <si>
    <t>4,2*21,94=92.148 [A]</t>
  </si>
  <si>
    <t>37</t>
  </si>
  <si>
    <t>417365</t>
  </si>
  <si>
    <t>VÝZTUŽ ZTUŽUJÍCÍCH PÁSŮ Z BETONÁŘSKÉ OCELI 10505, B500B</t>
  </si>
  <si>
    <t>9,781=9.781 [A]</t>
  </si>
  <si>
    <t>38</t>
  </si>
  <si>
    <t>421365</t>
  </si>
  <si>
    <t>VÝZTUŽ MOSTNÍ DESKOVÉ KONSTRUKCE Z OCELI 10505, B500B</t>
  </si>
  <si>
    <t>spojovací krček: 4,263=4.263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</si>
  <si>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</si>
  <si>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39</t>
  </si>
  <si>
    <t>422365</t>
  </si>
  <si>
    <t>VÝZTUŽ MOSTNÍ TRÁMOVÉ KONSTRUKCE Z OCELI 10505, B500B</t>
  </si>
  <si>
    <t>20,913+15,984+16,596+15,984+16,596+17,567+15,829+17,527+16,596+15,984+16,956+16,661+22,480=225.673 [A]</t>
  </si>
  <si>
    <t>42237</t>
  </si>
  <si>
    <t>VÝZTUŽ MOSTNÍ NOSNÉ TRÁMOVÉ KONSTR PŘEDPÍNACÍ</t>
  </si>
  <si>
    <t>priloha 314: 41,38=41.380 [A]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</si>
  <si>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</si>
  <si>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41</t>
  </si>
  <si>
    <t>423365</t>
  </si>
  <si>
    <t>VÝZTUŽ MOSTNÍ KOMOROVÉ KONSTRUKCE Z OCELI 10505, B500B</t>
  </si>
  <si>
    <t>oblouk: 7,065+48,804+36,712+29,821+29,495+37,142+29,296+29,187+28,927+28,847+34,264+28,783+28,772+28,720+20,982+30,284+21,490+2,332=500.923 [A]</t>
  </si>
  <si>
    <t>42</t>
  </si>
  <si>
    <t>42838</t>
  </si>
  <si>
    <t>KLOUB ZE ŽELEZOBETONU VČET VÝZTUŽE</t>
  </si>
  <si>
    <t>P3+P4+P8+P9: 4*3,8=15.200 [A] 
P5+P7: 2*3,8+4*1,4=13.200 [B] 
Celkem: A+B=28.400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</si>
  <si>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</si>
  <si>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43</t>
  </si>
  <si>
    <t>428731</t>
  </si>
  <si>
    <t>KALOTOVÉ LOŽISKO PRO ZATÍŽ. DO 5MN, VŠESMĚRNÉ</t>
  </si>
  <si>
    <t>Specifikace dle SO 20-01, TZ, čl.11.7</t>
  </si>
  <si>
    <t>OP1+OP2: 1+1=2.000 [A]</t>
  </si>
  <si>
    <t>- výrobní dokumentaci  
- dodání kompletních ložisek požadované kvality  
- přípravu, očištění a úpravy úložných ploch  
- osazení ložisek podle předepsaného technologického předpisu bez ohledu na způsob uložení a kotvení  
- nastavení ložisek, protokolárního měření a vyhodnocení kyvné a kluzné spáry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</si>
  <si>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44</t>
  </si>
  <si>
    <t>428732</t>
  </si>
  <si>
    <t>KALOTOVÉ LOŽISKO PRO ZATÍŽ. DO 5MN, JEDNOSMĚRNÉ</t>
  </si>
  <si>
    <t>45</t>
  </si>
  <si>
    <t>428741</t>
  </si>
  <si>
    <t>KALOTOVÉ LOŽISKO PRO ZATÍŽ. DO 10MN, VŠESMĚRNÉ</t>
  </si>
  <si>
    <t>P1+P2+P10+P11: 4*1=4.000 [A]</t>
  </si>
  <si>
    <t>46</t>
  </si>
  <si>
    <t>428742</t>
  </si>
  <si>
    <t>KALOTOVÉ LOŽISKO PRO ZATÍŽ. DO 10MN, JEDNOSMĚRNÉ</t>
  </si>
  <si>
    <t>47</t>
  </si>
  <si>
    <t>431125</t>
  </si>
  <si>
    <t>SCHODIŠŤ KONSTR Z DÍLCŮ ŽELEZOBETON DO C30/37 (B37)</t>
  </si>
  <si>
    <t>bet C30/37-XF4</t>
  </si>
  <si>
    <t>OP1: 21*0,8*0,6*0,18=1.814 [A] 
OP4: 41*0,8*0,6*0,18=3.542 [B]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</si>
  <si>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</si>
  <si>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48</t>
  </si>
  <si>
    <t>451313</t>
  </si>
  <si>
    <t>PODKLADNÍ A VÝPLŇOVÉ VRSTVY Z PROSTÉHO BETONU C16/20</t>
  </si>
  <si>
    <t>beton  C16/20 - X0</t>
  </si>
  <si>
    <t>vyplnove betony jam:  
OP1: 2,83*4,8=13.584 [A] 
P1: 321,09-132-121,1*0,25=158.815 [B] 
P3: 380,584-143,3*0,25=344.759 [C] 
P9: 193,712-132*0,25=160.712 [D] 
P10: 704,650-132-111,8*0,25=544.700 [E] 
P11: 909,366-132-108,8*0,25=750.166 [F] 
OP2:40,88*4,5=183.960 [G] 
zídka: 2,5*5,022*0,15=1.883 [H] 
Celkem: A+B+C+D+E+F+G+H=2 158.579 [I]</t>
  </si>
  <si>
    <t>49</t>
  </si>
  <si>
    <t>451314</t>
  </si>
  <si>
    <t>PODKLADNÍ A VÝPLŇOVÉ VRSTVY Z PROSTÉHO BETONU C25/30</t>
  </si>
  <si>
    <t>beton  C25/30 XA2, C25/30 XF3, C20/25n-XF3</t>
  </si>
  <si>
    <t>podkladni betony: 
OP1: 8,612=8.612 [A] 
P1: 6,6*11,6*0,2=15.312 [B] 
P2: 6,6*11,6*0,2=15.312 [C] 
P3: 227,577=227.577 [D] 
P9: 11,968*11,6=138.829 [E]  
P10: 6,6*11,6*0,2=15.312 [F] 
P11: 6,6*11,6*0,2=15.312 [G] 
OP2: 7,7*9,7*0,2=14.938 [H] 
vyplnove betony jam:  
P1: 121,1*0,25=30.275 [I] 
P3: 143,3*0,25=35.825 [J] 
P9: 132*0,25=33.000 [K] 
P10: 111,8*0,25=27.950 [L] 
P11: 108,8*0,25=27.200 [M] 
odlazdeni a schodiste:  
OP1: (0,9*18,75+0,9*3,6+0,9*9,75+6,4*8,75)*1,2*0,1=10.187 [N] 
OP1-schody: 5,4*0,9*1,2*0,1=0.583 [O] 
OP2: (0,9*12,5+7,9*1)*1,2*0,1=2.298 [P] 
OP2-schody: 13,66*0,9*1,2*0,1=1.475 [Q] 
Celkem: A+B+C+D+E+F+G+H+I+J+K+L+M+N+O+P+Q=619.997 [R]</t>
  </si>
  <si>
    <t>451324</t>
  </si>
  <si>
    <t>PODKL A VÝPLŇ VRSTVY ZE ŽELEZOBET DO C25/30</t>
  </si>
  <si>
    <t>P9: 50,1*11,6=581.160 [A]</t>
  </si>
  <si>
    <t>51</t>
  </si>
  <si>
    <t>451365</t>
  </si>
  <si>
    <t>VÝZTUŽ PODKL VRSTEV Z OCELI 10505, B500B</t>
  </si>
  <si>
    <t>odhad 100kg/m3 
P9: 0,1*581,160=58.116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</si>
  <si>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</si>
  <si>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45157</t>
  </si>
  <si>
    <t>PODKLADNÍ A VÝPLŇOVÉ VRSTVY Z KAMENIVA TĚŽENÉHO</t>
  </si>
  <si>
    <t>ze štěrkopísku pod schodiště a odláždění</t>
  </si>
  <si>
    <t>OP1: (0,9*18,75+0,9*3,6+0,9*9,75+6,4*8,75)*1,2*0,1=10.187 [A] 
OP1-schody: 5,4*0,9*1,2*0,1=0.583 [B] 
OP2: (0,9*12,5+7,9*1)*1,2*0,1=2.298 [C] 
OP2-schody: 13,66*0,9*1,2*0,1=1.475 [D] 
Celkem: A+B+C+D=14.543 [E]</t>
  </si>
  <si>
    <t>položka zahrnuje dodávku předepsaného kameniva, mimostaveništní a vnitrostaveništní dopravu a jeho uložení  
není-li v zadávací dokumentaci uvedeno jinak, jedná se o nakupovaný materiál</t>
  </si>
  <si>
    <t>53</t>
  </si>
  <si>
    <t>45747</t>
  </si>
  <si>
    <t>VYROVNÁVACÍ A SPÁD VRSTVY Z MALTY ZVLÁŠTNÍ (PLASTMALTA)</t>
  </si>
  <si>
    <t>elektroizolační výplň pro osazení trnů vrubového kloubu a výplň mezi NK a pilíři</t>
  </si>
  <si>
    <t>plocha: 3,7*0,3*0,02*2+3,7*0,18*0,02*4+1,4*0,18*0,02*4=0.118 [A] 
trny: 3,1416*0,075^2/4*(24*6+8*4)*0.5=0.389 [B] 
Celkem: A+B=0.507 [C]</t>
  </si>
  <si>
    <t>položka zahrnuje:  
- dodání zvláštní malty (plastmalty) předepsané kvality a její rozprostření v předepsané tloušťce a v předepsaném tvaru</t>
  </si>
  <si>
    <t>45852</t>
  </si>
  <si>
    <t>VÝPLŇ ZA OPĚRAMI A ZDMI Z KAMENIVA DRCENÉHO</t>
  </si>
  <si>
    <t>přechodový klín dle S4</t>
  </si>
  <si>
    <t>OP1: 37,65*5=188.250 [A] 
OP2: 40,88*5=204.400 [B] 
Celkem: A+B=392.650 [C]</t>
  </si>
  <si>
    <t>55</t>
  </si>
  <si>
    <t>461314</t>
  </si>
  <si>
    <t>PATKY Z PROSTÉHO BETONU C25/30</t>
  </si>
  <si>
    <t>beton C 25/30-XF3,  patka dle VL4 206.03</t>
  </si>
  <si>
    <t>OP1 - prah: 8,4*0,8*0,5=3.360 [A] 
OP2-prah: 9*0,5*0,8=3.600 [B] 
Celkem: A+B=6.960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</si>
  <si>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</si>
  <si>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56</t>
  </si>
  <si>
    <t>46321</t>
  </si>
  <si>
    <t>ROVNANINA Z LOMOVÉHO KAMENE</t>
  </si>
  <si>
    <t>OP1: 2,15*4,8=10.320 [A] 
OP2-prah: 2,21*4,5=9.945 [B] 
Celkem: A+B=20.265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</si>
  <si>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</si>
  <si>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57</t>
  </si>
  <si>
    <t>lom. kámen tř. I (dle ČSN 72 1860), včetně spárování cem. maltou MC25 XF4</t>
  </si>
  <si>
    <t>OP1: (0,9*18,75+0,9*3,6+0,9*9,75+6,4*8,75)*1,2=101.868 [A] 
OP2: (0,9*12,5+7,9*1)*1,2=22.980 [B] 
Celkem: A+B=124.848 [C]</t>
  </si>
  <si>
    <t>103</t>
  </si>
  <si>
    <t>R421327</t>
  </si>
  <si>
    <t>MOSTNÍ NOSNÉ DESKOVÉ KONSTRUKCE ZE ŽELEZOBETONU DO C50/60</t>
  </si>
  <si>
    <t>C45/55 XC4+XF3 - spojovací krček</t>
  </si>
  <si>
    <t>P6: 46,83=46.830 [A]</t>
  </si>
  <si>
    <t>104</t>
  </si>
  <si>
    <t>R422336</t>
  </si>
  <si>
    <t>MOSTNÍ NOSNÉ TRÁM KONSTR Z PŘEDPJ BET DO C40/50</t>
  </si>
  <si>
    <t>C35/45 XC3+XF3</t>
  </si>
  <si>
    <t>NK: 122,1+108,7+108,7+108,7+108,7+97,3+115,5+97,3+108,7+108,7+108,7+109,4+126,8=1 429.300 [A]</t>
  </si>
  <si>
    <t>105</t>
  </si>
  <si>
    <t>R423327</t>
  </si>
  <si>
    <t>MOSTNÍ NOSNÉ KOMOROVÉ KONSTR ZE ŽELEZOBET DO C50/60</t>
  </si>
  <si>
    <t>C45/55 XC4+XF3</t>
  </si>
  <si>
    <t>Oblouk (viz priloha 204.1): 1383.59=1 383.590 [A]</t>
  </si>
  <si>
    <t>106</t>
  </si>
  <si>
    <t>R423412</t>
  </si>
  <si>
    <t>SYSTÉM PRO VYVĚŠOVÁNÍ OBLOUKU PŘI VÝSTAVBĚ</t>
  </si>
  <si>
    <t>k technické specifikaci navíc veškeré práce a materiály spojené s výstavbou obloukové nosné konstrukce metodou vyvěšování (lana, kotvy, napínání, rektifikace, demontáž aj.)</t>
  </si>
  <si>
    <t>položka zahrnuje:  
- jednostranné nebo oboustranné kompletní aktivní kotvy dle zadávací dokumentace s protikorozní ochranou a s předepsanou výplní  
- jednostranné kompletní pasivní kotvy dle zadávací dokumentace s protikorozní ochranou a s předepsanou výplní  
- závěsy z předepsaného počtu usměrněných předpínacích lan včetně nutných přesahů, z oceli předepsané pevnosti a protikorozní ochrany, s předepsanou ochrannou vrstvou, jejich předpjetí, i po etapách  
- vnější trubky předepsaného profilu, z předepsaného materiálu včetně předepsané výplně, injektáž  
- tlumiče kmitů, deviátory, ochranu proti vandalizmu  
- montáže všech zařízení, mimostaveništní a vnitrostaveništní dopravu  
- pomocné konstrukce (např. lešení), zařízení, přístroje  
- předepsané zkoušky včetně písemných protokolů  
- vykazuje se délka mezi vnějšími líci kotevních desek</t>
  </si>
  <si>
    <t>107</t>
  </si>
  <si>
    <t>R423432</t>
  </si>
  <si>
    <t>MONITORING NAPĚTÍ ZÁVĚSŮ KOMOROVÝCH MOSTŮ DLOUHODOBÝ</t>
  </si>
  <si>
    <t>sledování kotevních napětí závěsných lan v rámci výstavby obloukové nosné konstrukce</t>
  </si>
  <si>
    <t>položka zahrnuje:  
- sledování dle požadavku zadávací dokumentace  
- vyhotovení písemného protokolu</t>
  </si>
  <si>
    <t>108</t>
  </si>
  <si>
    <t>R46452</t>
  </si>
  <si>
    <t>POHOZ DNA A SVAHŮ Z KAMENIVA DRCENÉHO</t>
  </si>
  <si>
    <t>položka zahrnuje vnitrostaveništní dopravu a uložení vyzískaného materiálu</t>
  </si>
  <si>
    <t>povrchový zához výplně okolo pilířů: 
P1: 9*14=126.000 [A] 
P2: 9,8*14,8=145.040 [B] 
P3: 15*13=195.000 [C] 
P9: 12,4*13,2=163.680 [D] 
P10: 9,8*14,8=145.040 [E] 
P11: 9,8*14,8=145.040 [F] 
Celkem: A+B+C+D+E+F=919.800 [G]</t>
  </si>
  <si>
    <t>58</t>
  </si>
  <si>
    <t>502813</t>
  </si>
  <si>
    <t>ZŘÍZENÍ KONSTRUKČNÍ VRSTVY TĚLESA ŽELEZNIČNÍHO SPODKU Z ANTIVIBRAČNÍCH ROHOŽÍ VODOROVNÝCH TL. OD 21 DO 30 MM</t>
  </si>
  <si>
    <t>ochrana stříkané izolace</t>
  </si>
  <si>
    <t>1622,1=1 622.100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</si>
  <si>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</si>
  <si>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Přidružená stavební výroba</t>
  </si>
  <si>
    <t>59</t>
  </si>
  <si>
    <t>711509</t>
  </si>
  <si>
    <t>OCHRANA IZOLACE NA POVRCHU TEXTILIÍ</t>
  </si>
  <si>
    <t>geotextilie 300 g/m2, ochrana SVI1</t>
  </si>
  <si>
    <t>1622,1+274+13,8+21,9=1 931.800 [A]</t>
  </si>
  <si>
    <t>položka zahrnuje:  
- dodání  předepsaného ochranného materiálu  
- zřízení ochrany izolace</t>
  </si>
  <si>
    <t>60</t>
  </si>
  <si>
    <t>721174</t>
  </si>
  <si>
    <t>VNITŘNÍ KANALIZACE Z PLAST TRUB DN 200</t>
  </si>
  <si>
    <t>svody odvodnění DN 200,  včetně závěsů a flexibilních trubek napojení, kompenzátorů v oblasti mostních závěrů, napojení do šachty, viz. SO 20-01, TZ, čl.11.11</t>
  </si>
  <si>
    <t>460=460.000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</si>
  <si>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</si>
  <si>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109</t>
  </si>
  <si>
    <t>R711132</t>
  </si>
  <si>
    <t>IZOLACE SVI2</t>
  </si>
  <si>
    <t>izolace proti stékající vodě s měkkou ochranou vuz.SO 20-01, TZ, čl.11.10</t>
  </si>
  <si>
    <t>20,1+39+17,4+31,8+97,6+26,6+12+9,9=254.400 [A]</t>
  </si>
  <si>
    <t>– položka je vytvořena vložením do řady 711 a respektuje preambule řady 7 a 711 (výpočet izolovaných ploch apod.)  
– příprava pracoviště, přenášení potřebného materiálu a prostředků v rámci pracoviště    
– kontrola připravenosti povrchu pro aplikaci SVI     
– příprava materiálu a pomůcek  
– vlastní provedení izolační vrstvy, včetně provedení všech spojů a detailů (rohy, kouty, hrany, úžlabí, dilatační a jiné spáry, ukončení)   
– očištění pomůcek, likvidace obalů a odpadů, úklid pracoviště po práci   
–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
- očištění a ošetření podkladu (přípravné vrstvy),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 dle TKP, TNŽ 73 6280 a zadávací dokumentace</t>
  </si>
  <si>
    <t>110</t>
  </si>
  <si>
    <t>R711415</t>
  </si>
  <si>
    <t>IZOLACE MOSTOVEK CELOPLOŠ POLYMERNÍ</t>
  </si>
  <si>
    <t>SVI1 dle SO 20-01, TZ čl.11.10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</si>
  <si>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</si>
  <si>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Potrubí</t>
  </si>
  <si>
    <t>61</t>
  </si>
  <si>
    <t>863332</t>
  </si>
  <si>
    <t>POTRUBÍ Z TRUB Z NEREZ OCELI DN DO 150MM</t>
  </si>
  <si>
    <t>prostup kabelů skrz ZZ</t>
  </si>
  <si>
    <t>4*1=4.000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</si>
  <si>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</si>
  <si>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62</t>
  </si>
  <si>
    <t>863342</t>
  </si>
  <si>
    <t>POTRUBÍ Z TRUB Z NEREZ OCELI DN DO 200MM</t>
  </si>
  <si>
    <t>prostup drenáže křídlem</t>
  </si>
  <si>
    <t>2*0,55+2*1=3.100 [A]</t>
  </si>
  <si>
    <t>63</t>
  </si>
  <si>
    <t>87533</t>
  </si>
  <si>
    <t>POTRUBÍ DREN Z TRUB PLAST DN DO 150MM</t>
  </si>
  <si>
    <t>z PVC HDPE 150, v násypovém tělese</t>
  </si>
  <si>
    <t>OP1: 30=30.000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</si>
  <si>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</si>
  <si>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64</t>
  </si>
  <si>
    <t>875332</t>
  </si>
  <si>
    <t>POTRUBÍ DREN Z TRUB PLAST DN DO 150MM DĚROVANÝCH</t>
  </si>
  <si>
    <t>z HDPE DN 150</t>
  </si>
  <si>
    <t>OP1: 6,1=6.100 [A] 
OP2: 6,7=6.700 [B] 
Celkem: A+B=12.800 [C]</t>
  </si>
  <si>
    <t>65</t>
  </si>
  <si>
    <t>87633</t>
  </si>
  <si>
    <t>CHRÁNIČKY Z TRUB PLASTOVÝCH DN DO 150MM</t>
  </si>
  <si>
    <t>4*0,55=2.200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</si>
  <si>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</si>
  <si>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66</t>
  </si>
  <si>
    <t>91345</t>
  </si>
  <si>
    <t>NIVELAČNÍ ZNAČKY KOVOVÉ</t>
  </si>
  <si>
    <t>v nerez provedení, životnost min. 50 let</t>
  </si>
  <si>
    <t>mostovka: 2*25=50.000 [A] 
spodni stavba: 2*8=16.000 [B] 
oblouk: 2*15=30.000 [C] 
zajišťovací značky 2*25=50.000 [D] 
Celkem: A+B+C+D=146.000 [E]</t>
  </si>
  <si>
    <t>položka zahrnuje:  
- dodání a osazení nivelační značky včetně nutných zemních prací  
- vnitrostaveništní a mimostaveništní dopravu</t>
  </si>
  <si>
    <t>67</t>
  </si>
  <si>
    <t>917223</t>
  </si>
  <si>
    <t>SILNIČNÍ A CHODNÍKOVÉ OBRUBY Z BETONOVÝCH OBRUBNÍKŮ ŠÍŘ 100MM</t>
  </si>
  <si>
    <t>obrubníky v provedení do prostředí XF4 včetně zabetonování do    
betonu C20/25n XF3 a spárování cem. maltou MC25 XF4</t>
  </si>
  <si>
    <t>OP1: 9,6*3=28.800 [A] 
OP2: 17,5*3=52.500 [B] 
Celkem: A+B=81.300 [C]</t>
  </si>
  <si>
    <t>Položka zahrnuje:  
dodání a pokládku betonových obrubníků o rozměrech předepsaných zadávací dokumentací  
betonové lože i boční betonovou opěrku.</t>
  </si>
  <si>
    <t>68</t>
  </si>
  <si>
    <t>93155</t>
  </si>
  <si>
    <t>MOSTNÍ ZÁVĚRY POVRCHOVÉ POSUN DO 400MM</t>
  </si>
  <si>
    <t>Konstrukce mostního závěru včetně ocelové přepážky pro pažení kolejového lože viz.SO 20-01, TZ, čl.11.8.</t>
  </si>
  <si>
    <t>2*(6,4+2*1+2*0,7)=19.600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</si>
  <si>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</si>
  <si>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69</t>
  </si>
  <si>
    <t>93314</t>
  </si>
  <si>
    <t>ZATĚŽOVACÍ ZKOUŠKA MOSTU STATICKÁ 1. POLE PŘES 800M2</t>
  </si>
  <si>
    <t>oblouk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</si>
  <si>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</si>
  <si>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70</t>
  </si>
  <si>
    <t>93315</t>
  </si>
  <si>
    <t>ZATĚŽOVACÍ ZKOUŠKA MOSTU STATICKÁ 2. A DALŠÍ POLE DO 300M2</t>
  </si>
  <si>
    <t>6=6.000 [A]</t>
  </si>
  <si>
    <t>71</t>
  </si>
  <si>
    <t>93324</t>
  </si>
  <si>
    <t>ZATĚŽ ZKOUŠKA MOSTU DYNAMIC 1.POLE PŘES 800M2</t>
  </si>
  <si>
    <t>72</t>
  </si>
  <si>
    <t>93325</t>
  </si>
  <si>
    <t>ZATĚŽ ZKOUŠKA MOSTU DYNAMIC 2. A DALŠÍ POLE DO 300M2</t>
  </si>
  <si>
    <t>73</t>
  </si>
  <si>
    <t>933331</t>
  </si>
  <si>
    <t>ZKOUŠKA INTEGRITY ULTRAZVUKEM V TRUBKÁCH PILOT SYSTÉMOVÝCH</t>
  </si>
  <si>
    <t>CHA zkouška</t>
  </si>
  <si>
    <t>4=4.000 [A]</t>
  </si>
  <si>
    <t>Položka zahrnuje kompletní dodávku se všemi pomocnými a doplňujícími pracemi a součástmi;   
- veškeré potřebné mechanismy;   
-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vyhodnocení, včetně všech měření a dalších potřebných činností;   
-  dodávka a montáž měřících trubek.</t>
  </si>
  <si>
    <t>74</t>
  </si>
  <si>
    <t>933333</t>
  </si>
  <si>
    <t>ZKOUŠKA INTEGRITY ULTRAZVUKEM ODRAZ METOD PIT PILOT SYSTÉMOVÝCH</t>
  </si>
  <si>
    <t>PIT zkouška</t>
  </si>
  <si>
    <t>12=12.000 [A]</t>
  </si>
  <si>
    <t>Položka obsahuje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vyhodnocení.</t>
  </si>
  <si>
    <t>75</t>
  </si>
  <si>
    <t>93650</t>
  </si>
  <si>
    <t>DROBNÉ DOPLŇK KONSTR KOVOVÉ</t>
  </si>
  <si>
    <t>trny vrubového kloubu včetně ochrany epoxidovým nátěrem</t>
  </si>
  <si>
    <t>(24*6+8*4)*1,0*3,1416*0,025^2/4*7850=678.193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</si>
  <si>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</si>
  <si>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76</t>
  </si>
  <si>
    <t>deska pod křížem pilot</t>
  </si>
  <si>
    <t>11,304=11.304 [A]</t>
  </si>
  <si>
    <t>77</t>
  </si>
  <si>
    <t>94390</t>
  </si>
  <si>
    <t>PROSTOROVÉ PRACOVNÍ LEŠENÍ PŘES 3 KPA</t>
  </si>
  <si>
    <t>M3OP</t>
  </si>
  <si>
    <t>plosina pro odstrely: 1100*15=16 500.000 [A]</t>
  </si>
  <si>
    <t>Položka zahrnuje dovoz, montáž, údržbu, opotřebení (nájemné), demontáž, konzervaci, odvoz.</t>
  </si>
  <si>
    <t>78</t>
  </si>
  <si>
    <t>96613</t>
  </si>
  <si>
    <t>BOURÁNÍ KONSTRUKCÍ Z KAMENE NA MC</t>
  </si>
  <si>
    <t>do zpevneni: (5+7,85)/2*(7,9+10,75)/2*27,0*2=3 235.309 [A] 
od zpevneni: (9,75+12,1)/2*(12,65+15,0)/2*24,2*2=7 310.245 [B] 
opery: 138,4*7,4=1 024.160 [C] 
Celkem: A+B+C=11 569.714 [D]</t>
  </si>
  <si>
    <t>79</t>
  </si>
  <si>
    <t>96613B</t>
  </si>
  <si>
    <t>BOURÁNÍ KONSTRUKCÍ Z KAMENE NA MC - DOPRAVA</t>
  </si>
  <si>
    <t>11569,714*2,6*39=1 173 169.000 [A]</t>
  </si>
  <si>
    <t>Položka zahrnuje samostatnou dopravu suti a vybouraných hmot. Množství se určí jako součin hmotnosti [t] a požadované vzdálenosti [km].</t>
  </si>
  <si>
    <t>80</t>
  </si>
  <si>
    <t>96616A</t>
  </si>
  <si>
    <t>BOURÁNÍ KONSTRUKCÍ ZE ŽELEZOBETONU - BEZ DOPRAVY</t>
  </si>
  <si>
    <t>bourání provizorních pylonů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</si>
  <si>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</si>
  <si>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81</t>
  </si>
  <si>
    <t>96616B</t>
  </si>
  <si>
    <t>BOURÁNÍ KONSTRUKCÍ ZE ŽELEZOBETONU - DOPRAVA</t>
  </si>
  <si>
    <t>190,08*2,5*39=18 532.800 [A]</t>
  </si>
  <si>
    <t>82</t>
  </si>
  <si>
    <t>967864</t>
  </si>
  <si>
    <t>VYBOURÁNÍ MOST LOŽISEK Z OCELI (OCELOLITINY)</t>
  </si>
  <si>
    <t>8=8.000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</si>
  <si>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</si>
  <si>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111</t>
  </si>
  <si>
    <t>R93261</t>
  </si>
  <si>
    <t>ZAŘÍZENÍ MOSTU PRO REVIZI A ÚDRŽBU</t>
  </si>
  <si>
    <t>Revizní žebříky z kompozitu:  
- přístup k oblouku ze strany P3  
- vnitřní prostory oblouku  
Revizní prostupy:  
- 2x vstupní poklop do vnitřních prostor oblouku (třída zatížení A15)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</si>
  <si>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</si>
  <si>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112</t>
  </si>
  <si>
    <t>R93650</t>
  </si>
  <si>
    <t>vč. loga zhotovitele vlysem do betonu</t>
  </si>
  <si>
    <t>113</t>
  </si>
  <si>
    <t>R93653</t>
  </si>
  <si>
    <t>MOSTNÍ ODVODŇOVACÍ SOUPRAVA (ŽELEZNIČNÍ ODVODŇOVAČ)</t>
  </si>
  <si>
    <t>Specifikace MOS z korozivzdorné oceli</t>
  </si>
  <si>
    <t>48*2=96.000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</si>
  <si>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</si>
  <si>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114</t>
  </si>
  <si>
    <t>R94290</t>
  </si>
  <si>
    <t>TECHNOLOGIE VÝSTAVBY OBLOUKOVÉ NOSNÉ KONSTRUKCE</t>
  </si>
  <si>
    <t>položka zahrnuje veškeré potřebné zařízení, stavební stroje, podpěrné konstrukce, provizorní konstrukce včetně jejich případného monitoringu včetně jejich dovozu, montáže, údržby, opotřebení (nájemné), demontáží, konzervací a odvozu</t>
  </si>
  <si>
    <t>115</t>
  </si>
  <si>
    <t>R96618</t>
  </si>
  <si>
    <t>BOURÁNÍ KONSTRUKCÍ KOVOVÝCH</t>
  </si>
  <si>
    <t>demontáž stávající NK vč. odvozu na manipulační plochu a protokolární předání OŘ Plzeň k sešrotování</t>
  </si>
  <si>
    <t>939,7=939.700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</si>
  <si>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</si>
  <si>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E.1.5</t>
  </si>
  <si>
    <t xml:space="preserve">  SO 76-01</t>
  </si>
  <si>
    <t>Úpravy stávajících rozvodů NN</t>
  </si>
  <si>
    <t>SO 76-01</t>
  </si>
  <si>
    <t>015621</t>
  </si>
  <si>
    <t>POPLATKY ZA LIKVIDACŮ ODPADŮ NEBEZPEČNÝCH - KABELY S PLASTOVOU IZOLACÍ</t>
  </si>
  <si>
    <t>výkaz výměr : viz situace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</si>
  <si>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</si>
  <si>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KM</t>
  </si>
  <si>
    <t>VYTÝČENÍ TRASY KABELU V ZASTAVĚNÉM TERÉNU</t>
  </si>
  <si>
    <t>ZAMĚŘENÍ SKUTEČNÉ POLOHY - ČLENITÁ TRASA</t>
  </si>
  <si>
    <t>132831</t>
  </si>
  <si>
    <t>HLOUBENÍ RÝH ŠÍŘ DO 2M PAŽ I NEPAŽ TŘ. II, ODVOZ DO 1KM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</si>
  <si>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</si>
  <si>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</si>
  <si>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</si>
  <si>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</si>
  <si>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položka zahrnuje úpravu pláně včetně vyrovnání výškových rozdílů. Míru zhutnění určuje projekt.</t>
  </si>
  <si>
    <t>Demontáže rozvodů NN</t>
  </si>
  <si>
    <t>709612</t>
  </si>
  <si>
    <t>DEMONTÁŽ CHRÁNIČKY/TRUBKY</t>
  </si>
  <si>
    <t>1. Položka obsahuje:  
 – veškeré práce a materiál obsažený v názvu položky  
2. Položka neobsahuje:  
 X  
3. Způsob měření:  
Udává se počet kusů kompletní konstrukce nebo práce.</t>
  </si>
  <si>
    <t>742Z23</t>
  </si>
  <si>
    <t>DEMONTÁŽ KABELOVÉHO VEDENÍ NN</t>
  </si>
  <si>
    <t>1. Položka obsahuje:  
– všechny náklady na demontáž stávajícího zařízení se všemi pomocnými doplňujícími 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</si>
  <si>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742Z92</t>
  </si>
  <si>
    <t>DEMONTÁŽ - ODVOZ (NA LIKVIDACI ODPADŮ NEBO JINÉ URČENÉ MÍSTO)</t>
  </si>
  <si>
    <t>1. Položka obsahuje:  
 – odvoz jakýmkoliv dopravním prostředkem a složení  
 – případné překládky na trase  
2. Položka neobsahuje:  
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</si>
  <si>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</si>
  <si>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</si>
  <si>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</si>
  <si>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E.1.8</t>
  </si>
  <si>
    <t>Pozemní komunikace</t>
  </si>
  <si>
    <t xml:space="preserve">  SO 80-01</t>
  </si>
  <si>
    <t>Příprava území</t>
  </si>
  <si>
    <t>SO 80-01</t>
  </si>
  <si>
    <t>015120</t>
  </si>
  <si>
    <t>POPLATKY ZA LIKVIDACŮ ODPADŮ NEKONTAMINOVANÝCH - 17 01 02 STAVEBNÍ A DEMOLIČNÍ SUŤ (CIHLY)</t>
  </si>
  <si>
    <t>139,17*1,8=250.506 [A]</t>
  </si>
  <si>
    <t>25,93*2,5=64.825 [A]</t>
  </si>
  <si>
    <t>015160</t>
  </si>
  <si>
    <t>POPLATKY ZA LIKVIDACŮ ODPADŮ NEKONTAMINOVANÝCH - 02 01 03 SMÝCENÉ STROMY A KEŘE</t>
  </si>
  <si>
    <t>1: viz příloha 001; (1295/100+213/10+5/3)*0,7=25.142 [A]</t>
  </si>
  <si>
    <t>015170</t>
  </si>
  <si>
    <t>POPLATKY ZA LIKVIDACŮ ODPADŮ NEKONTAMINOVANÝCH - 17 02 01 DŘEVO PO STAVEBNÍM POUŽITÍ, Z DEMOLIC</t>
  </si>
  <si>
    <t>4,25*0,7=2.975 [A]</t>
  </si>
  <si>
    <t>015680</t>
  </si>
  <si>
    <t>POPLATKY ZA LIKVIDACŮ ODPADŮ NEBEZPEČNÝCH - 17 06 05* STAVEBNÍ MATERIÁLY OBSAHUJÍCÍ AZBEST</t>
  </si>
  <si>
    <t>126,86*0,025=3.172 [A]</t>
  </si>
  <si>
    <t>R02720</t>
  </si>
  <si>
    <t>POMOC PRÁCE ZŘÍZ NEBO ZAJIŠŤ REGULACI A OCHRANU DOPRAVY</t>
  </si>
  <si>
    <t>Dopravně inženýrská opatření (B.8.3.2)</t>
  </si>
  <si>
    <t>zahrnuje veškeré náklady spojené s objednatelem požadovanými zařízeními</t>
  </si>
  <si>
    <t>Dočasné plavební značení (B.8.3.3)</t>
  </si>
  <si>
    <t>111206</t>
  </si>
  <si>
    <t>ODSTRANĚNÍ KŘOVIN S ODVOZEM DO 12KM</t>
  </si>
  <si>
    <t>1: viz příloha 001, stromy do 0,1 m; 1295</t>
  </si>
  <si>
    <t>odstranění křovin a stromů do průměru 100 mm  
doprava dřevin na předepsanou vzdálenost  
spálení na hromadách nebo štěpkování</t>
  </si>
  <si>
    <t>112016</t>
  </si>
  <si>
    <t>KÁCENÍ STROMŮ D KMENE DO 0,5M S ODSTRANĚNÍM PAŘEZŮ, ODVOZ DO 12KM</t>
  </si>
  <si>
    <t>1: viz příloha 001, stromy do 0,5 m; 213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</si>
  <si>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</si>
  <si>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112026</t>
  </si>
  <si>
    <t>KÁCENÍ STROMŮ D KMENE DO 0,9M S ODSTRANĚNÍM PAŘEZŮ, ODVOZ DO 12KM</t>
  </si>
  <si>
    <t>1: viz příloha 001, stromy do 0,9 m; 5</t>
  </si>
  <si>
    <t>121101</t>
  </si>
  <si>
    <t>SEJMUTÍ ORNICE NEBO LESNÍ PŮDY S ODVOZEM DO 1KM</t>
  </si>
  <si>
    <t>10827*0,2=2 165.400 [A]</t>
  </si>
  <si>
    <t>položka zahrnuje sejmutí ornice bez ohledu na tloušťku vrstvy a její vodorovnou dopravu  
nezahrnuje uložení na trvalou skládku</t>
  </si>
  <si>
    <t>26A14</t>
  </si>
  <si>
    <t>VRTY PRO SLOUPKY OPLOCENÍ TŘ. TĚŽITELNOSTI I D DO 300MM</t>
  </si>
  <si>
    <t>40*0,5=20.000 [A]</t>
  </si>
  <si>
    <t>položka zahrnuje:  
- zřízení vrtu, svislou a vodorovnou dopravu zeminy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uložení zeminy na skládku a poplatek za skládku</t>
  </si>
  <si>
    <t>318366</t>
  </si>
  <si>
    <t>VÝZTUŽ ZDÍ ODDĚL A OHRAD Z KARI-SÍTÍ</t>
  </si>
  <si>
    <t>oplocení, kari síť 150/150/8 2x3m</t>
  </si>
  <si>
    <t>39*0,03239=1.263 [A]</t>
  </si>
  <si>
    <t>33812</t>
  </si>
  <si>
    <t>SLOUPKY OHRADNÍ A PLOTOVÉ Z DÍLCŮ ŽELEZOBETON</t>
  </si>
  <si>
    <t>bet. sloupky 200x200 dl. 2,5m á 3m</t>
  </si>
  <si>
    <t>40*2,5*0,2*0,2=4.000 [A]</t>
  </si>
  <si>
    <t>R76521</t>
  </si>
  <si>
    <t>DEMONTÁŽ KRYTINY TVRDÉ Z AZBESTOCEM PŘÍROD ČTVERCŮ</t>
  </si>
  <si>
    <t>demontáž s odvozem do 43 km</t>
  </si>
  <si>
    <t>střecha, budova 2 126,86=126.860 [A]</t>
  </si>
  <si>
    <t>- položka zahrnuje úpravu hřebenů, nároží, přisekání tašek a šablon, těsnění, obkrytí plošných a bodových prostupů (komíny, světlíky, střešní okna, ventilace, bleskosvody, komínové lávky a pod.).  
- Položka zahrnuje veškerý materiál, výrobky a polotovary, včetně mimostaveništní a vnitrostaveništní dopravy (rovněž přesuny), včetně naložení a složení,případně s uložením.</t>
  </si>
  <si>
    <t>96614A</t>
  </si>
  <si>
    <t>BOURÁNÍ KONSTRUKCÍ Z CIHEL A TVÁRNIC - BEZ DOPRAVY</t>
  </si>
  <si>
    <t>bourání stěn a příček</t>
  </si>
  <si>
    <t>budova 1 44,94=44.940 [A] 
budova 2 94,23=94.230 [B] 
Celkem: A+B=139.170 [C]</t>
  </si>
  <si>
    <t>96614B</t>
  </si>
  <si>
    <t>BOURÁNÍ KONSTRUKCÍ Z CIHEL A TVÁRNIC - DOPRAVA</t>
  </si>
  <si>
    <t>do 39 km 139,17*1,8*39=9 769.734 [A]</t>
  </si>
  <si>
    <t>bourání základů</t>
  </si>
  <si>
    <t>budova 1 6,33=6.330 [A] 
budova 2 19,6=19.600 [B] 
Celkem: A+B=25.930 [C]</t>
  </si>
  <si>
    <t>do 39 km 25,93*2,5*39=2 528.175 [A]</t>
  </si>
  <si>
    <t>96617A</t>
  </si>
  <si>
    <t>BOURÁNÍ KONSTRUKCÍ ZE DŘEVA - BEZ DOPRAVY</t>
  </si>
  <si>
    <t>bourání podlahy a střechy</t>
  </si>
  <si>
    <t>budova 1 0,5=0.500 [A] 
budova 2 3,75=3.750 [B] 
Celkem: A+B=4.250 [C]</t>
  </si>
  <si>
    <t>96617B</t>
  </si>
  <si>
    <t>BOURÁNÍ KONSTRUKCÍ ZE DŘEVA - DOPRAVA</t>
  </si>
  <si>
    <t>do 43 km 4,25*0,7*43=127.925 [A]</t>
  </si>
  <si>
    <t xml:space="preserve">  SO 82-01</t>
  </si>
  <si>
    <t>Rekultivace a terénní úpravy</t>
  </si>
  <si>
    <t>SO 82-01</t>
  </si>
  <si>
    <t>2730=2 730.000 [A]</t>
  </si>
  <si>
    <t>Natěžení a dovoz ornice pro ohumusování z mezideponie</t>
  </si>
  <si>
    <t>2165=2 165.000 [A] 
2730=2 730.000 [B] 
Celkem: A+B=4 895.000 [C]</t>
  </si>
  <si>
    <t>18020</t>
  </si>
  <si>
    <t>VŠEOBECNÉ ÚPRAVY ZEMĚDĚLSKÝCH PLOCH</t>
  </si>
  <si>
    <t>technická rekultivace dočasného záborz ZPF nad 1 rok  
rozrušení případných zpevněných ploch, naložení a odvoz vybouraných hmot,   
odstranění veškerých zbytků po stavební činnosti  
úprava terénu do odpovídajícího sklonu, rozrušení podloží, sběr kamene</t>
  </si>
  <si>
    <t>10827=10 827.000 [A]</t>
  </si>
  <si>
    <t>Všeobecné úpravy musí zahrnovat úpravu území po uskutečnění stavby, tak jak je požadováno v zadávací dokumentaci s výjimkou těch prací, pro které jsou uvedeny samostatné položky.</t>
  </si>
  <si>
    <t>11353=11 353.000 [A]</t>
  </si>
  <si>
    <t>18090</t>
  </si>
  <si>
    <t>VŠEOBECNÉ ÚPRAVY OSTATNÍCH PLOCH</t>
  </si>
  <si>
    <t>1497=1 497.000 [A]</t>
  </si>
  <si>
    <t>18230</t>
  </si>
  <si>
    <t>ROZPROSTŘENÍ ORNICE V ROVINĚ</t>
  </si>
  <si>
    <t>Rozprostření ornice a lesní hrabanky na rekultivovaných plochách, vč. naložení a dovozu z mezideponií</t>
  </si>
  <si>
    <t>položka zahrnuje:  
nutné přemístění ornice z dočasných skládek vzdálených do 50m  
rozprostření ornice v předepsané tloušťce v rovině a ve svahu do 1:5</t>
  </si>
  <si>
    <t>18472</t>
  </si>
  <si>
    <t>OŠETŘENÍ DŘEVIN SOLITERNÍCH</t>
  </si>
  <si>
    <t>viz příloha 1 TZ 2*5*100=1 000.000 [A] pětiletá následná péče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</si>
  <si>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</si>
  <si>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</si>
  <si>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</si>
  <si>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viz příloha 001 TZ 100=100.000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</si>
  <si>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</si>
  <si>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18520</t>
  </si>
  <si>
    <t>BIOLOGICKÁ REKULTIVACE TŘÍLETÁ</t>
  </si>
  <si>
    <t>Výměra dočasného záboru je vynásobena dobou rekultivace, tzn. 3x</t>
  </si>
  <si>
    <t>32481=32 481.000 [A]</t>
  </si>
  <si>
    <t>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</si>
  <si>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</si>
  <si>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</si>
  <si>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100*0,1*3*5=150.000 [A] pětiletá následná péče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</si>
  <si>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</si>
  <si>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</si>
  <si>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</si>
  <si>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 xml:space="preserve">  SO 84-01.2</t>
  </si>
  <si>
    <t>Provizorní komunikace – Pravý břeh</t>
  </si>
  <si>
    <t>SO 84-01.2</t>
  </si>
  <si>
    <t>POPLATKY ZA LIKVIDACŮ ODPADŮ NEKONTAMINOVANÝCH - 17 05 04  VYTĚŽENÉ ZEMINY A HORNINY -  I. TŘÍDA TĚŽITELNOSTI</t>
  </si>
  <si>
    <t>položka 12273 127,75*1,9=242.725 [A] 
položka 17660 606,4*1,9=1 152.160 [B] 
položka 56340 355,6*1,9=675.640 [C] 
Celkem: A+B+C=2 070.525 [D]</t>
  </si>
  <si>
    <t>R02741</t>
  </si>
  <si>
    <t>PROVIZORNÍ MOSTY</t>
  </si>
  <si>
    <t>Provizorní mostní konstrukce    
v délce 30,0m    
návrh mostního provizoria a navazujícího zemního tělesa si zajistí zhotovitel</t>
  </si>
  <si>
    <t>1=1,000 [A]</t>
  </si>
  <si>
    <t>11346</t>
  </si>
  <si>
    <t>ODSTRANĚNÍ KRYTU ZPEVNĚNÝCH PLOCH ZE SILNIČ DÍLCŮ (PANELŮ) VČET PODKL</t>
  </si>
  <si>
    <t>položka 58301 469,75 m (délka, včetně všech úprav) *3,5 m (šířka komunikace)*0,15=246.619 [A] 
položka 17660 606,4=606.400 [B] 
položka 56340 355,6=355.600 [C] 
Celkem: A+B+C=1 208.619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</si>
  <si>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</si>
  <si>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</si>
  <si>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</si>
  <si>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>odkopání provizorního náspu s odvozem na skládku</t>
  </si>
  <si>
    <t>položka 17180 127,750=127.750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</si>
  <si>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</si>
  <si>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Násyp provizorní konstrukce vozovky     
vhodný materiál z nákupu</t>
  </si>
  <si>
    <t>položka zahrnuje:    
- kompletní provedení zemní konstrukce (násypového tělesa včetně aktivní zóny)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</si>
  <si>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</si>
  <si>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</si>
  <si>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materiál z nákupu pro plynulé napojení na terén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</si>
  <si>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</si>
  <si>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17660</t>
  </si>
  <si>
    <t>VÝPLNĚ ZE ZEMIN KAMENITÝCH</t>
  </si>
  <si>
    <t>Výplň po odstranění ornice (mezi zemní plání a konstrukcí vozovky - viz. vzorové příčné řezy)    
vhodný materiál z nákupu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</si>
  <si>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</si>
  <si>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Úprava zemní pláně provizorní vozovky</t>
  </si>
  <si>
    <t>433,33*5,8=2 513,314 [A]</t>
  </si>
  <si>
    <t>56340</t>
  </si>
  <si>
    <t>VOZOVKOVÉ VRSTVY ZE ŠTĚRKOPÍSKU</t>
  </si>
  <si>
    <t>konstrukční vrstva a krajnice provizorní trasy     
materiál z výkopu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</si>
  <si>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</si>
  <si>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5774AE</t>
  </si>
  <si>
    <t>VRSTVY PRO OBNOVU A OPRAVY Z ASF BETONU ACO 11+, 11S</t>
  </si>
  <si>
    <t>vrstvy pro plynulé napojení a opravu stávající komunikace na hrázi rybníka</t>
  </si>
  <si>
    <t>27,0m2 *0,04m (tloušťka) =1,080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</si>
  <si>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  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  
-nezahrnuje očištění podkladu po veřejném provozu</t>
  </si>
  <si>
    <t>58301</t>
  </si>
  <si>
    <t>KRYT ZE SINIČNÍCH DÍLCŮ (PANELŮ) TL 150MM</t>
  </si>
  <si>
    <t>Obrusná vrstva provizorní komunikace    
uložení do štěrkopísku viz položka 56340     
materiál z nákupu</t>
  </si>
  <si>
    <t>469,75m (délka, včetně všech úprav) *3,5m (šířka komunikace)=1 644,125 [A]</t>
  </si>
  <si>
    <t>- dodání dílců v požadované kvalitě, dodání materiálu pro předepsané  lože v tloušťce předepsané dokumentací a pro předepsanou výplň spar    
- očištění podkladu    
- uložení dílců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</si>
  <si>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 xml:space="preserve">  SO 84-01.3</t>
  </si>
  <si>
    <t>Stávající lesní cesty – Pravý břeh</t>
  </si>
  <si>
    <t>SO 84-01.3</t>
  </si>
  <si>
    <t>z pol. č. 12373: 96,6*1,9=183,540 [A]  
z pol. č. 12922: 554,596*0,1*1,9=105,373 [B]  
z pol. č. 12931: 560,058*0,25*1,9=266,028 [C]  
z pol. č. 13273: 68,2*1,9=129,580 [D]  
Celkem: A+B+C+D=684,521 [E]</t>
  </si>
  <si>
    <t>z pol. č. 11332: 457,600*2,2=1 006,720 [A]</t>
  </si>
  <si>
    <t>015130</t>
  </si>
  <si>
    <t>POPLATKY ZA LIKVIDACŮ ODPADŮ NEKONTAMINOVANÝCH - 17 03 02 VYBOURANÝ ASFALTOVÝ BETON BEZ DEHTU</t>
  </si>
  <si>
    <t>z pol. č. 11313: 566,354*2,2=1 245,979 [A]</t>
  </si>
  <si>
    <t>11110</t>
  </si>
  <si>
    <t>ODSTRANĚNÍ TRAVIN</t>
  </si>
  <si>
    <t>úprava / sekání travin podél lesních cest</t>
  </si>
  <si>
    <t>úsek 1  
683,43 (délka) *3,9m (2,6m + 1,3m průměrná šířka svahu k příkopu)  =2 665,377 [A]  
úprava křižovatka lesních cest  
200 m2 =200,000 [B]  
úsek 2  
703,06m (délka) *1,5m (1,0m + 0,5m průměrná šířka svahu k příkopu) =1 054,590 [C]  
Celkem: A+B+C=3 919,967 [D]</t>
  </si>
  <si>
    <t>odstranění travin bez ohledu na způsob provedení    
přemístění travin s uložením na hromady</t>
  </si>
  <si>
    <t>11313</t>
  </si>
  <si>
    <t>ODSTRANĚNÍ KRYTU ZPEVNĚNÝCH PLOCH S ASFALTOVÝM POJIVEM</t>
  </si>
  <si>
    <t>Odstranění stávajícího povrchu lesních cest     
materiál na skládku zhotovitele</t>
  </si>
  <si>
    <t>úsek 1  
683,43 (délka) *3,0m (šířka) *0,123m (průměrná hloubka)=252,186 [A]  
úprava křižovatka lesních cest  
325,0m2 (plocha křižovatky)*0,123m =39,975 [B]  
úsek 2  
703,06 (délka) *3,0m (šířka) *0,13m (průměrná hloubka) =274,193 [C]  
Celkem: A+B+C=566,354 [D]</t>
  </si>
  <si>
    <t>11332</t>
  </si>
  <si>
    <t>ODSTRANĚNÍ PODKLADŮ ZPEVNĚNÝCH PLOCH Z KAMENIVA NESTMELENÉHO</t>
  </si>
  <si>
    <t>Odstranění nevhodné podkladní vrstvy pro pokládku penetračního makadamu    
předpokladá se nevhodný povrch u 60% délky lesní komunikace     
materiál na skládku zhotovitele    
rozsah se upřesní při stavbě po odsouhlasení investora, TDI a vlastníka komunikace</t>
  </si>
  <si>
    <t>386,52m (683,43m (úsek 1 ) +703,06m (úsek 2)) x 0,6 = 832m   
832m *0,55m2 (plocha průřezu)=457,600 [A]</t>
  </si>
  <si>
    <t>12373</t>
  </si>
  <si>
    <t>ODKOP PRO SPOD STAVBU SILNIC A ŽELEZNIC TŘ. I</t>
  </si>
  <si>
    <t>Odkop pro úpravu zemního tělesa vozovky     
materiál na skládku zhotovitele</t>
  </si>
  <si>
    <t>Úsek 1 - 40,6=40,600 [A]  
Úsek 2 - 56,0=56,000 [B]  
Celkem: A+B=96,600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</si>
  <si>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</si>
  <si>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12922</t>
  </si>
  <si>
    <t>ČIŠTĚNÍ KRAJNIC OD NÁNOSU TL. DO 100MM</t>
  </si>
  <si>
    <t>čistění stávajících krajnic podél vozovky     
materiál na skládku zhotovitele</t>
  </si>
  <si>
    <t>Úsek 1  
683,43m (délka) *0,4m (0,2m x 2 (ks)-průměrná šířka krajnice)=273,372 [A]  
Úsek 2  
703,06m (délka) *0,4m (0,2m x 2(ks) - průměrná šířka krajnice)=281,224 [B]  
Celkem: A+B=554,596 [C]</t>
  </si>
  <si>
    <t>Součástí položky je vodorovná a svislá doprava, přemístění, přeložení, manipulace s materiálem a uložení na skládku.  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</si>
  <si>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</si>
  <si>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</si>
  <si>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Pročištění zanesených stávajících příkopů v potřebném rozsahu     
předpokládá se 30% z celkové délky příkopů     
materiál na skládku zhotovitele</t>
  </si>
  <si>
    <t>úsek 1  
683,43m *2 (oboustranný příkop) *0,3=410,058 [A]  
úsek 2   
Předpokládá se  150,0m (menší existence stávajících příkopů)=150,000 [B]  
Celkem: A+B=560,058 [C]</t>
  </si>
  <si>
    <t>13273</t>
  </si>
  <si>
    <t>HLOUBENÍ RÝH ŠÍŘ DO 2M PAŽ I NEPAŽ TŘ. I</t>
  </si>
  <si>
    <t>výkop rýhy pro zasakovací příkop v úseku 2 v km 0,376 až km 0,500     
materiál na skládku zhotovitele</t>
  </si>
  <si>
    <t>0,55m2 (průřez výkopu) *124m (délka výkopu) =68,200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</si>
  <si>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</si>
  <si>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z pol. č. 12373: 96,6=96,600 [A]  
z pol. č. 13273: 68,2=68,200 [D]  
Celkem: A+D=164,800 [E]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</si>
  <si>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</si>
  <si>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přisypání okraje vozovky pro rozšíření krajnice a zemního tělesa vozovky    
vhodný kamenitý, nemarzavý materiál z nákupu</t>
  </si>
  <si>
    <t>úsek 1 - 51,4=51,400 [A]  
úsek 2 - 24,8=24,800 [B]  
Celkem: A+B=76,200 [C]</t>
  </si>
  <si>
    <t>17310</t>
  </si>
  <si>
    <t>ZEMNÍ KRAJNICE A DOSYPÁVKY SE ZHUTNĚNÍM</t>
  </si>
  <si>
    <t>rozsah se upřesní při stavbě po odsouhlasení investora, TDI a vlastníka komunikace</t>
  </si>
  <si>
    <t>Zemní krajnice navazuje na realizaci položek č. 11332, 56333  
vhodný kamenitý materiál z nákupu   
0,06m2 (plocha zemní krajnice) *832m (viz položka 11332) =49,920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</si>
  <si>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</si>
  <si>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</si>
  <si>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</si>
  <si>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úprava povrchu před pokládkou konstrukčních vrstev</t>
  </si>
  <si>
    <t>úsek 1  
683,43m (délka) *3,25m(šířka povrchu)=2 221,148 [A]  
úsek 2   
703,06m (délka) *3,25m (šířka povrchu)=2 284,945 [B]  
Celkem: A+B=4 506,093 [C]</t>
  </si>
  <si>
    <t>18231</t>
  </si>
  <si>
    <t>ROZPROSTŘENÍ ORNICE V ROVINĚ V TL DO 0,10M</t>
  </si>
  <si>
    <t>použít na vyplněný zasakovací příkop v km 0,376 až km 0,500m     
materiál z nákupu</t>
  </si>
  <si>
    <t>položka zahrnuje:    
nutné přemístění ornice z dočasných skládek vzdálených do 50m    
rozprostření ornice v předepsané tloušťce v rovině a ve svahu do 1:5</t>
  </si>
  <si>
    <t>18242</t>
  </si>
  <si>
    <t>ZALOŽENÍ TRÁVNÍKU HYDROOSEVEM NA ORNICI</t>
  </si>
  <si>
    <t>Osetí ornice na krytém zasakovacím příkopu</t>
  </si>
  <si>
    <t>Zahrnuje dodání předepsané travní směsi, hydroosev na ornici, zalévání, první pokosení, to vše bez ohledu na sklon terénu</t>
  </si>
  <si>
    <t>21263</t>
  </si>
  <si>
    <t>TRATIVODY KOMPLET Z TRUB Z PLAST HMOT DN DO 150MM</t>
  </si>
  <si>
    <t>Trativod pro odvodnění zemní pláně,    
použití se souhlasem TDI a investora     
DN 150, materiál obsypu, zásypu ŠD 0/32</t>
  </si>
  <si>
    <t>předpokladá se použítí v 20% celkové délky úseku 1 a 2   
(703,06+683,43)*0,2=277,298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</si>
  <si>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</si>
  <si>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21361</t>
  </si>
  <si>
    <t>DRENÁŽNÍ VRSTVY Z GEOTEXTILIE</t>
  </si>
  <si>
    <t>opláštění trativodu</t>
  </si>
  <si>
    <t>1,8m (délka / šířka opláštění ) *277 m (viz položka 21263)=498,600 [A]</t>
  </si>
  <si>
    <t>Položka zahrnuje:    
- dodávku předepsané geotextilie (včetně nutných přesahů) pro drenážní vrstvu, včetně mimostaveništní a vnitrostaveništní dopravy    
- provedení drenážní vrstvy předepsaných rozměrů a předepsaného tvaru</t>
  </si>
  <si>
    <t>21452</t>
  </si>
  <si>
    <t>SANAČNÍ VRSTVY Z KAMENIVA DRCENÉHO</t>
  </si>
  <si>
    <t>případná sanace stávající konstrukce vozovky     
materiál z nákupu ŠD 0/63     
v tloušťce 0,40m    
použití se souhlasem TDI a investora</t>
  </si>
  <si>
    <t>předpokláda 10% z celkové délky komunikací  
(703,06+683,43) *3,25 (šířka povrchu) *0,1 (%) *0,40m=180,244 [A]</t>
  </si>
  <si>
    <t>položka zahrnuje dodávku předepsaného kameniva, mimostaveništní a vnitrostaveništní dopravu a jeho uložení    
není-li v zadávací dokumentaci uvedeno jinak, jedná se o nakupovaný materiál</t>
  </si>
  <si>
    <t>21461</t>
  </si>
  <si>
    <t>SEPARAČNÍ GEOTEXTILIE</t>
  </si>
  <si>
    <t>oplášťění povrchu zemní pláně, použije v místech nedostatečné konstrukce stávajících lesních cest</t>
  </si>
  <si>
    <t>(703,06 + 683,43)*3,25m (šířka povrchu) *0,20 (%)=901,219 [A]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</si>
  <si>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</si>
  <si>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56330</t>
  </si>
  <si>
    <t>VOZOVKOVÉ VRSTVY ZE ŠTĚRKODRTI</t>
  </si>
  <si>
    <t>Nová podkladní vrstva viz. položka č.11332   
materiál z nákupu , frakce ŠD A 0/63  - 457,6m3=457,600 [A]  
Výplň krytého zakovacího příkopu - viz. položka 13273 -68,2m3=68,200 [B]  
Celkem: A+B=525,800 [C]</t>
  </si>
  <si>
    <t>564632</t>
  </si>
  <si>
    <t>VOZOVKOVÉ VRSTVY Z PENETRAČNÍHO MAKADAMU HRUBÉHO TL. 100MM</t>
  </si>
  <si>
    <t>konstrukční vrstvy nové vozovky</t>
  </si>
  <si>
    <t>Úsek 1  
683,43m (délka) *3,0m(šířka)=2 050,290 [A]  
Křižovatka  
325m2=325,000 [B]   
Úsek 2  
703,06m (délka) *3,0m (šířka)=2 109,180 [C]  
Úprava komunikace v km 0,500  
145m2=145,000 [D]  
Celkem: A+B+C+D=4 629,470 [E]</t>
  </si>
  <si>
    <t>- dodání kameniva předepsané kvality a zrnitosti    
- dodání asfaltového pojiva (asfalt silniční ropný, emulze asfaltová kationaktivní)    
- rozprostření kamenné kostry v předepsané tloušťce, prolití kostry asfaltem distributorem, rozprostření a zavibrování výplňového kameniva    
- zřízení vrstvy bez rozlišení šířky, pokládání vrstvy po etapách    
- úpravu napojení, ukončení    
- nezahrnuje postřiky, nátěry</t>
  </si>
  <si>
    <t>56962</t>
  </si>
  <si>
    <t>ZPEVNĚNÍ KRAJNIC Z RECYKLOVANÉHO MATERIÁLU TL DO 100MM</t>
  </si>
  <si>
    <t>krajnice opravené vozovky</t>
  </si>
  <si>
    <t>Úsek 1  
683,43m (délka) *1,0m(0,5m x 2 šířka)=683,430 [A]  
Křižovatka  
68,0m (délka) *0,5m (šířka krajnice)=34,000 [B]  
Úsek 2  
703,06m (délka) *1,0m(0,5m x 2 šířka)=703,060 [C]  
Úpravy stávajících vjezdů   
km 0,160 - 25,0m2=25,000 [D]  
km 0,657 - 30,0m2=30,000 [E]  
Celkem: A+B+C+D+E=1 475,490 [F]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</si>
  <si>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 
- nezahrnuje postřiky, nátěry</t>
  </si>
  <si>
    <t>572741</t>
  </si>
  <si>
    <t>DVOUVRSTVÝ ASFALTOVÝ NÁTĚR DO 2,0KG/M2</t>
  </si>
  <si>
    <t>konstrukční vrstvy nové vozovky    
dvouvrstvý nátěr se zadrcením frakcí 4/8</t>
  </si>
  <si>
    <t>- dodání všech předepsaných materiálů pro nátěry v předepsaném množství    
- provedení dle předepsaného technologického předpisu    
- zřízení vrstvy bez rozlišení šířky, pokládání vrstvy po etapách    
- úpravu napojení, ukončení</t>
  </si>
  <si>
    <t>89536</t>
  </si>
  <si>
    <t>DRENÁŽNÍ VÝUSŤ Z PROST BETONU</t>
  </si>
  <si>
    <t>vyústění drenáže před do  příkopů podél vozovky     
kompletní provedení včetně všech souvisejících prací</t>
  </si>
  <si>
    <t>předpoklad 3 kusy=3,000 [A]</t>
  </si>
  <si>
    <t>položka zahrnuje:    
- dodání  čerstvého  betonu  (betonové  směsi)  požadované  kvality,  jeho  uložení  do požadovaného tvaru, ošetření a ochranu betonu,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povrchu pro položení požadované izolace, povlaků a nátěrů, případně vyspravení,    
- nátěry zabraňující soudržnost betonu a bednění,    
- opatření  povrchů  betonu  izolací  proti zemní vlhkosti v částech, kde přijdou do styku se zeminou nebo kamenivem</t>
  </si>
  <si>
    <t xml:space="preserve">  SO 84-01.4</t>
  </si>
  <si>
    <t>Obslužné komunikace podél trati – Pravý břeh</t>
  </si>
  <si>
    <t>SO 84-01.4</t>
  </si>
  <si>
    <t>z pol. č. 12373: 546,250*1,9=1 037,875 [A]  
z pol. č. 12933: 10,5*0,5*1,9=9,975 [B]  
z pol. č. 13273: 80,0*1,9=152,000 [C]  
Celkem: A+B+C=1 199,850 [D]</t>
  </si>
  <si>
    <t>11120</t>
  </si>
  <si>
    <t>ODSTRANĚNÍ KŘOVIN</t>
  </si>
  <si>
    <t>Odstranění křovin podél nové komunikace    
včetně likvidace dřevin a pařezů</t>
  </si>
  <si>
    <t>odstranění po pravé straně vozovky   
292,0m (délka) *3,0m (šířka)=876,000 [A]</t>
  </si>
  <si>
    <t>odstranění křovin a stromů do průměru 100 mm    
doprava dřevin bez ohledu na vzdálenost    
spálení na hromadách nebo štěpkování</t>
  </si>
  <si>
    <t>12110</t>
  </si>
  <si>
    <t>SEJMUTÍ ORNICE NEBO LESNÍ PŮDY</t>
  </si>
  <si>
    <t>Odstranění ornice/ hrabanky v prostoru stavby    
materiál na skládku zhotovitele</t>
  </si>
  <si>
    <t>292m (délka komunikace) x 7,70m (šířka odstraňovaného pásu) = 2250m2*0,1m (tloušťka hrabanky, ornice)=225,000 [A]</t>
  </si>
  <si>
    <t>položka zahrnuje sejmutí ornice bez ohledu na tloušťku vrstvy a její vodorovnou dopravu    
nezahrnuje uložení na trvalou skládku</t>
  </si>
  <si>
    <t>Výkop pro konstrukci lesní cesty     
materiál na skládku zhotovitele</t>
  </si>
  <si>
    <t>Komunikace - 467,0m3=467,000 [A]  
Obratiště - 60,0m3=60,000 [B]   
Vedlejší komunikace -19,25m3=19,250 [C]  
Celkem: A+B+C=546,250 [D]</t>
  </si>
  <si>
    <t>12933</t>
  </si>
  <si>
    <t>ČIŠTĚNÍ PŘÍKOPŮ OD NÁNOSU PŘES 0,50M3/M</t>
  </si>
  <si>
    <t>čištění příkopu u vedlejší komunice u výtoku propostuku v délce 10,5m</t>
  </si>
  <si>
    <t>Výkop pro sanci zemní pláně ve stávající terenní nerovnosti, která sloužila ke svodu povrchové vody    
od km 0,110 do km 0,190</t>
  </si>
  <si>
    <t>80,0m (délka) *2,0m (šířka) *0,50m (hloubka)=80,000 [A]</t>
  </si>
  <si>
    <t>17110</t>
  </si>
  <si>
    <t>ULOŽENÍ SYPANINY DO NÁSYPŮ SE ZHUTNĚNÍM</t>
  </si>
  <si>
    <t>materiál z výkopu</t>
  </si>
  <si>
    <t>komunikace - 18,50m3=18,500 [A]  
vedlejší komunikace - 22,6m3=22,600 [B]  
Celkem: A+B=41,100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</si>
  <si>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</si>
  <si>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z pol. č. 12373: 546,250=546,250 [A]  
z pol. č. 13273: 80,0=80,000 [B]  
Celkem: A+B=626,250 [C]</t>
  </si>
  <si>
    <t>komunikace - 25,1m3=25,100 [A]  
obratiště - 2,1m3=2,100 [B]  
vedlejší komunikace 20,75m3=20,750 [C]  
Celkem: A+B+C=47,950 [D]</t>
  </si>
  <si>
    <t>Úprava zemní pláně</t>
  </si>
  <si>
    <t>komunikace - 292,0m (délka) *5,15m (šířka zemní pláně) =1 503,800 [A]  
obratiště - 125,0m2=125,000 [B]  
vedlejší komunikace - 190,0m2=190,000 [C]  
Celkem: A+B+C=1 818,800 [D]</t>
  </si>
  <si>
    <t>18215</t>
  </si>
  <si>
    <t>ÚPRAVA POVRCHŮ SROVNÁNÍM ÚZEMÍ V TL DO 0,50M</t>
  </si>
  <si>
    <t>Výšková úprava terénu k stávajícím příkopům   
komunikace v km 0,000 - km 0,075 - 265,0m2=265,000 [A]  
vedlejší komunikace km 0,000 až km 0,043 - 95,0m2=95,000 [B]  
Celkem: A+B=360,000 [C]</t>
  </si>
  <si>
    <t>položka zahrnuje srovnání výškových rozdílů terénu</t>
  </si>
  <si>
    <t>18221</t>
  </si>
  <si>
    <t>ROZPROSTŘENÍ ORNICE VE SVAHU V TL DO 0,10M</t>
  </si>
  <si>
    <t>ohumusení příkopů     
tloušťka 0,1m    
vhodný materiál z výkopu</t>
  </si>
  <si>
    <t>komunikace - 525,0m2=525,000 [A]   
vedlejší komunikace - 25,0m2=25,000 [B]  
obratiště - 30,0m2=30,000 [C]  
Celkem: A+B+C=580,000 [D]</t>
  </si>
  <si>
    <t>položka zahrnuje:    
nutné přemístění ornice z dočasných skládek vzdálených do 50m    
rozprostření ornice v předepsané tloušťce ve svahu přes 1:5</t>
  </si>
  <si>
    <t>osetí příkopů viz položka 18221 - 580,0m2=580,000 [A]  
úprava povrchů srováním území viz položka 18215 - 360,0m2=360,000 [B]  
Celkem: A+B=940,000 [C]</t>
  </si>
  <si>
    <t>Trativod pro odvodnění zemní pláně,    
použití se souhlasem TDI a investora     
DN 150, materiál obsypu, zásypu ŠD 0/32    
předpokladá se použítí v km 0,000 až km 0,070</t>
  </si>
  <si>
    <t>1,8m (délka / šířka opláštění ) *70m (viz položka 21263)=126,000 [A]</t>
  </si>
  <si>
    <t>21450</t>
  </si>
  <si>
    <t>SANAČNÍ VRSTVY Z KAMENIVA</t>
  </si>
  <si>
    <t>Případná sanace zemní pláně ve stávajícím terenní nerovnosti, která sloužila ke svodu povrchové vody    
od km 0,110 do km 0,190</t>
  </si>
  <si>
    <t>případná sanace stávající konstrukce vozovky     
materiál z nákupu ŠD 0/63, tloušťky 0,40m    
použití se souhlasem TDI a investora    
předpokláda 10% z celkové délky komunikací</t>
  </si>
  <si>
    <t>1819,0m2 (viz položka 18110)  *0,1 (%) *0,40=72,760 [A]</t>
  </si>
  <si>
    <t>oplášťění povrchu zemní pláně, použije  ve zvodnělých částech zemní pláně     
předpokládá se 25% zemní pláně     
použítí se souhlasem TDI a investora</t>
  </si>
  <si>
    <t>1819m2 (viz položka 18110) *0,25 (%)=454,750 [A]</t>
  </si>
  <si>
    <t>Konstrukční vrstva vozovka     
tloušťka 0,250m     
materiál z nákupu    
frakce ŠD 0/63</t>
  </si>
  <si>
    <t>Komunikace - 346,5m3=346,500 [A]   
Obratiště - 125m2 *0,25m=31,250 [B]  
Vedlejší komunikace - 143,0m2 *0,25m=35,750 [C]  
Celkem: A+B+C=413,500 [D]</t>
  </si>
  <si>
    <t>Podsyp, obysp , zásyp propustků    
směs kameniva ŠD 0/32</t>
  </si>
  <si>
    <t>propustek km 0,070 - 5,0m3=5,000 [A]   
propoustek km 0,202 34 - 8,0m3=8,000 [B]  
Celkem: A+B=13,000 [C]</t>
  </si>
  <si>
    <t>56360</t>
  </si>
  <si>
    <t>VOZOVKOVÉ VRSTVY Z RECYKLOVANÉHO MATERIÁLU</t>
  </si>
  <si>
    <t>Dosypání a úprava vjezdu v km 0,03529 - 125,0m2 *0,1m (průměrná tloušťka)=12,500 [A]</t>
  </si>
  <si>
    <t>56460</t>
  </si>
  <si>
    <t>VOZOVKOVÉ VRSTVY Z PENETRAČNÍHO MAKADAMU</t>
  </si>
  <si>
    <t>ložná vrstva vozovky    
penetrační makadam hrubý, tloušťky 100 mm</t>
  </si>
  <si>
    <t>Obratiště - 115,0m2 *0,1m=11,500 [A]  
Vedlejší komunikace - 143,0m2 *0,1m=14,300 [B]  
Komunikace podél trati - 124,95m3=124,950 [C]  
Celkem: A+B+C=150,750 [D]</t>
  </si>
  <si>
    <t>komunikace - 161,0m2=161,000 [A]   
Obratiště - 14,0m2=14,000 [B]   
Vedlejší komunikace - 9,0m2=9,000 [C]  
Celkem: A+B+C=184,000 [D]</t>
  </si>
  <si>
    <t>572731</t>
  </si>
  <si>
    <t>DVOUVRSTVÝ ASFALTOVÝ NÁTĚR DO 1,5KG/M2</t>
  </si>
  <si>
    <t>krytová vrstva    
dvouvrstvý nátěr se zadrcením frakcí 4/8</t>
  </si>
  <si>
    <t>komunikace - 292m (délka) *3,5m=1 022,000 [A]  
zpevněná krajnice u paty svahu - 131,0m2=131,000 [B]  
obratiště - 115,0m2=115,000 [C]  
Vedlejší komunikace - 143,0m2=143,000 [D]  
Celkem: A+B+C+D=1 411,000 [E]</t>
  </si>
  <si>
    <t>vyústění drenáže před propustkem v km 0,070     
kompletní provedení včetně všech souvisejících prací</t>
  </si>
  <si>
    <t>9181B4</t>
  </si>
  <si>
    <t>ČELA PROPUSTU Z TRUB DN DO 400MM Z BETONU DO C 25/30</t>
  </si>
  <si>
    <t>Položka zahrnuje kompletní čelo (základ, dřík, římsu)    
- dodání  čerstvého  betonu  (betonové  směsi)  požadované  kvality,  jeho  uložení  do požadovaného tvaru při jakékoliv hustotě výztuže, konzistenci čerstvého betonu a způsobu hutnění, ošetření a ochranu betonu,    
- dodání a osazení výztuže,    
- případně dokumentací předepsaný kamenný obklad,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proudů.    
Nezahrnuje zábradlí.</t>
  </si>
  <si>
    <t>9181C4</t>
  </si>
  <si>
    <t>ČELA PROPUSTU Z TRUB DN DO 500MM Z BETONU DO C 25/30</t>
  </si>
  <si>
    <t>propustek - km 0,200 34     
kompletní provedení včetně všech souvisejících prací</t>
  </si>
  <si>
    <t>9183B3</t>
  </si>
  <si>
    <t>PROPUSTY Z TRUB DN 400MM PLASTOVÝCH</t>
  </si>
  <si>
    <t>korugovaná roura DN 400, SN 12    
zešikmené čelo     
délka - 10,0m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</si>
  <si>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</si>
  <si>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9183C3</t>
  </si>
  <si>
    <t>PROPUSTY Z TRUB DN 500MM PLASTOVÝCH</t>
  </si>
  <si>
    <t>korugovaná roura DN 500, SN 12    
zešikmené čelo     
délka - 10,0m</t>
  </si>
  <si>
    <t>918513</t>
  </si>
  <si>
    <t>ČELA PROPUSTU Z KAMENE - OBKLAD</t>
  </si>
  <si>
    <t>Kamenný obklad čel propustků     
tloušťka 100mm    
vyspárovano maltou M 25 - XF3</t>
  </si>
  <si>
    <t>km  0,070 propustek - 7,0m*0,1m=0,700 [A]  
km 0,200 34 propustek - 9,0m2*0,1m=0,900 [B]  
Celkem: A+B=1,600 [C]</t>
  </si>
  <si>
    <t>Položka zahrnuje:    
obklad z lomového kamen na MC ve tvaru, předepsaným zadávací dokumentací    
vyspárování obkladu MC</t>
  </si>
  <si>
    <t>93640</t>
  </si>
  <si>
    <t>DROBNÉ DOPLŇK KONSTR KAMENNÉ</t>
  </si>
  <si>
    <t>Vydláždění příkopu před a za propustky</t>
  </si>
  <si>
    <t>Položka zahrnuje veškerý materiál, výrobky a polotovary, včetně mimostaveništní a vnitrostaveništní dopravy (rovněž přesuny), včetně naložení a složení,případně s uložením.</t>
  </si>
  <si>
    <t xml:space="preserve">  SO 84-01.5</t>
  </si>
  <si>
    <t>Obslužné komunikace podél trati – Levý břeh</t>
  </si>
  <si>
    <t>SO 84-01.5</t>
  </si>
  <si>
    <t>z pol. č. 12373: 3961,7*1,9=7 527,230 [A]  
z pol. č. 12693: 47,5*1,9=90,250 [B]  
Celkem: A+B=7 617,480 [C]</t>
  </si>
  <si>
    <t>Odstranění ornice    
odvoz na deponii podle pokynů TDI</t>
  </si>
  <si>
    <t>3550,0 m2(plocha staveniště trvalé komunikace na levém břehu)*0,4 m (tloušťka)=1 420,000 [A]</t>
  </si>
  <si>
    <t>12693</t>
  </si>
  <si>
    <t>ZŘÍZENÍ STUPŇŮ V PODLOŽÍ NÁSYPŮ TŘ. III</t>
  </si>
  <si>
    <t>stupně ve svahu  od km 0,115 do km 0,130    
materiál na skládku zhotovitele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</si>
  <si>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eventuelně nutné druhotné rozpojení odstřelené horniny    
- ruční vykopávky, odstranění kořenů a napadávek    
- pažení, vzepření a rozepření vč. přepažování (vyjma štětových stěn)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</si>
  <si>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171103</t>
  </si>
  <si>
    <t>ULOŽENÍ SYPANINY DO NÁSYPŮ SE ZHUTNĚNÍM DO 100% PS</t>
  </si>
  <si>
    <t>zřízení násypu po zemní pláň     
vhodný materiíl materiál z výkopu (pol. č. 12393)</t>
  </si>
  <si>
    <t>komunikace podél trati - 50,5=50,500 [A]  
násyp do zřízených stupňů (pol. č.) 12693) 47,5=47,500 [B]  
násyp stoupající komunikace 5,0=5,000 [C]  
obratiště - 210,0=210,000 [D]  
Celkem: A+B+C+D=313,000 [E]</t>
  </si>
  <si>
    <t>z pol. č. 12373: 3961,7=3 961,700 [A]  
z pol. č. 12693: 47,5=47,500 [B]  
Celkem: A+B=4 009,200 [C]</t>
  </si>
  <si>
    <t>dosypání z vhodného materiálu z výkopu</t>
  </si>
  <si>
    <t>komunikace podél trati - 15=15,000 [A]  
zemní krajnice - 38,25=38,250 [B]  
obratiště - 7=7,000 [C]  
Celkem: A+B+C=60,250 [D]</t>
  </si>
  <si>
    <t>komunikace podél trati - 5,05 (šířka pláně)*133,14 (délka) =672,357 [A]  
stoupající komunikace - 6,05 (šířka pláně, včetně krajnice) *161,62 (délka)=977,801 [B]  
obratiště - 210=210,000 [C]  
Celkem: A+B+C=1 860,158 [D]</t>
  </si>
  <si>
    <t>výšková úprava terénu (napojení na stávající povrch, vyspádování terénu) na konci stoupající komunikaci (km 0,120 až do km 0,161 62)</t>
  </si>
  <si>
    <t>vhodná ornice z položky 12110</t>
  </si>
  <si>
    <t>zemní těleso komunikace podél trati - 300=300,000 [A]  
stoupající komunikace po směru staničení po levé straně - 145=145,000 [B]  
stoupající komunikace po smeru staničení po pravé straně - 20=20,000 [C]  
obratiště - 151=151,000 [D]  
viz položka 18215 -70=70,000 [E]  
Celkem: A+B+C+D+E=686,000 [F]</t>
  </si>
  <si>
    <t>R12393</t>
  </si>
  <si>
    <t>ODKOP PRO SPOD STAVBU SILNIC A ŽELEZNIC TŘ. III</t>
  </si>
  <si>
    <t>Výkop pro konstruci komunikací    
materiál na skládku zhotovitele  
dolamování včetně technologie trhacích prací</t>
  </si>
  <si>
    <t>komunikace podél trati - 3502,7=3 502,700 [A]  
stoupající komunikace a obratiště  - 459=459,000 [B]  
Celkem: A+B=3 961,700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</si>
  <si>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</si>
  <si>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21197</t>
  </si>
  <si>
    <t>OPLÁŠTĚNÍ ODVODŇOVACÍCH ŽEBER Z GEOTEXTILIE</t>
  </si>
  <si>
    <t>opláštění trativodu filtrační  geotextilií</t>
  </si>
  <si>
    <t>1,8 m (šířka) * 41,0 m (délka trativodu) =73,800 [A]</t>
  </si>
  <si>
    <t>položka zahrnuje dodávku předepsané geotextilie, mimostaveništní a vnitrostaveništní dopravu a její uložení včetně potřebných přesahů (nezapočítávají se do výměry)</t>
  </si>
  <si>
    <t>212637</t>
  </si>
  <si>
    <t>TRATIVODY KOMPL Z TRUB Z PLAST HM DN DO 150MM, RÝHA TŘ III</t>
  </si>
  <si>
    <t>trativod ve stoupající komunikaci ve zvodnělých místech zemní pláně    
DN 150, ŠD 0/32    
vyústění na svahového těleso po pravé straněp o směru staničení     
použití se souhlasem TDI a investorem stavby    
Kompletní provedení včetně všech souvisejících prací</t>
  </si>
  <si>
    <t>předpokládá délka trativodu 41,0 m=41,000 [A]</t>
  </si>
  <si>
    <t>komunikace podél trati -5,05m (šířka pláně)*133,14 (délka)=672,357 [A]  
A*0,4  (% )(předpoklad) =268,943 [B]  
stoupající komunikace - 6,05m (šířka pláně, včetně krajnice) *161,62 m (délka) =977,801 [C]  
C*0,6 (%) (předpoklad) =586,681 [D]  
obratiště - 210,0 m2*0,2 (%) =42,000 [E]  
Celkem: B+D+E=897,624 [F]</t>
  </si>
  <si>
    <t>konstrukce vozovky     
materiál ŠD 32/63</t>
  </si>
  <si>
    <t>komunikace podél trati, včetně rozšíření pod obrubou - 159=159,000 [A]  
stoupající komunikace, včetně zpevněných krajnic - 236=236,000 [B]  
obratiště - 52,5=52,500 [C]  
Celkem: A+B+C=447,500 [D]  
D*1,1 (rozšířrní konstrukce)=492,250 [E]</t>
  </si>
  <si>
    <t>frakce 32/63     
materiál z nákupu</t>
  </si>
  <si>
    <t>komunikace podél trati: 133,14*3,25 (šířka)=432,705 [A]  
stoupající komunikace: 161,62 (délka) *4,75 (průměrná šířka) =767,695 [B]  
obratiště: 200=200,000 [C]  
Celkem: A+B+C=1 400,400 [D]  
D*1,1 (rozšíření konstrukce)=1 540,440 [E]</t>
  </si>
  <si>
    <t>materiál z nákupu     
tloušťka 100 mm</t>
  </si>
  <si>
    <t>komunikace podél trati - 65,5=65,500 [A]  
stoupající komunikace - 165=165,000 [B]  
obratiště - 45=45,000 [C]  
Celkem: A+B+C=275,500 [D]</t>
  </si>
  <si>
    <t>dvouvrstvý nátěr se zadrcením frakcí 4/8</t>
  </si>
  <si>
    <t>komunikace podél trati 133,34 *3,25 (šířka)=433,355 [A]  
stoupající komunikace 161,62 (délka)*4,75 (průměrná šířka)=767,695 [B]  
obratiště 200=200,000 [C]  
Celkem: A+B+C=1 401,050 [D]  
D*1,05=1 471,103 [E]</t>
  </si>
  <si>
    <t>9113C1</t>
  </si>
  <si>
    <t>SVODIDLO OCEL SILNIČ JEDNOSTR, ÚROVEŇ ZADRŽ H2 - DODÁVKA A MONTÁŽ</t>
  </si>
  <si>
    <t>ocelové svodidlo podél stoupající cesty směrem k svahu     
dodávka montáž podle TP 203, TP 114</t>
  </si>
  <si>
    <t>položka zahrnuje:    
- kompletní dodávku všech dílů ocelového svodidla s předepsanou povrchovou úpravou včetně spojovacích prvků    
- montáž a osazení svodidla, osazení sloupků zaberaněním nebo osazením do betonových bloků (včetně betonových bloků a nutných zemních prací    
- ukončení zapuštěním do betonových bloků (včetně betonového bloku a nutných zemních prací) nebo koncovkou    
- přechod na jiný typ svodidla nebo přes mostní závěr    
- ochranu proti bludným proudům a vývody pro jejich měření    
nezahrnuje odrazky nebo retroreflexní fólie</t>
  </si>
  <si>
    <t>911CC1</t>
  </si>
  <si>
    <t>SVODIDLO BETON, ÚROVEŇ ZADRŽ H2 VÝŠ 0,8M - DODÁVKA A MONTÁŽ</t>
  </si>
  <si>
    <t>na začátku a na konci komunikace podél trati - 2,0m*2ks =4,000 [A]  
obratiště - 4=4,000 [B]  
Celkem: A+B=8,000 [C]</t>
  </si>
  <si>
    <t>položka zahrnuje:    
- kompletní dodávku všech dílů betonového svodidla včetně spojovacích prvků    
- osazení svodidla    
- přechod na jiný typ svodidla nebo přes mostní závěr    
nezahrnuje odrazky nebo retroreflexní fólie    
nezahrnuje podkladní vrstvu</t>
  </si>
  <si>
    <t>umístění podél železniční trati    
BO 10/25/100    
do betonového lože min. 150 mm C 20/25nXF3</t>
  </si>
  <si>
    <t>133,14 (délka) *1,05 (prořez) =139,797 [A]</t>
  </si>
  <si>
    <t>Položka zahrnuje:    
dodání a pokládku betonových obrubníků o rozměrech předepsaných zadávací dokumentací    
betonové lože i boční betonovou opěrku.</t>
  </si>
  <si>
    <t>Odvodňovací příkopový žlab komunikace podél trati     
šířka žlabu 1,0m (TZZ3)    
lože beton C 20/25nXF-3</t>
  </si>
  <si>
    <t>položka zahrnuje:    
- dodávku a uložení příkopových tvárnic předepsaného rozměru a kvality    
- dodání a rozprostření lože z předepsaného materiálu v předepsané kvalitěa v předepsané tloušťce    
- veškerou manipulaci s materiálem, vnitrostaveništní i mimostaveništní dopravu    
- ukončení, patky, spárování    
- měří se v metrech běžných délky osy žlabu</t>
  </si>
  <si>
    <t xml:space="preserve">  SO 84-01.6</t>
  </si>
  <si>
    <t>Provizorní výhybna</t>
  </si>
  <si>
    <t>SO 84-01.6</t>
  </si>
  <si>
    <t>z pol. č. 12373: 23,0*1,9=43,700 [A]  
z pol. č. 12923: 50,0*0,5*1,9=47,500 [B]  
Celkem: A+B=91,200 [C]</t>
  </si>
  <si>
    <t>z pol. č. 11332: 68,590*2,2=150,898 [A]</t>
  </si>
  <si>
    <t>z pol. č. 56330: 47,85=47,850 [A]  
z pol. č. 56340: 7,59=7,590 [B]  
z pol. č. 56360: 10,15=10,150 [C]  
z pol. č. 56960: 3,0=3,000 [D]  
Celkem: A+B+C+D=68,590 [E]</t>
  </si>
  <si>
    <t>výkop pro provizorní výhybnu     
materiál skládku zhotovitele</t>
  </si>
  <si>
    <t>Pročistění příkopů v délce 50,0m    
materiál na skládku zhotovitele 25,0m3</t>
  </si>
  <si>
    <t>17421</t>
  </si>
  <si>
    <t>ZÁSYP JAM A RÝH ZEMINOU BEZ ZHUTNĚNÍ</t>
  </si>
  <si>
    <t>zpětný zásyp po odstranění provizorní výhybny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</si>
  <si>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</si>
  <si>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Konstrukční vrstva výhybny     
materiál ŠD 0/32 z nákupu</t>
  </si>
  <si>
    <t>145,0m2(plocha výhybny)*0,33m=47,850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</si>
  <si>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</si>
  <si>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podsyp plastové roury    
tloušťka 150mm</t>
  </si>
  <si>
    <t>46,0m(délka)*0,15m(tloušťka)*1,1m(šířka)=7,590 [A]</t>
  </si>
  <si>
    <t>krytový vrstva provizorní výhybny     
tloušťka krytu 70 mm</t>
  </si>
  <si>
    <t>145,0m2*0,07m=10,150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</si>
  <si>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</si>
  <si>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56960</t>
  </si>
  <si>
    <t>ZPEVNĚNÍ KRAJNIC Z RECYKLOVANÉHO MATERIÁLU</t>
  </si>
  <si>
    <t>Dosypání a plynulé napojení šikmého čela na terén</t>
  </si>
  <si>
    <t>9183A3</t>
  </si>
  <si>
    <t>PROPUSTY Z TRUB DN 300MM PLASTOVÝCH</t>
  </si>
  <si>
    <t>korugovaná roura DN 300, SN 12, zešikmené čelo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</si>
  <si>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</si>
  <si>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93620</t>
  </si>
  <si>
    <t>DROBNÉ DOPLŇK KONSTR PREFABRIK BETON A ŽELEZOBETON</t>
  </si>
  <si>
    <t>Betonový podklad pro umístění korugovené roury     
včetně odstranění a likvidace</t>
  </si>
  <si>
    <t>0,15m(výška)*0,50m(šířka)*1,0m(délka)*2=0,150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</si>
  <si>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</si>
  <si>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966345</t>
  </si>
  <si>
    <t>BOURÁNÍ PROPUSTŮ Z TRUB DN DO 300MM</t>
  </si>
  <si>
    <t>položka zahrnuje:    
- odstranění trub včetně případného obetonování a lože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    
- nezahrnuje bourání čel, vtokových a výtokových jímek, odstranění zábradlí</t>
  </si>
  <si>
    <t xml:space="preserve">  SO 84-01.7</t>
  </si>
  <si>
    <t>Stávající lesní cesty – Levý břeh</t>
  </si>
  <si>
    <t>SO 84-01.7</t>
  </si>
  <si>
    <t>Dle položky č. 12922: (30,6+42,5+54,6+29,1)*1,9=297.920 [A] 
Dle položky č. 12931: 1950*1,9=3 705.000 [B]  
Dle položky č. 12373: 293,316*1,9=557.300 [C]  
Celkem: A+B+C=4 560.220 [D]</t>
  </si>
  <si>
    <t>z pol. č. 11332: 1387,350*2,2=3 052,170 [A]</t>
  </si>
  <si>
    <t>z pol. č. 11313: 1834,224*2,2=4 035,293 [A]</t>
  </si>
  <si>
    <t>LC_A: Plocha  = 2000m2=2 000,000 [A]  
LC_B: Plocha  = 2415m2=2 415,000 [B]  
LC_C: Plocha  = 2575m2=2 575,000 [C]  
LC_D: Plocha  = 1500m2=1 500,000 [D]  
Celkem: A+B+C+D=8 490,000 [E]</t>
  </si>
  <si>
    <t>LC_A: Plocha  = 3776m2*0,16m(průměrná hloubka)=604,160 [A]  
LC_B: Plocha  = 4133m2*0,098m  (průměrná hloubka)=405,034 [B]  
LC_C: Plocha  = 4156m2*0,13m  (průměrná hloubka)=540,280 [C]  
LC_D: Plocha  = 3350m2*0,085  (průměrná hloubka)=284,750 [D]  
Celkem: A+B+C+D=1 834,224 [E]</t>
  </si>
  <si>
    <t>(3776m2(LC_A) + 4133m2(LC_B) + 4156m2(LC_C) + 3350m2(LC_D))*0,6 =9 249,000 [A]  
A*0,15 (šířka konstrukce)=1 387,350 [B]</t>
  </si>
  <si>
    <t>LC_A - 78,68m3=78,680 [A]  
LC_B - 114,166m3=114,166 [B]  
LC_C - 62,62m3=62,620 [C]  
LC_D - 38,45m3=38,450 [D]  
Celkem: A+B+C+D=293,916 [E]</t>
  </si>
  <si>
    <t>LC_A: Plocha  = 612m2=612,000 [A]  
LC_B: Plocha  = 850m2=850,000 [B]  
LC_C: Plocha  = 1092m2=1 092,000 [C]  
LC_D: Plocha  = 528m2=528,000 [D]  
Celkem: A+B+C+D=3 082,000 [E]  
Předpokládaná tl. nánosu-0,05m, na skládku: 3082*0,05=154,1m3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</si>
  <si>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</si>
  <si>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Pročištění zanesených stávajících příkopů v potřebném rozsahu     
předpokládá se celková délka příkopů</t>
  </si>
  <si>
    <t>LC_A: 2035m=2 035,000 [A]  
LC_B: 2052m=2 052,000 [B]  
LC_C: 2228m=2 228,000 [C]  
LC_D: 1485m=1 485,000 [D]  
Celkem: A+B+C+D=7 800,000 [E]  
na skládku: 7800m*0,25m3/m=1950m3</t>
  </si>
  <si>
    <t>129958</t>
  </si>
  <si>
    <t>ČIŠTĚNÍ POTRUBÍ DN DO 600MM</t>
  </si>
  <si>
    <t>6+6+10,2+5,5+10,6+5,3+5,2+6,1+6,3+0,6+7,2=69,000 [A]</t>
  </si>
  <si>
    <t>z pol. č. 12373: 293,916=293,916 [A]</t>
  </si>
  <si>
    <t>LC_A - 84,14m3=84,140 [A]  
LC_B - 135,10m3=135,100 [B]  
LC_C - 91,22m3=91,220 [C]  
LC_D - 94,40m3=94,400 [D]  
Celkem: A+B+C+D=404,860 [E]</t>
  </si>
  <si>
    <t>PŘÍŠTĚT vhodný kamenitý materiál z nákupu    
rozsah se upřesní při stavbě po odsouhlasení investora, TDI a vlastníka komunikace</t>
  </si>
  <si>
    <t>LC_A: 1136,96m (délka)*3,5m(šířka povrchu)=3 979,360 [A]  
LC_B: 1358.50m (délka)*3,5m (šířka povrchu) =4 754,750 [B]  
LC_C: 1168,23m (délka)*4,5m (šířka povrchu) =5 257,035 [C]  
LC_D: 1100,00m(délka)*3,5 (šířka povrchu)=3 850,000 [D]  
Celkem: A+B+C+D=17 841,145 [E]</t>
  </si>
  <si>
    <t>případná sanace stávající konstrukce vozovky     
materiál z nákupu ŠD 0/63, tloušťky 0,40m    
použití se souhlasem TDI a investora</t>
  </si>
  <si>
    <t>předpokláda 10% z celkové délky komunikací  
17841,15m2 (viz položka 18120)  * 0,1 (%) * 0,40=713,646 [A]</t>
  </si>
  <si>
    <t>oplášťění povrchu zemní pláně, použije  ve zvodnělých částech zemní pláně     
předpokládá se 20% zemní pláně     
použítí se souhlasem TDI a investora</t>
  </si>
  <si>
    <t>17841,15m2 (viz položka 18120)*0,20 (%) =3 568,230 [A]</t>
  </si>
  <si>
    <t>Nová podkladní vrstva viz. položka č.11332     
rozsah se upřesní při stavbě po odsouhlasení investora, TDI a vlastníka komunikace    
materiál z nákupu</t>
  </si>
  <si>
    <t>frakce ŠD A 0/63  - 1384,35m3=1 384,350 [A]</t>
  </si>
  <si>
    <t>LC_A: Plocha  = 3776 m2=3 776,000 [A]  
LC_B: Plocha  = 4133 m2=4 133,000 [B]  
LC_C: Plocha  = 4156 m2=4 156,000 [C]  
LC_D: Plocha  = 3350 m2=3 350,000 [D]  
Celkem: A+B+C+D=15 415,000 [E]</t>
  </si>
  <si>
    <t>LC_A: Plocha  = 612 m2=612,000 [A]  
LC_B: Plocha  = 850 m2=850,000 [B]  
LC_C: Plocha  = 1092 m2=1 092,000 [C]  
LC_D: Plocha  = 528 m2=528,000 [D]  
Úpravy stávajících vjezdů: 350m2=350,000 [E]  
Celkem: A+B+C+D+E=3 432,000 [F]</t>
  </si>
  <si>
    <t>Obklad z lomového kamen na MC ve tvaru, předepsaným zadávací dokumentací    
Vyspárování obkladu MC</t>
  </si>
  <si>
    <t xml:space="preserve">  SO 84-02</t>
  </si>
  <si>
    <t>Opravy stávajících komunikací po výstavbě</t>
  </si>
  <si>
    <t>SO 84-02</t>
  </si>
  <si>
    <t>z pol. č. 12373: 28,7*1,9=54,530 [A]</t>
  </si>
  <si>
    <t>z pol. č. 11372: 156,0*2,2=343,200 [A]  
z pol. č. 11333: 92,355*2,2=203,181 [B]  
Celkem: A+B=546,381 [C]</t>
  </si>
  <si>
    <t>11333</t>
  </si>
  <si>
    <t>ODSTRANĚNÍ PODKLADU ZPEVNĚNÝCH PLOCH S ASFALT POJIVEM</t>
  </si>
  <si>
    <t>obnova krytu lesních cest     
tloušťka 0,05m odstranění stávajícího krytu     
materiál na skládku zhotovitele</t>
  </si>
  <si>
    <t>Lesní cesty  pravý břeh: 1387,0 (délka) *3,0 (šířka) *0,05 (předpokádaná tl.)=208,050 [A]  
Lesní cesty levý břeh: 4770,0 (délka) *3,0 (šířka)*0,05 (předpokádaná tl.)=715,500 [B]  
Celkem: A+B=923,550 [C]  
C*0,1(%) =92,355 [D]</t>
  </si>
  <si>
    <t>11372</t>
  </si>
  <si>
    <t>FRÉZOVÁNÍ ZPEVNĚNÝCH PLOCH ASFALTOVÝCH</t>
  </si>
  <si>
    <t>Frézování asfaltového krytu místní komunikace do části obce Jetětické Samoty     
materiál na skládku zhotovitele</t>
  </si>
  <si>
    <t>400m (délkaú*3,0 m(šířka)*0,13m (0,05m+0,08m předpoklad tloušťky) =156,000 [A]</t>
  </si>
  <si>
    <t>odkop pro sanaci krajnice     
materiál na skládku zhotovitele</t>
  </si>
  <si>
    <t>Komunikace - Jetětice - Stehlovice - Branice  
7000 m (délka) *0,02 (%) =140,000 [A]  
0,5 m (šířka sanace)*140 m (délka) *0,41 m (hloubka)=28,700 [B]</t>
  </si>
  <si>
    <t>z pol. č. 12373: 28,7=28,700 [A]</t>
  </si>
  <si>
    <t>Konstrukční vrstva sanace krajnice</t>
  </si>
  <si>
    <t>Komunikace - Jetětice - Stehlovice - Branice  
7000 m (délka) *0,02 (%) =140,000 [A]  
0,5 m (šířka sanace)*140 m (délka) *0,3 m (konstrukční vrstvy)=21,000 [B]</t>
  </si>
  <si>
    <t>564611</t>
  </si>
  <si>
    <t>VOZOVKOVÉ VRSTVY Z PENETRAČNÍHO MAKADAMU JEMNÉHO TL. 50MM</t>
  </si>
  <si>
    <t>obnova krytu lesních cest     
tloušťka 0,05m     
předpoklad 10,0% z plochy</t>
  </si>
  <si>
    <t>Lesní cesty  pravý břeh: 1387,0 (délka) *3,0 (šířka)=4 161,000 [A]  
Lesní cesty levý břeh: 4770,0 (délka) *3,0 (šířka)=14 310,000 [B]  
Celkem: A+B=18 471,000 [C]  
C*0,1(%)=1 847,100 [D]</t>
  </si>
  <si>
    <t>572141</t>
  </si>
  <si>
    <t>INFILTRAČNÍ POSTŘIK ASFALTOVÝ DO 2,0KG/M2</t>
  </si>
  <si>
    <t>Komunikace - Jetětice - Stehlovice - Branice  
7000 m (délka) *0,02 (%) =140,000 [A]  
0,5 m (šířka sanace)*140 m (délka)=70,000 [B]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</si>
  <si>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</si>
  <si>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572211</t>
  </si>
  <si>
    <t>SPOJOVACÍ POSTŘIK Z ASFALTU DO 0,5KG/M2</t>
  </si>
  <si>
    <t>Komunikace - Jetětice - Stehlovice - Branice  
7000 m (délka) *0,02 (%) =140,000 [A]  
0,5 m (šířka sanace)*140 m (délka) *2 (ks)=140,000 [B]  
Obnova krytových vrstev  místní komunikace do části obce Jetětické Samoty  
400m (délka) *3,0m (šířka) *2 (ks) =2 400,000 [C]  
B+C=2 540,000 [D]</t>
  </si>
  <si>
    <t>574A33</t>
  </si>
  <si>
    <t>ASFALTOVÝ BETON PRO OBRUSNÉ VRSTVY ACO 11 TL. 40MM</t>
  </si>
  <si>
    <t>Nová krytová vrstva  místní komunikace do části obce Jetětické Samoty     
tloušťka 40mm</t>
  </si>
  <si>
    <t>400m (délka) *3,0 m (šířka) *1,05=1 260,000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</si>
  <si>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</si>
  <si>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574A43</t>
  </si>
  <si>
    <t>ASFALTOVÝ BETON PRO OBRUSNÉ VRSTVY ACO 11 TL. 50MM</t>
  </si>
  <si>
    <t>Komunikace - Jetětice - Stehlovice - Branice  
7000 m (délka) *0,02 (%) =140,000 [A]  
0,5 m (šířka sanace)*140 m (délka)=70,000 [B]  
B*1,05=73,500 [C]</t>
  </si>
  <si>
    <t>574C77</t>
  </si>
  <si>
    <t>ASFALTOVÝ BETON PRO LOŽNÍ VRSTVY ACL 22 TL. 80MM</t>
  </si>
  <si>
    <t>Nová ložní vrstva   místní komunikace do části obce Jetětické Samoty     
tloušťka 80mm</t>
  </si>
  <si>
    <t>400m (délka) *3,0 m (šířka) *1,10=1 320,000 [A]</t>
  </si>
  <si>
    <t>574E66</t>
  </si>
  <si>
    <t>ASFALTOVÝ BETON PRO PODKLADNÍ VRSTVY ACP 16+, 16S TL. 70MM</t>
  </si>
  <si>
    <t>Komunikace - Jetětice - Stehlovice - Branice  
7000 m (délka) *0,02 (%) =140,000 [A]  
0,5 m (šířka sanace)*140 m (délka)=70,000 [B]  
B*1,10=77,000 [C]</t>
  </si>
  <si>
    <t>57793A</t>
  </si>
  <si>
    <t>VÝSPRAVA VÝTLUKŮ SMĚSÍ ACO TL. DO 100MM</t>
  </si>
  <si>
    <t>Oprava výtluků provedení dle TP 82, TP 115</t>
  </si>
  <si>
    <t>Jetětice - Stehlovce - Branice: 7000m (délka) *5,5m (šířka) =38 500,000 [A]  
Od uzlu 2223A061 do uzlu 2241A035 (Podolí I): 2900m (délka)*6,0(šířka) =17 400,000 [B]  
Celkem: A+B=55 900,000 [C]  
C*0,05=2 795,000 [D]</t>
  </si>
  <si>
    <t>- odfrézování nebo jiné odstranění poškozených vozovkových vrstev    
- zaříznutí hran    
- vyčištění    
- nátěr    
- dodání a výplň předepsanou zhutněnou balenou asfaltovou směsí    
- asfaltová zálivka</t>
  </si>
  <si>
    <t>587202</t>
  </si>
  <si>
    <t>PŘEDLÁŽDĚNÍ KRYTU Z DROBNÝCH KOSTEK</t>
  </si>
  <si>
    <t>předláždění krytu na komunikací výsprava nerovnosti vzniklých stavbou.     
Jetětice - Stehlovice - Branice</t>
  </si>
  <si>
    <t>Jetetice - 650,0 m (délka povrchu ze žulových kostek) *6,0 m (šířka) =3 900,000 [A]  
Branice - 300,0 m (délka povrchu ze žulových kostek) *6,5 m (šířka) =1 950,000 [B]  
Celkem: A+B=5 850,000 [C]  
C*0,02 (%) =117,000 [D]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</si>
  <si>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eventuelní doplnění plochy s použitím nového materiálu se vykazuje v položce č.582</t>
  </si>
  <si>
    <t>58920</t>
  </si>
  <si>
    <t>VÝPLŇ SPAR MODIFIKOVANÝM ASFALTEM</t>
  </si>
  <si>
    <t>Stálepružná asfaltová zálivka    
Oprava trhlin</t>
  </si>
  <si>
    <t>Komunikace Jetětice - Stehlovice - Branice  
7000m*0,05(%)=350,000 [A]</t>
  </si>
  <si>
    <t>položka zahrnuje:    
- dodávku předepsaného materiálu    
- vyčištění a výplň spar tímto materiálem</t>
  </si>
  <si>
    <t>919112</t>
  </si>
  <si>
    <t>ŘEZÁNÍ ASFALTOVÉHO KRYTU VOZOVEK TL DO 100MM</t>
  </si>
  <si>
    <t>Oprava trhlin pomoví řezání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</si>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</sst>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0+C10+C12+C15+C17+C19+C22+C24+C26</f>
      </c>
    </row>
    <row r="7" spans="2:3" ht="12.75" customHeight="1">
      <c r="B7" s="8" t="s">
        <v>7</v>
      </c>
      <c s="10">
        <f>0+E10+E12+E15+E17+E19+E22+E24+E26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01-21'!K8+'PS 01-21'!M8</f>
      </c>
      <c s="14">
        <f>C11*0.21</f>
      </c>
      <c s="14">
        <f>C11+D11</f>
      </c>
      <c s="13">
        <f>'PS 01-21'!T7</f>
      </c>
    </row>
    <row r="12" spans="1:6" ht="12.75">
      <c r="A12" s="11" t="s">
        <v>146</v>
      </c>
      <c s="12" t="s">
        <v>147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148</v>
      </c>
      <c s="12" t="s">
        <v>149</v>
      </c>
      <c s="14">
        <f>'PS 02-51'!K8+'PS 02-51'!M8</f>
      </c>
      <c s="14">
        <f>C13*0.21</f>
      </c>
      <c s="14">
        <f>C13+D13</f>
      </c>
      <c s="13">
        <f>'PS 02-51'!T7</f>
      </c>
    </row>
    <row r="14" spans="1:6" ht="12.75">
      <c r="A14" s="11" t="s">
        <v>219</v>
      </c>
      <c s="12" t="s">
        <v>220</v>
      </c>
      <c s="14">
        <f>'PS 02-52'!K8+'PS 02-52'!M8</f>
      </c>
      <c s="14">
        <f>C14*0.21</f>
      </c>
      <c s="14">
        <f>C14+D14</f>
      </c>
      <c s="13">
        <f>'PS 02-52'!T7</f>
      </c>
    </row>
    <row r="15" spans="1:6" ht="12.75">
      <c r="A15" s="11" t="s">
        <v>235</v>
      </c>
      <c s="12" t="s">
        <v>236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237</v>
      </c>
      <c s="12" t="s">
        <v>238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278</v>
      </c>
      <c s="12" t="s">
        <v>279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280</v>
      </c>
      <c s="12" t="s">
        <v>279</v>
      </c>
      <c s="14">
        <f>'SO 10-01'!K8+'SO 10-01'!M8</f>
      </c>
      <c s="14">
        <f>C18*0.21</f>
      </c>
      <c s="14">
        <f>C18+D18</f>
      </c>
      <c s="13">
        <f>'SO 10-01'!T7</f>
      </c>
    </row>
    <row r="19" spans="1:6" ht="12.75">
      <c r="A19" s="11" t="s">
        <v>398</v>
      </c>
      <c s="12" t="s">
        <v>399</v>
      </c>
      <c s="14">
        <f>0+C20+C21</f>
      </c>
      <c s="14">
        <f>C19*0.21</f>
      </c>
      <c s="14">
        <f>0+E20+E21</f>
      </c>
      <c s="13">
        <f>0+F20+F21</f>
      </c>
    </row>
    <row r="20" spans="1:6" ht="12.75">
      <c r="A20" s="11" t="s">
        <v>400</v>
      </c>
      <c s="12" t="s">
        <v>399</v>
      </c>
      <c s="14">
        <f>'SO 11-01'!K8+'SO 11-01'!M8</f>
      </c>
      <c s="14">
        <f>C20*0.21</f>
      </c>
      <c s="14">
        <f>C20+D20</f>
      </c>
      <c s="13">
        <f>'SO 11-01'!T7</f>
      </c>
    </row>
    <row r="21" spans="1:6" ht="12.75">
      <c r="A21" s="11" t="s">
        <v>489</v>
      </c>
      <c s="12" t="s">
        <v>490</v>
      </c>
      <c s="14">
        <f>'SO 14-01'!K8+'SO 14-01'!M8</f>
      </c>
      <c s="14">
        <f>C21*0.21</f>
      </c>
      <c s="14">
        <f>C21+D21</f>
      </c>
      <c s="13">
        <f>'SO 14-01'!T7</f>
      </c>
    </row>
    <row r="22" spans="1:6" ht="12.75">
      <c r="A22" s="11" t="s">
        <v>521</v>
      </c>
      <c s="12" t="s">
        <v>522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523</v>
      </c>
      <c s="12" t="s">
        <v>524</v>
      </c>
      <c s="14">
        <f>'SO 20-01'!K8+'SO 20-01'!M8</f>
      </c>
      <c s="14">
        <f>C23*0.21</f>
      </c>
      <c s="14">
        <f>C23+D23</f>
      </c>
      <c s="13">
        <f>'SO 20-01'!T7</f>
      </c>
    </row>
    <row r="24" spans="1:6" ht="12.75">
      <c r="A24" s="11" t="s">
        <v>1045</v>
      </c>
      <c s="12" t="s">
        <v>236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1046</v>
      </c>
      <c s="12" t="s">
        <v>1047</v>
      </c>
      <c s="14">
        <f>'SO 76-01'!K8+'SO 76-01'!M8</f>
      </c>
      <c s="14">
        <f>C25*0.21</f>
      </c>
      <c s="14">
        <f>C25+D25</f>
      </c>
      <c s="13">
        <f>'SO 76-01'!T7</f>
      </c>
    </row>
    <row r="26" spans="1:6" ht="12.75">
      <c r="A26" s="11" t="s">
        <v>1076</v>
      </c>
      <c s="12" t="s">
        <v>1077</v>
      </c>
      <c s="14">
        <f>0+C27+C28+C29+C30+C31+C32+C33+C34+C35</f>
      </c>
      <c s="14">
        <f>C26*0.21</f>
      </c>
      <c s="14">
        <f>0+E27+E28+E29+E30+E31+E32+E33+E34+E35</f>
      </c>
      <c s="13">
        <f>0+F27+F28+F29+F30+F31+F32+F33+F34+F35</f>
      </c>
    </row>
    <row r="27" spans="1:6" ht="12.75">
      <c r="A27" s="11" t="s">
        <v>1078</v>
      </c>
      <c s="12" t="s">
        <v>1079</v>
      </c>
      <c s="14">
        <f>'SO 80-01'!K8+'SO 80-01'!M8</f>
      </c>
      <c s="14">
        <f>C27*0.21</f>
      </c>
      <c s="14">
        <f>C27+D27</f>
      </c>
      <c s="13">
        <f>'SO 80-01'!T7</f>
      </c>
    </row>
    <row r="28" spans="1:6" ht="12.75">
      <c r="A28" s="11" t="s">
        <v>1148</v>
      </c>
      <c s="12" t="s">
        <v>1149</v>
      </c>
      <c s="14">
        <f>'SO 82-01'!K8+'SO 82-01'!M8</f>
      </c>
      <c s="14">
        <f>C28*0.21</f>
      </c>
      <c s="14">
        <f>C28+D28</f>
      </c>
      <c s="13">
        <f>'SO 82-01'!T7</f>
      </c>
    </row>
    <row r="29" spans="1:6" ht="12.75">
      <c r="A29" s="11" t="s">
        <v>1186</v>
      </c>
      <c s="12" t="s">
        <v>1187</v>
      </c>
      <c s="14">
        <f>'SO 84-01.2'!K8+'SO 84-01.2'!M8</f>
      </c>
      <c s="14">
        <f>C29*0.21</f>
      </c>
      <c s="14">
        <f>C29+D29</f>
      </c>
      <c s="13">
        <f>'SO 84-01.2'!T7</f>
      </c>
    </row>
    <row r="30" spans="1:6" ht="12.75">
      <c r="A30" s="11" t="s">
        <v>1230</v>
      </c>
      <c s="12" t="s">
        <v>1231</v>
      </c>
      <c s="14">
        <f>'SO 84-01.3'!K8+'SO 84-01.3'!M8</f>
      </c>
      <c s="14">
        <f>C30*0.21</f>
      </c>
      <c s="14">
        <f>C30+D30</f>
      </c>
      <c s="13">
        <f>'SO 84-01.3'!T7</f>
      </c>
    </row>
    <row r="31" spans="1:6" ht="12.75">
      <c r="A31" s="11" t="s">
        <v>1333</v>
      </c>
      <c s="12" t="s">
        <v>1334</v>
      </c>
      <c s="14">
        <f>'SO 84-01.4'!K8+'SO 84-01.4'!M8</f>
      </c>
      <c s="14">
        <f>C31*0.21</f>
      </c>
      <c s="14">
        <f>C31+D31</f>
      </c>
      <c s="13">
        <f>'SO 84-01.4'!T7</f>
      </c>
    </row>
    <row r="32" spans="1:6" ht="12.75">
      <c r="A32" s="11" t="s">
        <v>1421</v>
      </c>
      <c s="12" t="s">
        <v>1422</v>
      </c>
      <c s="14">
        <f>'SO 84-01.5'!K8+'SO 84-01.5'!M8</f>
      </c>
      <c s="14">
        <f>C32*0.21</f>
      </c>
      <c s="14">
        <f>C32+D32</f>
      </c>
      <c s="13">
        <f>'SO 84-01.5'!T7</f>
      </c>
    </row>
    <row r="33" spans="1:6" ht="12.75">
      <c r="A33" s="11" t="s">
        <v>1478</v>
      </c>
      <c s="12" t="s">
        <v>1479</v>
      </c>
      <c s="14">
        <f>'SO 84-01.6'!K8+'SO 84-01.6'!M8</f>
      </c>
      <c s="14">
        <f>C33*0.21</f>
      </c>
      <c s="14">
        <f>C33+D33</f>
      </c>
      <c s="13">
        <f>'SO 84-01.6'!T7</f>
      </c>
    </row>
    <row r="34" spans="1:6" ht="12.75">
      <c r="A34" s="11" t="s">
        <v>1513</v>
      </c>
      <c s="12" t="s">
        <v>1514</v>
      </c>
      <c s="14">
        <f>'SO 84-01.7'!K8+'SO 84-01.7'!M8</f>
      </c>
      <c s="14">
        <f>C34*0.21</f>
      </c>
      <c s="14">
        <f>C34+D34</f>
      </c>
      <c s="13">
        <f>'SO 84-01.7'!T7</f>
      </c>
    </row>
    <row r="35" spans="1:6" ht="12.75">
      <c r="A35" s="11" t="s">
        <v>1543</v>
      </c>
      <c s="12" t="s">
        <v>1544</v>
      </c>
      <c s="14">
        <f>'SO 84-02'!K8+'SO 84-02'!M8</f>
      </c>
      <c s="14">
        <f>C35*0.21</f>
      </c>
      <c s="14">
        <f>C35+D35</f>
      </c>
      <c s="13">
        <f>'SO 84-02'!T7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1045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1045</v>
      </c>
      <c r="E4" s="26" t="s">
        <v>236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1048</v>
      </c>
      <c r="E8" s="30" t="s">
        <v>1047</v>
      </c>
      <c r="J8" s="29">
        <f>0+J9+J22+J35</f>
      </c>
      <c s="29">
        <f>0+K9+K22+K35</f>
      </c>
      <c s="29">
        <f>0+L9+L22+L35</f>
      </c>
      <c s="29">
        <f>0+M9+M22+M35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62</v>
      </c>
      <c s="34" t="s">
        <v>1049</v>
      </c>
      <c s="35" t="s">
        <v>52</v>
      </c>
      <c s="6" t="s">
        <v>1050</v>
      </c>
      <c s="36" t="s">
        <v>286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68</v>
      </c>
    </row>
    <row r="12" spans="1:5" ht="12.75">
      <c r="A12" s="35" t="s">
        <v>58</v>
      </c>
      <c r="E12" s="40" t="s">
        <v>1051</v>
      </c>
    </row>
    <row r="13" spans="1:5" ht="204">
      <c r="A13" t="s">
        <v>60</v>
      </c>
      <c r="E13" s="39" t="s">
        <v>1052</v>
      </c>
    </row>
    <row r="14" spans="1:16" ht="12.75">
      <c r="A14" t="s">
        <v>49</v>
      </c>
      <c s="34" t="s">
        <v>94</v>
      </c>
      <c s="34" t="s">
        <v>558</v>
      </c>
      <c s="35" t="s">
        <v>312</v>
      </c>
      <c s="6" t="s">
        <v>559</v>
      </c>
      <c s="36" t="s">
        <v>1053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1054</v>
      </c>
    </row>
    <row r="16" spans="1:5" ht="12.75">
      <c r="A16" s="35" t="s">
        <v>58</v>
      </c>
      <c r="E16" s="40" t="s">
        <v>52</v>
      </c>
    </row>
    <row r="17" spans="1:5" ht="12.75">
      <c r="A17" t="s">
        <v>60</v>
      </c>
      <c r="E17" s="39" t="s">
        <v>547</v>
      </c>
    </row>
    <row r="18" spans="1:16" ht="12.75">
      <c r="A18" t="s">
        <v>49</v>
      </c>
      <c s="34" t="s">
        <v>98</v>
      </c>
      <c s="34" t="s">
        <v>558</v>
      </c>
      <c s="35" t="s">
        <v>314</v>
      </c>
      <c s="6" t="s">
        <v>559</v>
      </c>
      <c s="36" t="s">
        <v>84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1055</v>
      </c>
    </row>
    <row r="20" spans="1:5" ht="12.75">
      <c r="A20" s="35" t="s">
        <v>58</v>
      </c>
      <c r="E20" s="40" t="s">
        <v>52</v>
      </c>
    </row>
    <row r="21" spans="1:5" ht="12.75">
      <c r="A21" t="s">
        <v>60</v>
      </c>
      <c r="E21" s="39" t="s">
        <v>547</v>
      </c>
    </row>
    <row r="22" spans="1:13" ht="12.75">
      <c r="A22" t="s">
        <v>46</v>
      </c>
      <c r="C22" s="31" t="s">
        <v>62</v>
      </c>
      <c r="E22" s="33" t="s">
        <v>63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27</v>
      </c>
      <c s="34" t="s">
        <v>1056</v>
      </c>
      <c s="35" t="s">
        <v>52</v>
      </c>
      <c s="6" t="s">
        <v>1057</v>
      </c>
      <c s="36" t="s">
        <v>66</v>
      </c>
      <c s="37">
        <v>90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58</v>
      </c>
      <c r="E25" s="40" t="s">
        <v>1051</v>
      </c>
    </row>
    <row r="26" spans="1:5" ht="409.5">
      <c r="A26" t="s">
        <v>60</v>
      </c>
      <c r="E26" s="39" t="s">
        <v>1058</v>
      </c>
    </row>
    <row r="27" spans="1:16" ht="12.75">
      <c r="A27" t="s">
        <v>49</v>
      </c>
      <c s="34" t="s">
        <v>26</v>
      </c>
      <c s="34" t="s">
        <v>71</v>
      </c>
      <c s="35" t="s">
        <v>52</v>
      </c>
      <c s="6" t="s">
        <v>72</v>
      </c>
      <c s="36" t="s">
        <v>66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1051</v>
      </c>
    </row>
    <row r="30" spans="1:5" ht="229.5">
      <c r="A30" t="s">
        <v>60</v>
      </c>
      <c r="E30" s="39" t="s">
        <v>1059</v>
      </c>
    </row>
    <row r="31" spans="1:16" ht="12.75">
      <c r="A31" t="s">
        <v>49</v>
      </c>
      <c s="34" t="s">
        <v>77</v>
      </c>
      <c s="34" t="s">
        <v>1060</v>
      </c>
      <c s="35" t="s">
        <v>52</v>
      </c>
      <c s="6" t="s">
        <v>1061</v>
      </c>
      <c s="36" t="s">
        <v>75</v>
      </c>
      <c s="37">
        <v>200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1051</v>
      </c>
    </row>
    <row r="34" spans="1:5" ht="25.5">
      <c r="A34" t="s">
        <v>60</v>
      </c>
      <c r="E34" s="39" t="s">
        <v>1062</v>
      </c>
    </row>
    <row r="35" spans="1:13" ht="12.75">
      <c r="A35" t="s">
        <v>46</v>
      </c>
      <c r="C35" s="31" t="s">
        <v>88</v>
      </c>
      <c r="E35" s="33" t="s">
        <v>1063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49</v>
      </c>
      <c s="34" t="s">
        <v>81</v>
      </c>
      <c s="34" t="s">
        <v>1064</v>
      </c>
      <c s="35" t="s">
        <v>52</v>
      </c>
      <c s="6" t="s">
        <v>1065</v>
      </c>
      <c s="36" t="s">
        <v>84</v>
      </c>
      <c s="37">
        <v>300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58</v>
      </c>
      <c r="E38" s="40" t="s">
        <v>1051</v>
      </c>
    </row>
    <row r="39" spans="1:5" ht="140.25">
      <c r="A39" t="s">
        <v>60</v>
      </c>
      <c r="E39" s="39" t="s">
        <v>1066</v>
      </c>
    </row>
    <row r="40" spans="1:16" ht="12.75">
      <c r="A40" t="s">
        <v>49</v>
      </c>
      <c s="34" t="s">
        <v>85</v>
      </c>
      <c s="34" t="s">
        <v>1067</v>
      </c>
      <c s="35" t="s">
        <v>52</v>
      </c>
      <c s="6" t="s">
        <v>1068</v>
      </c>
      <c s="36" t="s">
        <v>84</v>
      </c>
      <c s="37">
        <v>900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58</v>
      </c>
      <c r="E42" s="40" t="s">
        <v>1051</v>
      </c>
    </row>
    <row r="43" spans="1:5" ht="114.75">
      <c r="A43" t="s">
        <v>60</v>
      </c>
      <c r="E43" s="39" t="s">
        <v>1069</v>
      </c>
    </row>
    <row r="44" spans="1:16" ht="12.75">
      <c r="A44" t="s">
        <v>49</v>
      </c>
      <c s="34" t="s">
        <v>88</v>
      </c>
      <c s="34" t="s">
        <v>1070</v>
      </c>
      <c s="35" t="s">
        <v>52</v>
      </c>
      <c s="6" t="s">
        <v>1071</v>
      </c>
      <c s="36" t="s">
        <v>387</v>
      </c>
      <c s="37">
        <v>23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58</v>
      </c>
      <c r="E46" s="40" t="s">
        <v>1051</v>
      </c>
    </row>
    <row r="47" spans="1:5" ht="127.5">
      <c r="A47" t="s">
        <v>60</v>
      </c>
      <c r="E47" s="39" t="s">
        <v>1072</v>
      </c>
    </row>
    <row r="48" spans="1:16" ht="12.75">
      <c r="A48" t="s">
        <v>49</v>
      </c>
      <c s="34" t="s">
        <v>91</v>
      </c>
      <c s="34" t="s">
        <v>1073</v>
      </c>
      <c s="35" t="s">
        <v>52</v>
      </c>
      <c s="6" t="s">
        <v>1074</v>
      </c>
      <c s="36" t="s">
        <v>586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58</v>
      </c>
      <c r="E50" s="40" t="s">
        <v>1051</v>
      </c>
    </row>
    <row r="51" spans="1:5" ht="89.25">
      <c r="A51" t="s">
        <v>60</v>
      </c>
      <c r="E51" s="39" t="s">
        <v>1075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1076</v>
      </c>
      <c r="E4" s="26" t="s">
        <v>1077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1080</v>
      </c>
      <c r="E8" s="30" t="s">
        <v>1079</v>
      </c>
      <c r="J8" s="29">
        <f>0+J9+J38+J55+J60+J69+J74</f>
      </c>
      <c s="29">
        <f>0+K9+K38+K55+K60+K69+K74</f>
      </c>
      <c s="29">
        <f>0+L9+L38+L55+L60+L69+L74</f>
      </c>
      <c s="29">
        <f>0+M9+M38+M55+M60+M69+M74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62</v>
      </c>
      <c s="34" t="s">
        <v>1081</v>
      </c>
      <c s="35" t="s">
        <v>52</v>
      </c>
      <c s="6" t="s">
        <v>1082</v>
      </c>
      <c s="36" t="s">
        <v>286</v>
      </c>
      <c s="37">
        <v>250.506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1083</v>
      </c>
    </row>
    <row r="13" spans="1:5" ht="140.25">
      <c r="A13" t="s">
        <v>60</v>
      </c>
      <c r="E13" s="39" t="s">
        <v>405</v>
      </c>
    </row>
    <row r="14" spans="1:16" ht="25.5">
      <c r="A14" t="s">
        <v>49</v>
      </c>
      <c s="34" t="s">
        <v>27</v>
      </c>
      <c s="34" t="s">
        <v>406</v>
      </c>
      <c s="35" t="s">
        <v>52</v>
      </c>
      <c s="6" t="s">
        <v>407</v>
      </c>
      <c s="36" t="s">
        <v>286</v>
      </c>
      <c s="37">
        <v>64.825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1084</v>
      </c>
    </row>
    <row r="17" spans="1:5" ht="140.25">
      <c r="A17" t="s">
        <v>60</v>
      </c>
      <c r="E17" s="39" t="s">
        <v>405</v>
      </c>
    </row>
    <row r="18" spans="1:16" ht="25.5">
      <c r="A18" t="s">
        <v>49</v>
      </c>
      <c s="34" t="s">
        <v>26</v>
      </c>
      <c s="34" t="s">
        <v>1085</v>
      </c>
      <c s="35" t="s">
        <v>52</v>
      </c>
      <c s="6" t="s">
        <v>1086</v>
      </c>
      <c s="36" t="s">
        <v>286</v>
      </c>
      <c s="37">
        <v>25.142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1087</v>
      </c>
    </row>
    <row r="21" spans="1:5" ht="140.25">
      <c r="A21" t="s">
        <v>60</v>
      </c>
      <c r="E21" s="39" t="s">
        <v>405</v>
      </c>
    </row>
    <row r="22" spans="1:16" ht="25.5">
      <c r="A22" t="s">
        <v>49</v>
      </c>
      <c s="34" t="s">
        <v>77</v>
      </c>
      <c s="34" t="s">
        <v>1088</v>
      </c>
      <c s="35" t="s">
        <v>52</v>
      </c>
      <c s="6" t="s">
        <v>1089</v>
      </c>
      <c s="36" t="s">
        <v>286</v>
      </c>
      <c s="37">
        <v>2.975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1090</v>
      </c>
    </row>
    <row r="25" spans="1:5" ht="140.25">
      <c r="A25" t="s">
        <v>60</v>
      </c>
      <c r="E25" s="39" t="s">
        <v>405</v>
      </c>
    </row>
    <row r="26" spans="1:16" ht="25.5">
      <c r="A26" t="s">
        <v>49</v>
      </c>
      <c s="34" t="s">
        <v>81</v>
      </c>
      <c s="34" t="s">
        <v>1091</v>
      </c>
      <c s="35" t="s">
        <v>52</v>
      </c>
      <c s="6" t="s">
        <v>1092</v>
      </c>
      <c s="36" t="s">
        <v>286</v>
      </c>
      <c s="37">
        <v>3.172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1093</v>
      </c>
    </row>
    <row r="29" spans="1:5" ht="140.25">
      <c r="A29" t="s">
        <v>60</v>
      </c>
      <c r="E29" s="39" t="s">
        <v>405</v>
      </c>
    </row>
    <row r="30" spans="1:16" ht="12.75">
      <c r="A30" t="s">
        <v>49</v>
      </c>
      <c s="34" t="s">
        <v>129</v>
      </c>
      <c s="34" t="s">
        <v>1094</v>
      </c>
      <c s="35" t="s">
        <v>312</v>
      </c>
      <c s="6" t="s">
        <v>1095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1096</v>
      </c>
    </row>
    <row r="32" spans="1:5" ht="12.75">
      <c r="A32" s="35" t="s">
        <v>58</v>
      </c>
      <c r="E32" s="40" t="s">
        <v>52</v>
      </c>
    </row>
    <row r="33" spans="1:5" ht="12.75">
      <c r="A33" t="s">
        <v>60</v>
      </c>
      <c r="E33" s="39" t="s">
        <v>1097</v>
      </c>
    </row>
    <row r="34" spans="1:16" ht="12.75">
      <c r="A34" t="s">
        <v>49</v>
      </c>
      <c s="34" t="s">
        <v>132</v>
      </c>
      <c s="34" t="s">
        <v>1094</v>
      </c>
      <c s="35" t="s">
        <v>314</v>
      </c>
      <c s="6" t="s">
        <v>1095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1098</v>
      </c>
    </row>
    <row r="36" spans="1:5" ht="12.75">
      <c r="A36" s="35" t="s">
        <v>58</v>
      </c>
      <c r="E36" s="40" t="s">
        <v>52</v>
      </c>
    </row>
    <row r="37" spans="1:5" ht="12.75">
      <c r="A37" t="s">
        <v>60</v>
      </c>
      <c r="E37" s="39" t="s">
        <v>1097</v>
      </c>
    </row>
    <row r="38" spans="1:13" ht="12.75">
      <c r="A38" t="s">
        <v>46</v>
      </c>
      <c r="C38" s="31" t="s">
        <v>62</v>
      </c>
      <c r="E38" s="33" t="s">
        <v>63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49</v>
      </c>
      <c s="34" t="s">
        <v>85</v>
      </c>
      <c s="34" t="s">
        <v>1099</v>
      </c>
      <c s="35" t="s">
        <v>52</v>
      </c>
      <c s="6" t="s">
        <v>1100</v>
      </c>
      <c s="36" t="s">
        <v>75</v>
      </c>
      <c s="37">
        <v>1295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1101</v>
      </c>
    </row>
    <row r="42" spans="1:5" ht="38.25">
      <c r="A42" t="s">
        <v>60</v>
      </c>
      <c r="E42" s="39" t="s">
        <v>1102</v>
      </c>
    </row>
    <row r="43" spans="1:16" ht="25.5">
      <c r="A43" t="s">
        <v>49</v>
      </c>
      <c s="34" t="s">
        <v>88</v>
      </c>
      <c s="34" t="s">
        <v>1103</v>
      </c>
      <c s="35" t="s">
        <v>52</v>
      </c>
      <c s="6" t="s">
        <v>1104</v>
      </c>
      <c s="36" t="s">
        <v>80</v>
      </c>
      <c s="37">
        <v>213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1105</v>
      </c>
    </row>
    <row r="46" spans="1:5" ht="165.75">
      <c r="A46" t="s">
        <v>60</v>
      </c>
      <c r="E46" s="39" t="s">
        <v>1106</v>
      </c>
    </row>
    <row r="47" spans="1:16" ht="25.5">
      <c r="A47" t="s">
        <v>49</v>
      </c>
      <c s="34" t="s">
        <v>91</v>
      </c>
      <c s="34" t="s">
        <v>1107</v>
      </c>
      <c s="35" t="s">
        <v>52</v>
      </c>
      <c s="6" t="s">
        <v>1108</v>
      </c>
      <c s="36" t="s">
        <v>80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1109</v>
      </c>
    </row>
    <row r="50" spans="1:5" ht="165.75">
      <c r="A50" t="s">
        <v>60</v>
      </c>
      <c r="E50" s="39" t="s">
        <v>1106</v>
      </c>
    </row>
    <row r="51" spans="1:16" ht="12.75">
      <c r="A51" t="s">
        <v>49</v>
      </c>
      <c s="34" t="s">
        <v>94</v>
      </c>
      <c s="34" t="s">
        <v>1110</v>
      </c>
      <c s="35" t="s">
        <v>52</v>
      </c>
      <c s="6" t="s">
        <v>1111</v>
      </c>
      <c s="36" t="s">
        <v>66</v>
      </c>
      <c s="37">
        <v>2165.4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1112</v>
      </c>
    </row>
    <row r="54" spans="1:5" ht="38.25">
      <c r="A54" t="s">
        <v>60</v>
      </c>
      <c r="E54" s="39" t="s">
        <v>1113</v>
      </c>
    </row>
    <row r="55" spans="1:13" ht="12.75">
      <c r="A55" t="s">
        <v>46</v>
      </c>
      <c r="C55" s="31" t="s">
        <v>27</v>
      </c>
      <c r="E55" s="33" t="s">
        <v>452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98</v>
      </c>
      <c s="34" t="s">
        <v>1114</v>
      </c>
      <c s="35" t="s">
        <v>52</v>
      </c>
      <c s="6" t="s">
        <v>1115</v>
      </c>
      <c s="36" t="s">
        <v>84</v>
      </c>
      <c s="37">
        <v>20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58</v>
      </c>
      <c r="E58" s="40" t="s">
        <v>1116</v>
      </c>
    </row>
    <row r="59" spans="1:5" ht="102">
      <c r="A59" t="s">
        <v>60</v>
      </c>
      <c r="E59" s="39" t="s">
        <v>1117</v>
      </c>
    </row>
    <row r="60" spans="1:13" ht="12.75">
      <c r="A60" t="s">
        <v>46</v>
      </c>
      <c r="C60" s="31" t="s">
        <v>26</v>
      </c>
      <c r="E60" s="33" t="s">
        <v>710</v>
      </c>
      <c r="J60" s="32">
        <f>0</f>
      </c>
      <c s="32">
        <f>0</f>
      </c>
      <c s="32">
        <f>0+L61+L65</f>
      </c>
      <c s="32">
        <f>0+M61+M65</f>
      </c>
    </row>
    <row r="61" spans="1:16" ht="12.75">
      <c r="A61" t="s">
        <v>49</v>
      </c>
      <c s="34" t="s">
        <v>102</v>
      </c>
      <c s="34" t="s">
        <v>1118</v>
      </c>
      <c s="35" t="s">
        <v>52</v>
      </c>
      <c s="6" t="s">
        <v>1119</v>
      </c>
      <c s="36" t="s">
        <v>286</v>
      </c>
      <c s="37">
        <v>1.263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12.75">
      <c r="A62" s="35" t="s">
        <v>56</v>
      </c>
      <c r="E62" s="39" t="s">
        <v>1120</v>
      </c>
    </row>
    <row r="63" spans="1:5" ht="12.75">
      <c r="A63" s="35" t="s">
        <v>58</v>
      </c>
      <c r="E63" s="40" t="s">
        <v>1121</v>
      </c>
    </row>
    <row r="64" spans="1:5" ht="267.75">
      <c r="A64" t="s">
        <v>60</v>
      </c>
      <c r="E64" s="39" t="s">
        <v>685</v>
      </c>
    </row>
    <row r="65" spans="1:16" ht="12.75">
      <c r="A65" t="s">
        <v>49</v>
      </c>
      <c s="34" t="s">
        <v>105</v>
      </c>
      <c s="34" t="s">
        <v>1122</v>
      </c>
      <c s="35" t="s">
        <v>52</v>
      </c>
      <c s="6" t="s">
        <v>1123</v>
      </c>
      <c s="36" t="s">
        <v>66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1124</v>
      </c>
    </row>
    <row r="67" spans="1:5" ht="12.75">
      <c r="A67" s="35" t="s">
        <v>58</v>
      </c>
      <c r="E67" s="40" t="s">
        <v>1125</v>
      </c>
    </row>
    <row r="68" spans="1:5" ht="229.5">
      <c r="A68" t="s">
        <v>60</v>
      </c>
      <c r="E68" s="39" t="s">
        <v>802</v>
      </c>
    </row>
    <row r="69" spans="1:13" ht="12.75">
      <c r="A69" t="s">
        <v>46</v>
      </c>
      <c r="C69" s="31" t="s">
        <v>88</v>
      </c>
      <c r="E69" s="33" t="s">
        <v>886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49</v>
      </c>
      <c s="34" t="s">
        <v>136</v>
      </c>
      <c s="34" t="s">
        <v>1126</v>
      </c>
      <c s="35" t="s">
        <v>52</v>
      </c>
      <c s="6" t="s">
        <v>1127</v>
      </c>
      <c s="36" t="s">
        <v>75</v>
      </c>
      <c s="37">
        <v>126.86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1128</v>
      </c>
    </row>
    <row r="72" spans="1:5" ht="12.75">
      <c r="A72" s="35" t="s">
        <v>58</v>
      </c>
      <c r="E72" s="40" t="s">
        <v>1129</v>
      </c>
    </row>
    <row r="73" spans="1:5" ht="76.5">
      <c r="A73" t="s">
        <v>60</v>
      </c>
      <c r="E73" s="39" t="s">
        <v>1130</v>
      </c>
    </row>
    <row r="74" spans="1:13" ht="12.75">
      <c r="A74" t="s">
        <v>46</v>
      </c>
      <c r="C74" s="31" t="s">
        <v>94</v>
      </c>
      <c r="E74" s="33" t="s">
        <v>359</v>
      </c>
      <c r="J74" s="32">
        <f>0</f>
      </c>
      <c s="32">
        <f>0</f>
      </c>
      <c s="32">
        <f>0+L75+L79+L83+L87+L91+L95</f>
      </c>
      <c s="32">
        <f>0+M75+M79+M83+M87+M91+M95</f>
      </c>
    </row>
    <row r="75" spans="1:16" ht="12.75">
      <c r="A75" t="s">
        <v>49</v>
      </c>
      <c s="34" t="s">
        <v>108</v>
      </c>
      <c s="34" t="s">
        <v>1131</v>
      </c>
      <c s="35" t="s">
        <v>52</v>
      </c>
      <c s="6" t="s">
        <v>1132</v>
      </c>
      <c s="36" t="s">
        <v>66</v>
      </c>
      <c s="37">
        <v>139.17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1133</v>
      </c>
    </row>
    <row r="77" spans="1:5" ht="38.25">
      <c r="A77" s="35" t="s">
        <v>58</v>
      </c>
      <c r="E77" s="40" t="s">
        <v>1134</v>
      </c>
    </row>
    <row r="78" spans="1:5" ht="114.75">
      <c r="A78" t="s">
        <v>60</v>
      </c>
      <c r="E78" s="39" t="s">
        <v>1011</v>
      </c>
    </row>
    <row r="79" spans="1:16" ht="12.75">
      <c r="A79" t="s">
        <v>49</v>
      </c>
      <c s="34" t="s">
        <v>112</v>
      </c>
      <c s="34" t="s">
        <v>1135</v>
      </c>
      <c s="35" t="s">
        <v>52</v>
      </c>
      <c s="6" t="s">
        <v>1136</v>
      </c>
      <c s="36" t="s">
        <v>387</v>
      </c>
      <c s="37">
        <v>9769.734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58</v>
      </c>
      <c r="E81" s="40" t="s">
        <v>1137</v>
      </c>
    </row>
    <row r="82" spans="1:5" ht="25.5">
      <c r="A82" t="s">
        <v>60</v>
      </c>
      <c r="E82" s="39" t="s">
        <v>1006</v>
      </c>
    </row>
    <row r="83" spans="1:16" ht="12.75">
      <c r="A83" t="s">
        <v>49</v>
      </c>
      <c s="34" t="s">
        <v>116</v>
      </c>
      <c s="34" t="s">
        <v>1008</v>
      </c>
      <c s="35" t="s">
        <v>52</v>
      </c>
      <c s="6" t="s">
        <v>1009</v>
      </c>
      <c s="36" t="s">
        <v>66</v>
      </c>
      <c s="37">
        <v>25.93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67</v>
      </c>
      <c>
        <f>(M83*21)/100</f>
      </c>
      <c t="s">
        <v>27</v>
      </c>
    </row>
    <row r="84" spans="1:5" ht="12.75">
      <c r="A84" s="35" t="s">
        <v>56</v>
      </c>
      <c r="E84" s="39" t="s">
        <v>1138</v>
      </c>
    </row>
    <row r="85" spans="1:5" ht="38.25">
      <c r="A85" s="35" t="s">
        <v>58</v>
      </c>
      <c r="E85" s="40" t="s">
        <v>1139</v>
      </c>
    </row>
    <row r="86" spans="1:5" ht="114.75">
      <c r="A86" t="s">
        <v>60</v>
      </c>
      <c r="E86" s="39" t="s">
        <v>1011</v>
      </c>
    </row>
    <row r="87" spans="1:16" ht="12.75">
      <c r="A87" t="s">
        <v>49</v>
      </c>
      <c s="34" t="s">
        <v>120</v>
      </c>
      <c s="34" t="s">
        <v>1013</v>
      </c>
      <c s="35" t="s">
        <v>52</v>
      </c>
      <c s="6" t="s">
        <v>1014</v>
      </c>
      <c s="36" t="s">
        <v>387</v>
      </c>
      <c s="37">
        <v>2528.175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67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58</v>
      </c>
      <c r="E89" s="40" t="s">
        <v>1140</v>
      </c>
    </row>
    <row r="90" spans="1:5" ht="25.5">
      <c r="A90" t="s">
        <v>60</v>
      </c>
      <c r="E90" s="39" t="s">
        <v>1006</v>
      </c>
    </row>
    <row r="91" spans="1:16" ht="12.75">
      <c r="A91" t="s">
        <v>49</v>
      </c>
      <c s="34" t="s">
        <v>123</v>
      </c>
      <c s="34" t="s">
        <v>1141</v>
      </c>
      <c s="35" t="s">
        <v>52</v>
      </c>
      <c s="6" t="s">
        <v>1142</v>
      </c>
      <c s="36" t="s">
        <v>66</v>
      </c>
      <c s="37">
        <v>4.25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67</v>
      </c>
      <c>
        <f>(M91*21)/100</f>
      </c>
      <c t="s">
        <v>27</v>
      </c>
    </row>
    <row r="92" spans="1:5" ht="12.75">
      <c r="A92" s="35" t="s">
        <v>56</v>
      </c>
      <c r="E92" s="39" t="s">
        <v>1143</v>
      </c>
    </row>
    <row r="93" spans="1:5" ht="38.25">
      <c r="A93" s="35" t="s">
        <v>58</v>
      </c>
      <c r="E93" s="40" t="s">
        <v>1144</v>
      </c>
    </row>
    <row r="94" spans="1:5" ht="114.75">
      <c r="A94" t="s">
        <v>60</v>
      </c>
      <c r="E94" s="39" t="s">
        <v>1011</v>
      </c>
    </row>
    <row r="95" spans="1:16" ht="12.75">
      <c r="A95" t="s">
        <v>49</v>
      </c>
      <c s="34" t="s">
        <v>126</v>
      </c>
      <c s="34" t="s">
        <v>1145</v>
      </c>
      <c s="35" t="s">
        <v>52</v>
      </c>
      <c s="6" t="s">
        <v>1146</v>
      </c>
      <c s="36" t="s">
        <v>387</v>
      </c>
      <c s="37">
        <v>127.925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58</v>
      </c>
      <c r="E97" s="40" t="s">
        <v>1147</v>
      </c>
    </row>
    <row r="98" spans="1:5" ht="25.5">
      <c r="A98" t="s">
        <v>60</v>
      </c>
      <c r="E98" s="39" t="s">
        <v>1006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1076</v>
      </c>
      <c r="E4" s="26" t="s">
        <v>1077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1150</v>
      </c>
      <c r="E8" s="30" t="s">
        <v>1149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62</v>
      </c>
      <c s="34" t="s">
        <v>1110</v>
      </c>
      <c s="35" t="s">
        <v>52</v>
      </c>
      <c s="6" t="s">
        <v>1111</v>
      </c>
      <c s="36" t="s">
        <v>66</v>
      </c>
      <c s="37">
        <v>2730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1151</v>
      </c>
    </row>
    <row r="13" spans="1:5" ht="38.25">
      <c r="A13" t="s">
        <v>60</v>
      </c>
      <c r="E13" s="39" t="s">
        <v>1113</v>
      </c>
    </row>
    <row r="14" spans="1:16" ht="12.75">
      <c r="A14" t="s">
        <v>49</v>
      </c>
      <c s="34" t="s">
        <v>27</v>
      </c>
      <c s="34" t="s">
        <v>424</v>
      </c>
      <c s="35" t="s">
        <v>52</v>
      </c>
      <c s="6" t="s">
        <v>425</v>
      </c>
      <c s="36" t="s">
        <v>66</v>
      </c>
      <c s="37">
        <v>4895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1152</v>
      </c>
    </row>
    <row r="16" spans="1:5" ht="38.25">
      <c r="A16" s="35" t="s">
        <v>58</v>
      </c>
      <c r="E16" s="40" t="s">
        <v>1153</v>
      </c>
    </row>
    <row r="17" spans="1:5" ht="306">
      <c r="A17" t="s">
        <v>60</v>
      </c>
      <c r="E17" s="39" t="s">
        <v>427</v>
      </c>
    </row>
    <row r="18" spans="1:16" ht="12.75">
      <c r="A18" t="s">
        <v>49</v>
      </c>
      <c s="34" t="s">
        <v>26</v>
      </c>
      <c s="34" t="s">
        <v>1154</v>
      </c>
      <c s="35" t="s">
        <v>52</v>
      </c>
      <c s="6" t="s">
        <v>1155</v>
      </c>
      <c s="36" t="s">
        <v>75</v>
      </c>
      <c s="37">
        <v>10827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51">
      <c r="A19" s="35" t="s">
        <v>56</v>
      </c>
      <c r="E19" s="39" t="s">
        <v>1156</v>
      </c>
    </row>
    <row r="20" spans="1:5" ht="12.75">
      <c r="A20" s="35" t="s">
        <v>58</v>
      </c>
      <c r="E20" s="40" t="s">
        <v>1157</v>
      </c>
    </row>
    <row r="21" spans="1:5" ht="38.25">
      <c r="A21" t="s">
        <v>60</v>
      </c>
      <c r="E21" s="39" t="s">
        <v>1158</v>
      </c>
    </row>
    <row r="22" spans="1:16" ht="12.75">
      <c r="A22" t="s">
        <v>49</v>
      </c>
      <c s="34" t="s">
        <v>77</v>
      </c>
      <c s="34" t="s">
        <v>73</v>
      </c>
      <c s="35" t="s">
        <v>52</v>
      </c>
      <c s="6" t="s">
        <v>74</v>
      </c>
      <c s="36" t="s">
        <v>75</v>
      </c>
      <c s="37">
        <v>11353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51">
      <c r="A23" s="35" t="s">
        <v>56</v>
      </c>
      <c r="E23" s="39" t="s">
        <v>1156</v>
      </c>
    </row>
    <row r="24" spans="1:5" ht="12.75">
      <c r="A24" s="35" t="s">
        <v>58</v>
      </c>
      <c r="E24" s="40" t="s">
        <v>1159</v>
      </c>
    </row>
    <row r="25" spans="1:5" ht="38.25">
      <c r="A25" t="s">
        <v>60</v>
      </c>
      <c r="E25" s="39" t="s">
        <v>1158</v>
      </c>
    </row>
    <row r="26" spans="1:16" ht="12.75">
      <c r="A26" t="s">
        <v>49</v>
      </c>
      <c s="34" t="s">
        <v>81</v>
      </c>
      <c s="34" t="s">
        <v>1160</v>
      </c>
      <c s="35" t="s">
        <v>52</v>
      </c>
      <c s="6" t="s">
        <v>1161</v>
      </c>
      <c s="36" t="s">
        <v>75</v>
      </c>
      <c s="37">
        <v>1497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51">
      <c r="A27" s="35" t="s">
        <v>56</v>
      </c>
      <c r="E27" s="39" t="s">
        <v>1156</v>
      </c>
    </row>
    <row r="28" spans="1:5" ht="12.75">
      <c r="A28" s="35" t="s">
        <v>58</v>
      </c>
      <c r="E28" s="40" t="s">
        <v>1162</v>
      </c>
    </row>
    <row r="29" spans="1:5" ht="38.25">
      <c r="A29" t="s">
        <v>60</v>
      </c>
      <c r="E29" s="39" t="s">
        <v>1158</v>
      </c>
    </row>
    <row r="30" spans="1:16" ht="12.75">
      <c r="A30" t="s">
        <v>49</v>
      </c>
      <c s="34" t="s">
        <v>85</v>
      </c>
      <c s="34" t="s">
        <v>1163</v>
      </c>
      <c s="35" t="s">
        <v>52</v>
      </c>
      <c s="6" t="s">
        <v>1164</v>
      </c>
      <c s="36" t="s">
        <v>66</v>
      </c>
      <c s="37">
        <v>4895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25.5">
      <c r="A31" s="35" t="s">
        <v>56</v>
      </c>
      <c r="E31" s="39" t="s">
        <v>1165</v>
      </c>
    </row>
    <row r="32" spans="1:5" ht="38.25">
      <c r="A32" s="35" t="s">
        <v>58</v>
      </c>
      <c r="E32" s="40" t="s">
        <v>1153</v>
      </c>
    </row>
    <row r="33" spans="1:5" ht="38.25">
      <c r="A33" t="s">
        <v>60</v>
      </c>
      <c r="E33" s="39" t="s">
        <v>1166</v>
      </c>
    </row>
    <row r="34" spans="1:16" ht="12.75">
      <c r="A34" t="s">
        <v>49</v>
      </c>
      <c s="34" t="s">
        <v>88</v>
      </c>
      <c s="34" t="s">
        <v>1167</v>
      </c>
      <c s="35" t="s">
        <v>52</v>
      </c>
      <c s="6" t="s">
        <v>1168</v>
      </c>
      <c s="36" t="s">
        <v>80</v>
      </c>
      <c s="37">
        <v>1000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58</v>
      </c>
      <c r="E36" s="40" t="s">
        <v>1169</v>
      </c>
    </row>
    <row r="37" spans="1:5" ht="38.25">
      <c r="A37" t="s">
        <v>60</v>
      </c>
      <c r="E37" s="39" t="s">
        <v>1170</v>
      </c>
    </row>
    <row r="38" spans="1:16" ht="25.5">
      <c r="A38" t="s">
        <v>49</v>
      </c>
      <c s="34" t="s">
        <v>91</v>
      </c>
      <c s="34" t="s">
        <v>1171</v>
      </c>
      <c s="35" t="s">
        <v>52</v>
      </c>
      <c s="6" t="s">
        <v>1172</v>
      </c>
      <c s="36" t="s">
        <v>80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1173</v>
      </c>
    </row>
    <row r="41" spans="1:5" ht="114.75">
      <c r="A41" t="s">
        <v>60</v>
      </c>
      <c r="E41" s="39" t="s">
        <v>1174</v>
      </c>
    </row>
    <row r="42" spans="1:16" ht="12.75">
      <c r="A42" t="s">
        <v>49</v>
      </c>
      <c s="34" t="s">
        <v>94</v>
      </c>
      <c s="34" t="s">
        <v>1175</v>
      </c>
      <c s="35" t="s">
        <v>52</v>
      </c>
      <c s="6" t="s">
        <v>1176</v>
      </c>
      <c s="36" t="s">
        <v>75</v>
      </c>
      <c s="37">
        <v>32481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1177</v>
      </c>
    </row>
    <row r="44" spans="1:5" ht="12.75">
      <c r="A44" s="35" t="s">
        <v>58</v>
      </c>
      <c r="E44" s="40" t="s">
        <v>1178</v>
      </c>
    </row>
    <row r="45" spans="1:5" ht="38.25">
      <c r="A45" t="s">
        <v>60</v>
      </c>
      <c r="E45" s="39" t="s">
        <v>1179</v>
      </c>
    </row>
    <row r="46" spans="1:16" ht="12.75">
      <c r="A46" t="s">
        <v>49</v>
      </c>
      <c s="34" t="s">
        <v>98</v>
      </c>
      <c s="34" t="s">
        <v>1180</v>
      </c>
      <c s="35" t="s">
        <v>52</v>
      </c>
      <c s="6" t="s">
        <v>1181</v>
      </c>
      <c s="36" t="s">
        <v>66</v>
      </c>
      <c s="37">
        <v>150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58</v>
      </c>
      <c r="E48" s="40" t="s">
        <v>1182</v>
      </c>
    </row>
    <row r="49" spans="1:5" ht="38.25">
      <c r="A49" t="s">
        <v>60</v>
      </c>
      <c r="E49" s="39" t="s">
        <v>1179</v>
      </c>
    </row>
    <row r="50" spans="1:16" ht="12.75">
      <c r="A50" t="s">
        <v>49</v>
      </c>
      <c s="34" t="s">
        <v>102</v>
      </c>
      <c s="34" t="s">
        <v>1183</v>
      </c>
      <c s="35" t="s">
        <v>52</v>
      </c>
      <c s="6" t="s">
        <v>1184</v>
      </c>
      <c s="36" t="s">
        <v>66</v>
      </c>
      <c s="37">
        <v>4895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38.25">
      <c r="A52" s="35" t="s">
        <v>58</v>
      </c>
      <c r="E52" s="40" t="s">
        <v>1153</v>
      </c>
    </row>
    <row r="53" spans="1:5" ht="51">
      <c r="A53" t="s">
        <v>60</v>
      </c>
      <c r="E53" s="39" t="s">
        <v>1185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1076</v>
      </c>
      <c r="E4" s="26" t="s">
        <v>1077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COUNTIFS(L8:L52,"=0",A8:A52,"P")+COUNTIFS(L8:L52,"",A8:A52,"P")+SUM(Q8:Q52)</f>
      </c>
    </row>
    <row r="8" spans="1:13" ht="12.75">
      <c r="A8" t="s">
        <v>44</v>
      </c>
      <c r="C8" s="28" t="s">
        <v>1188</v>
      </c>
      <c r="E8" s="30" t="s">
        <v>1187</v>
      </c>
      <c r="J8" s="29">
        <f>0+J9+J18+J43</f>
      </c>
      <c s="29">
        <f>0+K9+K18+K43</f>
      </c>
      <c s="29">
        <f>0+L9+L18+L43</f>
      </c>
      <c s="29">
        <f>0+M9+M18+M43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62</v>
      </c>
      <c s="34" t="s">
        <v>402</v>
      </c>
      <c s="35" t="s">
        <v>52</v>
      </c>
      <c s="6" t="s">
        <v>1189</v>
      </c>
      <c s="36" t="s">
        <v>286</v>
      </c>
      <c s="37">
        <v>2070.525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(M10*0)/100</f>
      </c>
      <c t="s">
        <v>47</v>
      </c>
    </row>
    <row r="11" spans="1:5" ht="12.75">
      <c r="A11" s="35" t="s">
        <v>56</v>
      </c>
      <c r="E11" s="39" t="s">
        <v>52</v>
      </c>
    </row>
    <row r="12" spans="1:5" ht="51">
      <c r="A12" s="35" t="s">
        <v>58</v>
      </c>
      <c r="E12" s="40" t="s">
        <v>1190</v>
      </c>
    </row>
    <row r="13" spans="1:5" ht="140.25">
      <c r="A13" t="s">
        <v>60</v>
      </c>
      <c r="E13" s="39" t="s">
        <v>405</v>
      </c>
    </row>
    <row r="14" spans="1:16" ht="12.75">
      <c r="A14" t="s">
        <v>49</v>
      </c>
      <c s="34" t="s">
        <v>27</v>
      </c>
      <c s="34" t="s">
        <v>1191</v>
      </c>
      <c s="35" t="s">
        <v>52</v>
      </c>
      <c s="6" t="s">
        <v>1192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1193</v>
      </c>
    </row>
    <row r="16" spans="1:5" ht="12.75">
      <c r="A16" s="35" t="s">
        <v>58</v>
      </c>
      <c r="E16" s="40" t="s">
        <v>1194</v>
      </c>
    </row>
    <row r="17" spans="1:5" ht="12.75">
      <c r="A17" t="s">
        <v>60</v>
      </c>
      <c r="E17" s="39" t="s">
        <v>1097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25.5">
      <c r="A19" t="s">
        <v>49</v>
      </c>
      <c s="34" t="s">
        <v>26</v>
      </c>
      <c s="34" t="s">
        <v>1195</v>
      </c>
      <c s="35" t="s">
        <v>52</v>
      </c>
      <c s="6" t="s">
        <v>1196</v>
      </c>
      <c s="36" t="s">
        <v>66</v>
      </c>
      <c s="37">
        <v>1208.619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63.75">
      <c r="A21" s="35" t="s">
        <v>58</v>
      </c>
      <c r="E21" s="40" t="s">
        <v>1197</v>
      </c>
    </row>
    <row r="22" spans="1:5" ht="63.75">
      <c r="A22" t="s">
        <v>60</v>
      </c>
      <c r="E22" s="39" t="s">
        <v>1198</v>
      </c>
    </row>
    <row r="23" spans="1:16" ht="12.75">
      <c r="A23" t="s">
        <v>49</v>
      </c>
      <c s="34" t="s">
        <v>77</v>
      </c>
      <c s="34" t="s">
        <v>1199</v>
      </c>
      <c s="35" t="s">
        <v>52</v>
      </c>
      <c s="6" t="s">
        <v>1200</v>
      </c>
      <c s="36" t="s">
        <v>66</v>
      </c>
      <c s="37">
        <v>127.75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(M23*0)/100</f>
      </c>
      <c t="s">
        <v>47</v>
      </c>
    </row>
    <row r="24" spans="1:5" ht="12.75">
      <c r="A24" s="35" t="s">
        <v>56</v>
      </c>
      <c r="E24" s="39" t="s">
        <v>1201</v>
      </c>
    </row>
    <row r="25" spans="1:5" ht="12.75">
      <c r="A25" s="35" t="s">
        <v>58</v>
      </c>
      <c r="E25" s="40" t="s">
        <v>1202</v>
      </c>
    </row>
    <row r="26" spans="1:5" ht="369.75">
      <c r="A26" t="s">
        <v>60</v>
      </c>
      <c r="E26" s="39" t="s">
        <v>1203</v>
      </c>
    </row>
    <row r="27" spans="1:16" ht="12.75">
      <c r="A27" t="s">
        <v>49</v>
      </c>
      <c s="34" t="s">
        <v>81</v>
      </c>
      <c s="34" t="s">
        <v>592</v>
      </c>
      <c s="35" t="s">
        <v>52</v>
      </c>
      <c s="6" t="s">
        <v>593</v>
      </c>
      <c s="36" t="s">
        <v>66</v>
      </c>
      <c s="37">
        <v>127.75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25.5">
      <c r="A28" s="35" t="s">
        <v>56</v>
      </c>
      <c r="E28" s="39" t="s">
        <v>1204</v>
      </c>
    </row>
    <row r="29" spans="1:5" ht="12.75">
      <c r="A29" s="35" t="s">
        <v>58</v>
      </c>
      <c r="E29" s="40" t="s">
        <v>52</v>
      </c>
    </row>
    <row r="30" spans="1:5" ht="280.5">
      <c r="A30" t="s">
        <v>60</v>
      </c>
      <c r="E30" s="39" t="s">
        <v>1205</v>
      </c>
    </row>
    <row r="31" spans="1:16" ht="12.75">
      <c r="A31" t="s">
        <v>49</v>
      </c>
      <c s="34" t="s">
        <v>85</v>
      </c>
      <c s="34" t="s">
        <v>1206</v>
      </c>
      <c s="35" t="s">
        <v>52</v>
      </c>
      <c s="6" t="s">
        <v>1207</v>
      </c>
      <c s="36" t="s">
        <v>66</v>
      </c>
      <c s="37">
        <v>42.85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1208</v>
      </c>
    </row>
    <row r="33" spans="1:5" ht="12.75">
      <c r="A33" s="35" t="s">
        <v>58</v>
      </c>
      <c r="E33" s="40" t="s">
        <v>52</v>
      </c>
    </row>
    <row r="34" spans="1:5" ht="242.25">
      <c r="A34" t="s">
        <v>60</v>
      </c>
      <c r="E34" s="39" t="s">
        <v>1209</v>
      </c>
    </row>
    <row r="35" spans="1:16" ht="12.75">
      <c r="A35" t="s">
        <v>49</v>
      </c>
      <c s="34" t="s">
        <v>88</v>
      </c>
      <c s="34" t="s">
        <v>1210</v>
      </c>
      <c s="35" t="s">
        <v>52</v>
      </c>
      <c s="6" t="s">
        <v>1211</v>
      </c>
      <c s="36" t="s">
        <v>66</v>
      </c>
      <c s="37">
        <v>606.4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38.25">
      <c r="A36" s="35" t="s">
        <v>56</v>
      </c>
      <c r="E36" s="39" t="s">
        <v>1212</v>
      </c>
    </row>
    <row r="37" spans="1:5" ht="12.75">
      <c r="A37" s="35" t="s">
        <v>58</v>
      </c>
      <c r="E37" s="40" t="s">
        <v>52</v>
      </c>
    </row>
    <row r="38" spans="1:5" ht="242.25">
      <c r="A38" t="s">
        <v>60</v>
      </c>
      <c r="E38" s="39" t="s">
        <v>1213</v>
      </c>
    </row>
    <row r="39" spans="1:16" ht="12.75">
      <c r="A39" t="s">
        <v>49</v>
      </c>
      <c s="34" t="s">
        <v>91</v>
      </c>
      <c s="34" t="s">
        <v>440</v>
      </c>
      <c s="35" t="s">
        <v>52</v>
      </c>
      <c s="6" t="s">
        <v>441</v>
      </c>
      <c s="36" t="s">
        <v>75</v>
      </c>
      <c s="37">
        <v>2513.314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1214</v>
      </c>
    </row>
    <row r="41" spans="1:5" ht="12.75">
      <c r="A41" s="35" t="s">
        <v>58</v>
      </c>
      <c r="E41" s="40" t="s">
        <v>1215</v>
      </c>
    </row>
    <row r="42" spans="1:5" ht="25.5">
      <c r="A42" t="s">
        <v>60</v>
      </c>
      <c r="E42" s="39" t="s">
        <v>1062</v>
      </c>
    </row>
    <row r="43" spans="1:13" ht="12.75">
      <c r="A43" t="s">
        <v>46</v>
      </c>
      <c r="C43" s="31" t="s">
        <v>81</v>
      </c>
      <c r="E43" s="33" t="s">
        <v>305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1216</v>
      </c>
      <c s="35" t="s">
        <v>52</v>
      </c>
      <c s="6" t="s">
        <v>1217</v>
      </c>
      <c s="36" t="s">
        <v>66</v>
      </c>
      <c s="37">
        <v>355.6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25.5">
      <c r="A45" s="35" t="s">
        <v>56</v>
      </c>
      <c r="E45" s="39" t="s">
        <v>1218</v>
      </c>
    </row>
    <row r="46" spans="1:5" ht="12.75">
      <c r="A46" s="35" t="s">
        <v>58</v>
      </c>
      <c r="E46" s="40" t="s">
        <v>52</v>
      </c>
    </row>
    <row r="47" spans="1:5" ht="51">
      <c r="A47" t="s">
        <v>60</v>
      </c>
      <c r="E47" s="39" t="s">
        <v>1219</v>
      </c>
    </row>
    <row r="48" spans="1:16" ht="12.75">
      <c r="A48" t="s">
        <v>49</v>
      </c>
      <c s="34" t="s">
        <v>98</v>
      </c>
      <c s="34" t="s">
        <v>1220</v>
      </c>
      <c s="35" t="s">
        <v>52</v>
      </c>
      <c s="6" t="s">
        <v>1221</v>
      </c>
      <c s="36" t="s">
        <v>66</v>
      </c>
      <c s="37">
        <v>1.08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1222</v>
      </c>
    </row>
    <row r="50" spans="1:5" ht="12.75">
      <c r="A50" s="35" t="s">
        <v>58</v>
      </c>
      <c r="E50" s="40" t="s">
        <v>1223</v>
      </c>
    </row>
    <row r="51" spans="1:5" ht="204">
      <c r="A51" t="s">
        <v>60</v>
      </c>
      <c r="E51" s="39" t="s">
        <v>1224</v>
      </c>
    </row>
    <row r="52" spans="1:16" ht="12.75">
      <c r="A52" t="s">
        <v>49</v>
      </c>
      <c s="34" t="s">
        <v>102</v>
      </c>
      <c s="34" t="s">
        <v>1225</v>
      </c>
      <c s="35" t="s">
        <v>52</v>
      </c>
      <c s="6" t="s">
        <v>1226</v>
      </c>
      <c s="36" t="s">
        <v>75</v>
      </c>
      <c s="37">
        <v>1644.125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38.25">
      <c r="A53" s="35" t="s">
        <v>56</v>
      </c>
      <c r="E53" s="39" t="s">
        <v>1227</v>
      </c>
    </row>
    <row r="54" spans="1:5" ht="12.75">
      <c r="A54" s="35" t="s">
        <v>58</v>
      </c>
      <c r="E54" s="40" t="s">
        <v>1228</v>
      </c>
    </row>
    <row r="55" spans="1:5" ht="153">
      <c r="A55" t="s">
        <v>60</v>
      </c>
      <c r="E55" s="39" t="s">
        <v>1229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1076</v>
      </c>
      <c r="E4" s="26" t="s">
        <v>1077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1232</v>
      </c>
      <c r="E8" s="30" t="s">
        <v>1231</v>
      </c>
      <c r="J8" s="29">
        <f>0+J9+J22+J75+J92+J109</f>
      </c>
      <c s="29">
        <f>0+K9+K22+K75+K92+K109</f>
      </c>
      <c s="29">
        <f>0+L9+L22+L75+L92+L109</f>
      </c>
      <c s="29">
        <f>0+M9+M22+M75+M92+M109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62</v>
      </c>
      <c s="34" t="s">
        <v>402</v>
      </c>
      <c s="35" t="s">
        <v>52</v>
      </c>
      <c s="6" t="s">
        <v>403</v>
      </c>
      <c s="36" t="s">
        <v>286</v>
      </c>
      <c s="37">
        <v>684.521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63.75">
      <c r="A12" s="35" t="s">
        <v>58</v>
      </c>
      <c r="E12" s="40" t="s">
        <v>1233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1081</v>
      </c>
      <c s="35" t="s">
        <v>52</v>
      </c>
      <c s="6" t="s">
        <v>1082</v>
      </c>
      <c s="36" t="s">
        <v>286</v>
      </c>
      <c s="37">
        <v>1006.72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1234</v>
      </c>
    </row>
    <row r="17" spans="1:5" ht="140.25">
      <c r="A17" t="s">
        <v>60</v>
      </c>
      <c r="E17" s="39" t="s">
        <v>288</v>
      </c>
    </row>
    <row r="18" spans="1:16" ht="25.5">
      <c r="A18" t="s">
        <v>49</v>
      </c>
      <c s="34" t="s">
        <v>26</v>
      </c>
      <c s="34" t="s">
        <v>1235</v>
      </c>
      <c s="35" t="s">
        <v>52</v>
      </c>
      <c s="6" t="s">
        <v>1236</v>
      </c>
      <c s="36" t="s">
        <v>286</v>
      </c>
      <c s="37">
        <v>1245.979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1237</v>
      </c>
    </row>
    <row r="21" spans="1:5" ht="140.25">
      <c r="A21" t="s">
        <v>60</v>
      </c>
      <c r="E21" s="39" t="s">
        <v>288</v>
      </c>
    </row>
    <row r="22" spans="1:13" ht="12.75">
      <c r="A22" t="s">
        <v>46</v>
      </c>
      <c r="C22" s="31" t="s">
        <v>62</v>
      </c>
      <c r="E22" s="33" t="s">
        <v>63</v>
      </c>
      <c r="J22" s="32">
        <f>0</f>
      </c>
      <c s="32">
        <f>0</f>
      </c>
      <c s="32">
        <f>0+L23+L27+L31+L35+L39+L43+L47+L51+L55+L59+L63+L67+L71</f>
      </c>
      <c s="32">
        <f>0+M23+M27+M31+M35+M39+M43+M47+M51+M55+M59+M63+M67+M71</f>
      </c>
    </row>
    <row r="23" spans="1:16" ht="12.75">
      <c r="A23" t="s">
        <v>49</v>
      </c>
      <c s="34" t="s">
        <v>77</v>
      </c>
      <c s="34" t="s">
        <v>1238</v>
      </c>
      <c s="35" t="s">
        <v>52</v>
      </c>
      <c s="6" t="s">
        <v>1239</v>
      </c>
      <c s="36" t="s">
        <v>75</v>
      </c>
      <c s="37">
        <v>3919.967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1240</v>
      </c>
    </row>
    <row r="25" spans="1:5" ht="140.25">
      <c r="A25" s="35" t="s">
        <v>58</v>
      </c>
      <c r="E25" s="40" t="s">
        <v>1241</v>
      </c>
    </row>
    <row r="26" spans="1:5" ht="25.5">
      <c r="A26" t="s">
        <v>60</v>
      </c>
      <c r="E26" s="39" t="s">
        <v>1242</v>
      </c>
    </row>
    <row r="27" spans="1:16" ht="12.75">
      <c r="A27" t="s">
        <v>49</v>
      </c>
      <c s="34" t="s">
        <v>81</v>
      </c>
      <c s="34" t="s">
        <v>1243</v>
      </c>
      <c s="35" t="s">
        <v>52</v>
      </c>
      <c s="6" t="s">
        <v>1244</v>
      </c>
      <c s="36" t="s">
        <v>66</v>
      </c>
      <c s="37">
        <v>566.354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25.5">
      <c r="A28" s="35" t="s">
        <v>56</v>
      </c>
      <c r="E28" s="39" t="s">
        <v>1245</v>
      </c>
    </row>
    <row r="29" spans="1:5" ht="114.75">
      <c r="A29" s="35" t="s">
        <v>58</v>
      </c>
      <c r="E29" s="40" t="s">
        <v>1246</v>
      </c>
    </row>
    <row r="30" spans="1:5" ht="63.75">
      <c r="A30" t="s">
        <v>60</v>
      </c>
      <c r="E30" s="39" t="s">
        <v>1198</v>
      </c>
    </row>
    <row r="31" spans="1:16" ht="25.5">
      <c r="A31" t="s">
        <v>49</v>
      </c>
      <c s="34" t="s">
        <v>85</v>
      </c>
      <c s="34" t="s">
        <v>1247</v>
      </c>
      <c s="35" t="s">
        <v>52</v>
      </c>
      <c s="6" t="s">
        <v>1248</v>
      </c>
      <c s="36" t="s">
        <v>66</v>
      </c>
      <c s="37">
        <v>457.6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51">
      <c r="A32" s="35" t="s">
        <v>56</v>
      </c>
      <c r="E32" s="39" t="s">
        <v>1249</v>
      </c>
    </row>
    <row r="33" spans="1:5" ht="25.5">
      <c r="A33" s="35" t="s">
        <v>58</v>
      </c>
      <c r="E33" s="40" t="s">
        <v>1250</v>
      </c>
    </row>
    <row r="34" spans="1:5" ht="63.75">
      <c r="A34" t="s">
        <v>60</v>
      </c>
      <c r="E34" s="39" t="s">
        <v>1198</v>
      </c>
    </row>
    <row r="35" spans="1:16" ht="12.75">
      <c r="A35" t="s">
        <v>49</v>
      </c>
      <c s="34" t="s">
        <v>88</v>
      </c>
      <c s="34" t="s">
        <v>1251</v>
      </c>
      <c s="35" t="s">
        <v>52</v>
      </c>
      <c s="6" t="s">
        <v>1252</v>
      </c>
      <c s="36" t="s">
        <v>66</v>
      </c>
      <c s="37">
        <v>96.6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25.5">
      <c r="A36" s="35" t="s">
        <v>56</v>
      </c>
      <c r="E36" s="39" t="s">
        <v>1253</v>
      </c>
    </row>
    <row r="37" spans="1:5" ht="38.25">
      <c r="A37" s="35" t="s">
        <v>58</v>
      </c>
      <c r="E37" s="40" t="s">
        <v>1254</v>
      </c>
    </row>
    <row r="38" spans="1:5" ht="369.75">
      <c r="A38" t="s">
        <v>60</v>
      </c>
      <c r="E38" s="39" t="s">
        <v>1255</v>
      </c>
    </row>
    <row r="39" spans="1:16" ht="12.75">
      <c r="A39" t="s">
        <v>49</v>
      </c>
      <c s="34" t="s">
        <v>91</v>
      </c>
      <c s="34" t="s">
        <v>1256</v>
      </c>
      <c s="35" t="s">
        <v>52</v>
      </c>
      <c s="6" t="s">
        <v>1257</v>
      </c>
      <c s="36" t="s">
        <v>75</v>
      </c>
      <c s="37">
        <v>554.596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25.5">
      <c r="A40" s="35" t="s">
        <v>56</v>
      </c>
      <c r="E40" s="39" t="s">
        <v>1258</v>
      </c>
    </row>
    <row r="41" spans="1:5" ht="76.5">
      <c r="A41" s="35" t="s">
        <v>58</v>
      </c>
      <c r="E41" s="40" t="s">
        <v>1259</v>
      </c>
    </row>
    <row r="42" spans="1:5" ht="63.75">
      <c r="A42" t="s">
        <v>60</v>
      </c>
      <c r="E42" s="39" t="s">
        <v>1260</v>
      </c>
    </row>
    <row r="43" spans="1:16" ht="12.75">
      <c r="A43" t="s">
        <v>49</v>
      </c>
      <c s="34" t="s">
        <v>94</v>
      </c>
      <c s="34" t="s">
        <v>1261</v>
      </c>
      <c s="35" t="s">
        <v>52</v>
      </c>
      <c s="6" t="s">
        <v>1262</v>
      </c>
      <c s="36" t="s">
        <v>84</v>
      </c>
      <c s="37">
        <v>560.058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38.25">
      <c r="A44" s="35" t="s">
        <v>56</v>
      </c>
      <c r="E44" s="39" t="s">
        <v>1263</v>
      </c>
    </row>
    <row r="45" spans="1:5" ht="63.75">
      <c r="A45" s="35" t="s">
        <v>58</v>
      </c>
      <c r="E45" s="40" t="s">
        <v>1264</v>
      </c>
    </row>
    <row r="46" spans="1:5" ht="63.75">
      <c r="A46" t="s">
        <v>60</v>
      </c>
      <c r="E46" s="39" t="s">
        <v>1260</v>
      </c>
    </row>
    <row r="47" spans="1:16" ht="12.75">
      <c r="A47" t="s">
        <v>49</v>
      </c>
      <c s="34" t="s">
        <v>98</v>
      </c>
      <c s="34" t="s">
        <v>1265</v>
      </c>
      <c s="35" t="s">
        <v>52</v>
      </c>
      <c s="6" t="s">
        <v>1266</v>
      </c>
      <c s="36" t="s">
        <v>66</v>
      </c>
      <c s="37">
        <v>68.2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25.5">
      <c r="A48" s="35" t="s">
        <v>56</v>
      </c>
      <c r="E48" s="39" t="s">
        <v>1267</v>
      </c>
    </row>
    <row r="49" spans="1:5" ht="12.75">
      <c r="A49" s="35" t="s">
        <v>58</v>
      </c>
      <c r="E49" s="40" t="s">
        <v>1268</v>
      </c>
    </row>
    <row r="50" spans="1:5" ht="318.75">
      <c r="A50" t="s">
        <v>60</v>
      </c>
      <c r="E50" s="39" t="s">
        <v>1269</v>
      </c>
    </row>
    <row r="51" spans="1:16" ht="12.75">
      <c r="A51" t="s">
        <v>49</v>
      </c>
      <c s="34" t="s">
        <v>102</v>
      </c>
      <c s="34" t="s">
        <v>434</v>
      </c>
      <c s="35" t="s">
        <v>52</v>
      </c>
      <c s="6" t="s">
        <v>435</v>
      </c>
      <c s="36" t="s">
        <v>66</v>
      </c>
      <c s="37">
        <v>164.8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38.25">
      <c r="A53" s="35" t="s">
        <v>58</v>
      </c>
      <c r="E53" s="40" t="s">
        <v>1270</v>
      </c>
    </row>
    <row r="54" spans="1:5" ht="191.25">
      <c r="A54" t="s">
        <v>60</v>
      </c>
      <c r="E54" s="39" t="s">
        <v>1271</v>
      </c>
    </row>
    <row r="55" spans="1:16" ht="12.75">
      <c r="A55" t="s">
        <v>49</v>
      </c>
      <c s="34" t="s">
        <v>105</v>
      </c>
      <c s="34" t="s">
        <v>592</v>
      </c>
      <c s="35" t="s">
        <v>52</v>
      </c>
      <c s="6" t="s">
        <v>593</v>
      </c>
      <c s="36" t="s">
        <v>66</v>
      </c>
      <c s="37">
        <v>76.2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25.5">
      <c r="A56" s="35" t="s">
        <v>56</v>
      </c>
      <c r="E56" s="39" t="s">
        <v>1272</v>
      </c>
    </row>
    <row r="57" spans="1:5" ht="38.25">
      <c r="A57" s="35" t="s">
        <v>58</v>
      </c>
      <c r="E57" s="40" t="s">
        <v>1273</v>
      </c>
    </row>
    <row r="58" spans="1:5" ht="280.5">
      <c r="A58" t="s">
        <v>60</v>
      </c>
      <c r="E58" s="39" t="s">
        <v>1205</v>
      </c>
    </row>
    <row r="59" spans="1:16" ht="12.75">
      <c r="A59" t="s">
        <v>49</v>
      </c>
      <c s="34" t="s">
        <v>108</v>
      </c>
      <c s="34" t="s">
        <v>1274</v>
      </c>
      <c s="35" t="s">
        <v>52</v>
      </c>
      <c s="6" t="s">
        <v>1275</v>
      </c>
      <c s="36" t="s">
        <v>66</v>
      </c>
      <c s="37">
        <v>49.92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1276</v>
      </c>
    </row>
    <row r="61" spans="1:5" ht="38.25">
      <c r="A61" s="35" t="s">
        <v>58</v>
      </c>
      <c r="E61" s="40" t="s">
        <v>1277</v>
      </c>
    </row>
    <row r="62" spans="1:5" ht="242.25">
      <c r="A62" t="s">
        <v>60</v>
      </c>
      <c r="E62" s="39" t="s">
        <v>1278</v>
      </c>
    </row>
    <row r="63" spans="1:16" ht="12.75">
      <c r="A63" t="s">
        <v>49</v>
      </c>
      <c s="34" t="s">
        <v>112</v>
      </c>
      <c s="34" t="s">
        <v>1279</v>
      </c>
      <c s="35" t="s">
        <v>52</v>
      </c>
      <c s="6" t="s">
        <v>1280</v>
      </c>
      <c s="36" t="s">
        <v>75</v>
      </c>
      <c s="37">
        <v>4506.093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1281</v>
      </c>
    </row>
    <row r="65" spans="1:5" ht="63.75">
      <c r="A65" s="35" t="s">
        <v>58</v>
      </c>
      <c r="E65" s="40" t="s">
        <v>1282</v>
      </c>
    </row>
    <row r="66" spans="1:5" ht="25.5">
      <c r="A66" t="s">
        <v>60</v>
      </c>
      <c r="E66" s="39" t="s">
        <v>1062</v>
      </c>
    </row>
    <row r="67" spans="1:16" ht="12.75">
      <c r="A67" t="s">
        <v>49</v>
      </c>
      <c s="34" t="s">
        <v>116</v>
      </c>
      <c s="34" t="s">
        <v>1283</v>
      </c>
      <c s="35" t="s">
        <v>52</v>
      </c>
      <c s="6" t="s">
        <v>1284</v>
      </c>
      <c s="36" t="s">
        <v>75</v>
      </c>
      <c s="37">
        <v>225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25.5">
      <c r="A68" s="35" t="s">
        <v>56</v>
      </c>
      <c r="E68" s="39" t="s">
        <v>1285</v>
      </c>
    </row>
    <row r="69" spans="1:5" ht="12.75">
      <c r="A69" s="35" t="s">
        <v>58</v>
      </c>
      <c r="E69" s="40" t="s">
        <v>52</v>
      </c>
    </row>
    <row r="70" spans="1:5" ht="38.25">
      <c r="A70" t="s">
        <v>60</v>
      </c>
      <c r="E70" s="39" t="s">
        <v>1286</v>
      </c>
    </row>
    <row r="71" spans="1:16" ht="12.75">
      <c r="A71" t="s">
        <v>49</v>
      </c>
      <c s="34" t="s">
        <v>120</v>
      </c>
      <c s="34" t="s">
        <v>1287</v>
      </c>
      <c s="35" t="s">
        <v>52</v>
      </c>
      <c s="6" t="s">
        <v>1288</v>
      </c>
      <c s="36" t="s">
        <v>75</v>
      </c>
      <c s="37">
        <v>225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1289</v>
      </c>
    </row>
    <row r="73" spans="1:5" ht="12.75">
      <c r="A73" s="35" t="s">
        <v>58</v>
      </c>
      <c r="E73" s="40" t="s">
        <v>52</v>
      </c>
    </row>
    <row r="74" spans="1:5" ht="25.5">
      <c r="A74" t="s">
        <v>60</v>
      </c>
      <c r="E74" s="39" t="s">
        <v>1290</v>
      </c>
    </row>
    <row r="75" spans="1:13" ht="12.75">
      <c r="A75" t="s">
        <v>46</v>
      </c>
      <c r="C75" s="31" t="s">
        <v>27</v>
      </c>
      <c r="E75" s="33" t="s">
        <v>452</v>
      </c>
      <c r="J75" s="32">
        <f>0</f>
      </c>
      <c s="32">
        <f>0</f>
      </c>
      <c s="32">
        <f>0+L76+L80+L84+L88</f>
      </c>
      <c s="32">
        <f>0+M76+M80+M84+M88</f>
      </c>
    </row>
    <row r="76" spans="1:16" ht="12.75">
      <c r="A76" t="s">
        <v>49</v>
      </c>
      <c s="34" t="s">
        <v>123</v>
      </c>
      <c s="34" t="s">
        <v>1291</v>
      </c>
      <c s="35" t="s">
        <v>52</v>
      </c>
      <c s="6" t="s">
        <v>1292</v>
      </c>
      <c s="36" t="s">
        <v>84</v>
      </c>
      <c s="37">
        <v>277.298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38.25">
      <c r="A77" s="35" t="s">
        <v>56</v>
      </c>
      <c r="E77" s="39" t="s">
        <v>1293</v>
      </c>
    </row>
    <row r="78" spans="1:5" ht="25.5">
      <c r="A78" s="35" t="s">
        <v>58</v>
      </c>
      <c r="E78" s="40" t="s">
        <v>1294</v>
      </c>
    </row>
    <row r="79" spans="1:5" ht="165.75">
      <c r="A79" t="s">
        <v>60</v>
      </c>
      <c r="E79" s="39" t="s">
        <v>1295</v>
      </c>
    </row>
    <row r="80" spans="1:16" ht="12.75">
      <c r="A80" t="s">
        <v>49</v>
      </c>
      <c s="34" t="s">
        <v>126</v>
      </c>
      <c s="34" t="s">
        <v>1296</v>
      </c>
      <c s="35" t="s">
        <v>52</v>
      </c>
      <c s="6" t="s">
        <v>1297</v>
      </c>
      <c s="36" t="s">
        <v>75</v>
      </c>
      <c s="37">
        <v>498.6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1298</v>
      </c>
    </row>
    <row r="82" spans="1:5" ht="12.75">
      <c r="A82" s="35" t="s">
        <v>58</v>
      </c>
      <c r="E82" s="40" t="s">
        <v>1299</v>
      </c>
    </row>
    <row r="83" spans="1:5" ht="51">
      <c r="A83" t="s">
        <v>60</v>
      </c>
      <c r="E83" s="39" t="s">
        <v>1300</v>
      </c>
    </row>
    <row r="84" spans="1:16" ht="12.75">
      <c r="A84" t="s">
        <v>49</v>
      </c>
      <c s="34" t="s">
        <v>129</v>
      </c>
      <c s="34" t="s">
        <v>1301</v>
      </c>
      <c s="35" t="s">
        <v>52</v>
      </c>
      <c s="6" t="s">
        <v>1302</v>
      </c>
      <c s="36" t="s">
        <v>66</v>
      </c>
      <c s="37">
        <v>180.244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51">
      <c r="A85" s="35" t="s">
        <v>56</v>
      </c>
      <c r="E85" s="39" t="s">
        <v>1303</v>
      </c>
    </row>
    <row r="86" spans="1:5" ht="25.5">
      <c r="A86" s="35" t="s">
        <v>58</v>
      </c>
      <c r="E86" s="40" t="s">
        <v>1304</v>
      </c>
    </row>
    <row r="87" spans="1:5" ht="38.25">
      <c r="A87" t="s">
        <v>60</v>
      </c>
      <c r="E87" s="39" t="s">
        <v>1305</v>
      </c>
    </row>
    <row r="88" spans="1:16" ht="12.75">
      <c r="A88" t="s">
        <v>49</v>
      </c>
      <c s="34" t="s">
        <v>132</v>
      </c>
      <c s="34" t="s">
        <v>1306</v>
      </c>
      <c s="35" t="s">
        <v>52</v>
      </c>
      <c s="6" t="s">
        <v>1307</v>
      </c>
      <c s="36" t="s">
        <v>75</v>
      </c>
      <c s="37">
        <v>901.219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25.5">
      <c r="A89" s="35" t="s">
        <v>56</v>
      </c>
      <c r="E89" s="39" t="s">
        <v>1308</v>
      </c>
    </row>
    <row r="90" spans="1:5" ht="12.75">
      <c r="A90" s="35" t="s">
        <v>58</v>
      </c>
      <c r="E90" s="40" t="s">
        <v>1309</v>
      </c>
    </row>
    <row r="91" spans="1:5" ht="102">
      <c r="A91" t="s">
        <v>60</v>
      </c>
      <c r="E91" s="39" t="s">
        <v>1310</v>
      </c>
    </row>
    <row r="92" spans="1:13" ht="12.75">
      <c r="A92" t="s">
        <v>46</v>
      </c>
      <c r="C92" s="31" t="s">
        <v>81</v>
      </c>
      <c r="E92" s="33" t="s">
        <v>305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12.75">
      <c r="A93" t="s">
        <v>49</v>
      </c>
      <c s="34" t="s">
        <v>136</v>
      </c>
      <c s="34" t="s">
        <v>1311</v>
      </c>
      <c s="35" t="s">
        <v>52</v>
      </c>
      <c s="6" t="s">
        <v>1312</v>
      </c>
      <c s="36" t="s">
        <v>66</v>
      </c>
      <c s="37">
        <v>525.8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1276</v>
      </c>
    </row>
    <row r="95" spans="1:5" ht="51">
      <c r="A95" s="35" t="s">
        <v>58</v>
      </c>
      <c r="E95" s="40" t="s">
        <v>1313</v>
      </c>
    </row>
    <row r="96" spans="1:5" ht="51">
      <c r="A96" t="s">
        <v>60</v>
      </c>
      <c r="E96" s="39" t="s">
        <v>1219</v>
      </c>
    </row>
    <row r="97" spans="1:16" ht="12.75">
      <c r="A97" t="s">
        <v>49</v>
      </c>
      <c s="34" t="s">
        <v>140</v>
      </c>
      <c s="34" t="s">
        <v>1314</v>
      </c>
      <c s="35" t="s">
        <v>52</v>
      </c>
      <c s="6" t="s">
        <v>1315</v>
      </c>
      <c s="36" t="s">
        <v>75</v>
      </c>
      <c s="37">
        <v>4629.47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1316</v>
      </c>
    </row>
    <row r="99" spans="1:5" ht="114.75">
      <c r="A99" s="35" t="s">
        <v>58</v>
      </c>
      <c r="E99" s="40" t="s">
        <v>1317</v>
      </c>
    </row>
    <row r="100" spans="1:5" ht="89.25">
      <c r="A100" t="s">
        <v>60</v>
      </c>
      <c r="E100" s="39" t="s">
        <v>1318</v>
      </c>
    </row>
    <row r="101" spans="1:16" ht="12.75">
      <c r="A101" t="s">
        <v>49</v>
      </c>
      <c s="34" t="s">
        <v>143</v>
      </c>
      <c s="34" t="s">
        <v>1319</v>
      </c>
      <c s="35" t="s">
        <v>52</v>
      </c>
      <c s="6" t="s">
        <v>1320</v>
      </c>
      <c s="36" t="s">
        <v>75</v>
      </c>
      <c s="37">
        <v>1475.49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1321</v>
      </c>
    </row>
    <row r="103" spans="1:5" ht="153">
      <c r="A103" s="35" t="s">
        <v>58</v>
      </c>
      <c r="E103" s="40" t="s">
        <v>1322</v>
      </c>
    </row>
    <row r="104" spans="1:5" ht="102">
      <c r="A104" t="s">
        <v>60</v>
      </c>
      <c r="E104" s="39" t="s">
        <v>1323</v>
      </c>
    </row>
    <row r="105" spans="1:16" ht="12.75">
      <c r="A105" t="s">
        <v>49</v>
      </c>
      <c s="34" t="s">
        <v>50</v>
      </c>
      <c s="34" t="s">
        <v>1324</v>
      </c>
      <c s="35" t="s">
        <v>52</v>
      </c>
      <c s="6" t="s">
        <v>1325</v>
      </c>
      <c s="36" t="s">
        <v>75</v>
      </c>
      <c s="37">
        <v>4629.47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25.5">
      <c r="A106" s="35" t="s">
        <v>56</v>
      </c>
      <c r="E106" s="39" t="s">
        <v>1326</v>
      </c>
    </row>
    <row r="107" spans="1:5" ht="114.75">
      <c r="A107" s="35" t="s">
        <v>58</v>
      </c>
      <c r="E107" s="40" t="s">
        <v>1317</v>
      </c>
    </row>
    <row r="108" spans="1:5" ht="51">
      <c r="A108" t="s">
        <v>60</v>
      </c>
      <c r="E108" s="39" t="s">
        <v>1327</v>
      </c>
    </row>
    <row r="109" spans="1:13" ht="12.75">
      <c r="A109" t="s">
        <v>46</v>
      </c>
      <c r="C109" s="31" t="s">
        <v>91</v>
      </c>
      <c r="E109" s="33" t="s">
        <v>910</v>
      </c>
      <c r="J109" s="32">
        <f>0</f>
      </c>
      <c s="32">
        <f>0</f>
      </c>
      <c s="32">
        <f>0+L110</f>
      </c>
      <c s="32">
        <f>0+M110</f>
      </c>
    </row>
    <row r="110" spans="1:16" ht="12.75">
      <c r="A110" t="s">
        <v>49</v>
      </c>
      <c s="34" t="s">
        <v>198</v>
      </c>
      <c s="34" t="s">
        <v>1328</v>
      </c>
      <c s="35" t="s">
        <v>52</v>
      </c>
      <c s="6" t="s">
        <v>1329</v>
      </c>
      <c s="36" t="s">
        <v>80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25.5">
      <c r="A111" s="35" t="s">
        <v>56</v>
      </c>
      <c r="E111" s="39" t="s">
        <v>1330</v>
      </c>
    </row>
    <row r="112" spans="1:5" ht="12.75">
      <c r="A112" s="35" t="s">
        <v>58</v>
      </c>
      <c r="E112" s="40" t="s">
        <v>1331</v>
      </c>
    </row>
    <row r="113" spans="1:5" ht="153">
      <c r="A113" t="s">
        <v>60</v>
      </c>
      <c r="E113" s="39" t="s">
        <v>1332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1076</v>
      </c>
      <c r="E4" s="26" t="s">
        <v>1077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1335</v>
      </c>
      <c r="E8" s="30" t="s">
        <v>1334</v>
      </c>
      <c r="J8" s="29">
        <f>0+J9+J14+J63+J84+J109+J114</f>
      </c>
      <c s="29">
        <f>0+K9+K14+K63+K84+K109+K114</f>
      </c>
      <c s="29">
        <f>0+L9+L14+L63+L84+L109+L114</f>
      </c>
      <c s="29">
        <f>0+M9+M14+M63+M84+M109+M114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62</v>
      </c>
      <c s="34" t="s">
        <v>402</v>
      </c>
      <c s="35" t="s">
        <v>52</v>
      </c>
      <c s="6" t="s">
        <v>403</v>
      </c>
      <c s="36" t="s">
        <v>286</v>
      </c>
      <c s="37">
        <v>1199.85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51">
      <c r="A12" s="35" t="s">
        <v>58</v>
      </c>
      <c r="E12" s="40" t="s">
        <v>1336</v>
      </c>
    </row>
    <row r="13" spans="1:5" ht="140.25">
      <c r="A13" t="s">
        <v>60</v>
      </c>
      <c r="E13" s="39" t="s">
        <v>288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0+L15+L19+L23+L27+L31+L35+L39+L43+L47+L51+L55+L59</f>
      </c>
      <c s="32">
        <f>0+M15+M19+M23+M27+M31+M35+M39+M43+M47+M51+M55+M59</f>
      </c>
    </row>
    <row r="15" spans="1:16" ht="12.75">
      <c r="A15" t="s">
        <v>49</v>
      </c>
      <c s="34" t="s">
        <v>27</v>
      </c>
      <c s="34" t="s">
        <v>1337</v>
      </c>
      <c s="35" t="s">
        <v>52</v>
      </c>
      <c s="6" t="s">
        <v>1338</v>
      </c>
      <c s="36" t="s">
        <v>75</v>
      </c>
      <c s="37">
        <v>876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25.5">
      <c r="A16" s="35" t="s">
        <v>56</v>
      </c>
      <c r="E16" s="39" t="s">
        <v>1339</v>
      </c>
    </row>
    <row r="17" spans="1:5" ht="25.5">
      <c r="A17" s="35" t="s">
        <v>58</v>
      </c>
      <c r="E17" s="40" t="s">
        <v>1340</v>
      </c>
    </row>
    <row r="18" spans="1:5" ht="38.25">
      <c r="A18" t="s">
        <v>60</v>
      </c>
      <c r="E18" s="39" t="s">
        <v>1341</v>
      </c>
    </row>
    <row r="19" spans="1:16" ht="12.75">
      <c r="A19" t="s">
        <v>49</v>
      </c>
      <c s="34" t="s">
        <v>26</v>
      </c>
      <c s="34" t="s">
        <v>1342</v>
      </c>
      <c s="35" t="s">
        <v>52</v>
      </c>
      <c s="6" t="s">
        <v>1343</v>
      </c>
      <c s="36" t="s">
        <v>66</v>
      </c>
      <c s="37">
        <v>225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25.5">
      <c r="A20" s="35" t="s">
        <v>56</v>
      </c>
      <c r="E20" s="39" t="s">
        <v>1344</v>
      </c>
    </row>
    <row r="21" spans="1:5" ht="25.5">
      <c r="A21" s="35" t="s">
        <v>58</v>
      </c>
      <c r="E21" s="40" t="s">
        <v>1345</v>
      </c>
    </row>
    <row r="22" spans="1:5" ht="38.25">
      <c r="A22" t="s">
        <v>60</v>
      </c>
      <c r="E22" s="39" t="s">
        <v>1346</v>
      </c>
    </row>
    <row r="23" spans="1:16" ht="12.75">
      <c r="A23" t="s">
        <v>49</v>
      </c>
      <c s="34" t="s">
        <v>77</v>
      </c>
      <c s="34" t="s">
        <v>1251</v>
      </c>
      <c s="35" t="s">
        <v>52</v>
      </c>
      <c s="6" t="s">
        <v>1252</v>
      </c>
      <c s="36" t="s">
        <v>66</v>
      </c>
      <c s="37">
        <v>546.25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25.5">
      <c r="A24" s="35" t="s">
        <v>56</v>
      </c>
      <c r="E24" s="39" t="s">
        <v>1347</v>
      </c>
    </row>
    <row r="25" spans="1:5" ht="51">
      <c r="A25" s="35" t="s">
        <v>58</v>
      </c>
      <c r="E25" s="40" t="s">
        <v>1348</v>
      </c>
    </row>
    <row r="26" spans="1:5" ht="369.75">
      <c r="A26" t="s">
        <v>60</v>
      </c>
      <c r="E26" s="39" t="s">
        <v>1255</v>
      </c>
    </row>
    <row r="27" spans="1:16" ht="12.75">
      <c r="A27" t="s">
        <v>49</v>
      </c>
      <c s="34" t="s">
        <v>81</v>
      </c>
      <c s="34" t="s">
        <v>1349</v>
      </c>
      <c s="35" t="s">
        <v>52</v>
      </c>
      <c s="6" t="s">
        <v>1350</v>
      </c>
      <c s="36" t="s">
        <v>84</v>
      </c>
      <c s="37">
        <v>10.5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1351</v>
      </c>
    </row>
    <row r="29" spans="1:5" ht="12.75">
      <c r="A29" s="35" t="s">
        <v>58</v>
      </c>
      <c r="E29" s="40" t="s">
        <v>52</v>
      </c>
    </row>
    <row r="30" spans="1:5" ht="63.75">
      <c r="A30" t="s">
        <v>60</v>
      </c>
      <c r="E30" s="39" t="s">
        <v>1260</v>
      </c>
    </row>
    <row r="31" spans="1:16" ht="12.75">
      <c r="A31" t="s">
        <v>49</v>
      </c>
      <c s="34" t="s">
        <v>85</v>
      </c>
      <c s="34" t="s">
        <v>1265</v>
      </c>
      <c s="35" t="s">
        <v>52</v>
      </c>
      <c s="6" t="s">
        <v>1266</v>
      </c>
      <c s="36" t="s">
        <v>66</v>
      </c>
      <c s="37">
        <v>80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38.25">
      <c r="A32" s="35" t="s">
        <v>56</v>
      </c>
      <c r="E32" s="39" t="s">
        <v>1352</v>
      </c>
    </row>
    <row r="33" spans="1:5" ht="12.75">
      <c r="A33" s="35" t="s">
        <v>58</v>
      </c>
      <c r="E33" s="40" t="s">
        <v>1353</v>
      </c>
    </row>
    <row r="34" spans="1:5" ht="318.75">
      <c r="A34" t="s">
        <v>60</v>
      </c>
      <c r="E34" s="39" t="s">
        <v>1269</v>
      </c>
    </row>
    <row r="35" spans="1:16" ht="12.75">
      <c r="A35" t="s">
        <v>49</v>
      </c>
      <c s="34" t="s">
        <v>88</v>
      </c>
      <c s="34" t="s">
        <v>1354</v>
      </c>
      <c s="35" t="s">
        <v>52</v>
      </c>
      <c s="6" t="s">
        <v>1355</v>
      </c>
      <c s="36" t="s">
        <v>66</v>
      </c>
      <c s="37">
        <v>41.1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1356</v>
      </c>
    </row>
    <row r="37" spans="1:5" ht="38.25">
      <c r="A37" s="35" t="s">
        <v>58</v>
      </c>
      <c r="E37" s="40" t="s">
        <v>1357</v>
      </c>
    </row>
    <row r="38" spans="1:5" ht="267.75">
      <c r="A38" t="s">
        <v>60</v>
      </c>
      <c r="E38" s="39" t="s">
        <v>1358</v>
      </c>
    </row>
    <row r="39" spans="1:16" ht="12.75">
      <c r="A39" t="s">
        <v>49</v>
      </c>
      <c s="34" t="s">
        <v>91</v>
      </c>
      <c s="34" t="s">
        <v>434</v>
      </c>
      <c s="35" t="s">
        <v>52</v>
      </c>
      <c s="6" t="s">
        <v>435</v>
      </c>
      <c s="36" t="s">
        <v>66</v>
      </c>
      <c s="37">
        <v>626.25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38.25">
      <c r="A41" s="35" t="s">
        <v>58</v>
      </c>
      <c r="E41" s="40" t="s">
        <v>1359</v>
      </c>
    </row>
    <row r="42" spans="1:5" ht="191.25">
      <c r="A42" t="s">
        <v>60</v>
      </c>
      <c r="E42" s="39" t="s">
        <v>1271</v>
      </c>
    </row>
    <row r="43" spans="1:16" ht="12.75">
      <c r="A43" t="s">
        <v>49</v>
      </c>
      <c s="34" t="s">
        <v>94</v>
      </c>
      <c s="34" t="s">
        <v>1274</v>
      </c>
      <c s="35" t="s">
        <v>52</v>
      </c>
      <c s="6" t="s">
        <v>1275</v>
      </c>
      <c s="36" t="s">
        <v>66</v>
      </c>
      <c s="37">
        <v>47.95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1356</v>
      </c>
    </row>
    <row r="45" spans="1:5" ht="51">
      <c r="A45" s="35" t="s">
        <v>58</v>
      </c>
      <c r="E45" s="40" t="s">
        <v>1360</v>
      </c>
    </row>
    <row r="46" spans="1:5" ht="242.25">
      <c r="A46" t="s">
        <v>60</v>
      </c>
      <c r="E46" s="39" t="s">
        <v>1278</v>
      </c>
    </row>
    <row r="47" spans="1:16" ht="12.75">
      <c r="A47" t="s">
        <v>49</v>
      </c>
      <c s="34" t="s">
        <v>98</v>
      </c>
      <c s="34" t="s">
        <v>440</v>
      </c>
      <c s="35" t="s">
        <v>52</v>
      </c>
      <c s="6" t="s">
        <v>441</v>
      </c>
      <c s="36" t="s">
        <v>75</v>
      </c>
      <c s="37">
        <v>1818.8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1361</v>
      </c>
    </row>
    <row r="49" spans="1:5" ht="51">
      <c r="A49" s="35" t="s">
        <v>58</v>
      </c>
      <c r="E49" s="40" t="s">
        <v>1362</v>
      </c>
    </row>
    <row r="50" spans="1:5" ht="25.5">
      <c r="A50" t="s">
        <v>60</v>
      </c>
      <c r="E50" s="39" t="s">
        <v>1062</v>
      </c>
    </row>
    <row r="51" spans="1:16" ht="12.75">
      <c r="A51" t="s">
        <v>49</v>
      </c>
      <c s="34" t="s">
        <v>102</v>
      </c>
      <c s="34" t="s">
        <v>1363</v>
      </c>
      <c s="35" t="s">
        <v>52</v>
      </c>
      <c s="6" t="s">
        <v>1364</v>
      </c>
      <c s="36" t="s">
        <v>75</v>
      </c>
      <c s="37">
        <v>360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51">
      <c r="A53" s="35" t="s">
        <v>58</v>
      </c>
      <c r="E53" s="40" t="s">
        <v>1365</v>
      </c>
    </row>
    <row r="54" spans="1:5" ht="12.75">
      <c r="A54" t="s">
        <v>60</v>
      </c>
      <c r="E54" s="39" t="s">
        <v>1366</v>
      </c>
    </row>
    <row r="55" spans="1:16" ht="12.75">
      <c r="A55" t="s">
        <v>49</v>
      </c>
      <c s="34" t="s">
        <v>105</v>
      </c>
      <c s="34" t="s">
        <v>1367</v>
      </c>
      <c s="35" t="s">
        <v>52</v>
      </c>
      <c s="6" t="s">
        <v>1368</v>
      </c>
      <c s="36" t="s">
        <v>75</v>
      </c>
      <c s="37">
        <v>580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38.25">
      <c r="A56" s="35" t="s">
        <v>56</v>
      </c>
      <c r="E56" s="39" t="s">
        <v>1369</v>
      </c>
    </row>
    <row r="57" spans="1:5" ht="51">
      <c r="A57" s="35" t="s">
        <v>58</v>
      </c>
      <c r="E57" s="40" t="s">
        <v>1370</v>
      </c>
    </row>
    <row r="58" spans="1:5" ht="38.25">
      <c r="A58" t="s">
        <v>60</v>
      </c>
      <c r="E58" s="39" t="s">
        <v>1371</v>
      </c>
    </row>
    <row r="59" spans="1:16" ht="12.75">
      <c r="A59" t="s">
        <v>49</v>
      </c>
      <c s="34" t="s">
        <v>108</v>
      </c>
      <c s="34" t="s">
        <v>1287</v>
      </c>
      <c s="35" t="s">
        <v>52</v>
      </c>
      <c s="6" t="s">
        <v>1288</v>
      </c>
      <c s="36" t="s">
        <v>75</v>
      </c>
      <c s="37">
        <v>940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38.25">
      <c r="A61" s="35" t="s">
        <v>58</v>
      </c>
      <c r="E61" s="40" t="s">
        <v>1372</v>
      </c>
    </row>
    <row r="62" spans="1:5" ht="25.5">
      <c r="A62" t="s">
        <v>60</v>
      </c>
      <c r="E62" s="39" t="s">
        <v>1290</v>
      </c>
    </row>
    <row r="63" spans="1:13" ht="12.75">
      <c r="A63" t="s">
        <v>46</v>
      </c>
      <c r="C63" s="31" t="s">
        <v>27</v>
      </c>
      <c r="E63" s="33" t="s">
        <v>452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12.75">
      <c r="A64" t="s">
        <v>49</v>
      </c>
      <c s="34" t="s">
        <v>112</v>
      </c>
      <c s="34" t="s">
        <v>1291</v>
      </c>
      <c s="35" t="s">
        <v>52</v>
      </c>
      <c s="6" t="s">
        <v>1292</v>
      </c>
      <c s="36" t="s">
        <v>84</v>
      </c>
      <c s="37">
        <v>70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51">
      <c r="A65" s="35" t="s">
        <v>56</v>
      </c>
      <c r="E65" s="39" t="s">
        <v>1373</v>
      </c>
    </row>
    <row r="66" spans="1:5" ht="12.75">
      <c r="A66" s="35" t="s">
        <v>58</v>
      </c>
      <c r="E66" s="40" t="s">
        <v>52</v>
      </c>
    </row>
    <row r="67" spans="1:5" ht="165.75">
      <c r="A67" t="s">
        <v>60</v>
      </c>
      <c r="E67" s="39" t="s">
        <v>1295</v>
      </c>
    </row>
    <row r="68" spans="1:16" ht="12.75">
      <c r="A68" t="s">
        <v>49</v>
      </c>
      <c s="34" t="s">
        <v>116</v>
      </c>
      <c s="34" t="s">
        <v>1296</v>
      </c>
      <c s="35" t="s">
        <v>52</v>
      </c>
      <c s="6" t="s">
        <v>1297</v>
      </c>
      <c s="36" t="s">
        <v>75</v>
      </c>
      <c s="37">
        <v>126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1298</v>
      </c>
    </row>
    <row r="70" spans="1:5" ht="12.75">
      <c r="A70" s="35" t="s">
        <v>58</v>
      </c>
      <c r="E70" s="40" t="s">
        <v>1374</v>
      </c>
    </row>
    <row r="71" spans="1:5" ht="51">
      <c r="A71" t="s">
        <v>60</v>
      </c>
      <c r="E71" s="39" t="s">
        <v>1300</v>
      </c>
    </row>
    <row r="72" spans="1:16" ht="12.75">
      <c r="A72" t="s">
        <v>49</v>
      </c>
      <c s="34" t="s">
        <v>120</v>
      </c>
      <c s="34" t="s">
        <v>1375</v>
      </c>
      <c s="35" t="s">
        <v>52</v>
      </c>
      <c s="6" t="s">
        <v>1376</v>
      </c>
      <c s="36" t="s">
        <v>66</v>
      </c>
      <c s="37">
        <v>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38.25">
      <c r="A73" s="35" t="s">
        <v>56</v>
      </c>
      <c r="E73" s="39" t="s">
        <v>1377</v>
      </c>
    </row>
    <row r="74" spans="1:5" ht="12.75">
      <c r="A74" s="35" t="s">
        <v>58</v>
      </c>
      <c r="E74" s="40" t="s">
        <v>1353</v>
      </c>
    </row>
    <row r="75" spans="1:5" ht="38.25">
      <c r="A75" t="s">
        <v>60</v>
      </c>
      <c r="E75" s="39" t="s">
        <v>1305</v>
      </c>
    </row>
    <row r="76" spans="1:16" ht="12.75">
      <c r="A76" t="s">
        <v>49</v>
      </c>
      <c s="34" t="s">
        <v>123</v>
      </c>
      <c s="34" t="s">
        <v>1301</v>
      </c>
      <c s="35" t="s">
        <v>52</v>
      </c>
      <c s="6" t="s">
        <v>1302</v>
      </c>
      <c s="36" t="s">
        <v>66</v>
      </c>
      <c s="37">
        <v>72.76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51">
      <c r="A77" s="35" t="s">
        <v>56</v>
      </c>
      <c r="E77" s="39" t="s">
        <v>1378</v>
      </c>
    </row>
    <row r="78" spans="1:5" ht="12.75">
      <c r="A78" s="35" t="s">
        <v>58</v>
      </c>
      <c r="E78" s="40" t="s">
        <v>1379</v>
      </c>
    </row>
    <row r="79" spans="1:5" ht="38.25">
      <c r="A79" t="s">
        <v>60</v>
      </c>
      <c r="E79" s="39" t="s">
        <v>1305</v>
      </c>
    </row>
    <row r="80" spans="1:16" ht="12.75">
      <c r="A80" t="s">
        <v>49</v>
      </c>
      <c s="34" t="s">
        <v>126</v>
      </c>
      <c s="34" t="s">
        <v>1306</v>
      </c>
      <c s="35" t="s">
        <v>52</v>
      </c>
      <c s="6" t="s">
        <v>1307</v>
      </c>
      <c s="36" t="s">
        <v>75</v>
      </c>
      <c s="37">
        <v>454.75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38.25">
      <c r="A81" s="35" t="s">
        <v>56</v>
      </c>
      <c r="E81" s="39" t="s">
        <v>1380</v>
      </c>
    </row>
    <row r="82" spans="1:5" ht="12.75">
      <c r="A82" s="35" t="s">
        <v>58</v>
      </c>
      <c r="E82" s="40" t="s">
        <v>1381</v>
      </c>
    </row>
    <row r="83" spans="1:5" ht="102">
      <c r="A83" t="s">
        <v>60</v>
      </c>
      <c r="E83" s="39" t="s">
        <v>1310</v>
      </c>
    </row>
    <row r="84" spans="1:13" ht="12.75">
      <c r="A84" t="s">
        <v>46</v>
      </c>
      <c r="C84" s="31" t="s">
        <v>81</v>
      </c>
      <c r="E84" s="33" t="s">
        <v>305</v>
      </c>
      <c r="J84" s="32">
        <f>0</f>
      </c>
      <c s="32">
        <f>0</f>
      </c>
      <c s="32">
        <f>0+L85+L89+L93+L97+L101+L105</f>
      </c>
      <c s="32">
        <f>0+M85+M89+M93+M97+M101+M105</f>
      </c>
    </row>
    <row r="85" spans="1:16" ht="12.75">
      <c r="A85" t="s">
        <v>49</v>
      </c>
      <c s="34" t="s">
        <v>129</v>
      </c>
      <c s="34" t="s">
        <v>1311</v>
      </c>
      <c s="35" t="s">
        <v>62</v>
      </c>
      <c s="6" t="s">
        <v>1312</v>
      </c>
      <c s="36" t="s">
        <v>66</v>
      </c>
      <c s="37">
        <v>413.5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67</v>
      </c>
      <c>
        <f>(M85*21)/100</f>
      </c>
      <c t="s">
        <v>27</v>
      </c>
    </row>
    <row r="86" spans="1:5" ht="51">
      <c r="A86" s="35" t="s">
        <v>56</v>
      </c>
      <c r="E86" s="39" t="s">
        <v>1382</v>
      </c>
    </row>
    <row r="87" spans="1:5" ht="51">
      <c r="A87" s="35" t="s">
        <v>58</v>
      </c>
      <c r="E87" s="40" t="s">
        <v>1383</v>
      </c>
    </row>
    <row r="88" spans="1:5" ht="51">
      <c r="A88" t="s">
        <v>60</v>
      </c>
      <c r="E88" s="39" t="s">
        <v>1219</v>
      </c>
    </row>
    <row r="89" spans="1:16" ht="12.75">
      <c r="A89" t="s">
        <v>49</v>
      </c>
      <c s="34" t="s">
        <v>132</v>
      </c>
      <c s="34" t="s">
        <v>1311</v>
      </c>
      <c s="35" t="s">
        <v>27</v>
      </c>
      <c s="6" t="s">
        <v>1312</v>
      </c>
      <c s="36" t="s">
        <v>66</v>
      </c>
      <c s="37">
        <v>13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25.5">
      <c r="A90" s="35" t="s">
        <v>56</v>
      </c>
      <c r="E90" s="39" t="s">
        <v>1384</v>
      </c>
    </row>
    <row r="91" spans="1:5" ht="38.25">
      <c r="A91" s="35" t="s">
        <v>58</v>
      </c>
      <c r="E91" s="40" t="s">
        <v>1385</v>
      </c>
    </row>
    <row r="92" spans="1:5" ht="51">
      <c r="A92" t="s">
        <v>60</v>
      </c>
      <c r="E92" s="39" t="s">
        <v>1219</v>
      </c>
    </row>
    <row r="93" spans="1:16" ht="12.75">
      <c r="A93" t="s">
        <v>49</v>
      </c>
      <c s="34" t="s">
        <v>136</v>
      </c>
      <c s="34" t="s">
        <v>1386</v>
      </c>
      <c s="35" t="s">
        <v>52</v>
      </c>
      <c s="6" t="s">
        <v>1387</v>
      </c>
      <c s="36" t="s">
        <v>66</v>
      </c>
      <c s="37">
        <v>12.5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25.5">
      <c r="A95" s="35" t="s">
        <v>58</v>
      </c>
      <c r="E95" s="40" t="s">
        <v>1388</v>
      </c>
    </row>
    <row r="96" spans="1:5" ht="102">
      <c r="A96" t="s">
        <v>60</v>
      </c>
      <c r="E96" s="39" t="s">
        <v>1323</v>
      </c>
    </row>
    <row r="97" spans="1:16" ht="12.75">
      <c r="A97" t="s">
        <v>49</v>
      </c>
      <c s="34" t="s">
        <v>140</v>
      </c>
      <c s="34" t="s">
        <v>1389</v>
      </c>
      <c s="35" t="s">
        <v>52</v>
      </c>
      <c s="6" t="s">
        <v>1390</v>
      </c>
      <c s="36" t="s">
        <v>66</v>
      </c>
      <c s="37">
        <v>150.75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25.5">
      <c r="A98" s="35" t="s">
        <v>56</v>
      </c>
      <c r="E98" s="39" t="s">
        <v>1391</v>
      </c>
    </row>
    <row r="99" spans="1:5" ht="51">
      <c r="A99" s="35" t="s">
        <v>58</v>
      </c>
      <c r="E99" s="40" t="s">
        <v>1392</v>
      </c>
    </row>
    <row r="100" spans="1:5" ht="89.25">
      <c r="A100" t="s">
        <v>60</v>
      </c>
      <c r="E100" s="39" t="s">
        <v>1318</v>
      </c>
    </row>
    <row r="101" spans="1:16" ht="12.75">
      <c r="A101" t="s">
        <v>49</v>
      </c>
      <c s="34" t="s">
        <v>143</v>
      </c>
      <c s="34" t="s">
        <v>1319</v>
      </c>
      <c s="35" t="s">
        <v>52</v>
      </c>
      <c s="6" t="s">
        <v>1320</v>
      </c>
      <c s="36" t="s">
        <v>75</v>
      </c>
      <c s="37">
        <v>184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51">
      <c r="A103" s="35" t="s">
        <v>58</v>
      </c>
      <c r="E103" s="40" t="s">
        <v>1393</v>
      </c>
    </row>
    <row r="104" spans="1:5" ht="102">
      <c r="A104" t="s">
        <v>60</v>
      </c>
      <c r="E104" s="39" t="s">
        <v>1323</v>
      </c>
    </row>
    <row r="105" spans="1:16" ht="12.75">
      <c r="A105" t="s">
        <v>49</v>
      </c>
      <c s="34" t="s">
        <v>50</v>
      </c>
      <c s="34" t="s">
        <v>1394</v>
      </c>
      <c s="35" t="s">
        <v>52</v>
      </c>
      <c s="6" t="s">
        <v>1395</v>
      </c>
      <c s="36" t="s">
        <v>75</v>
      </c>
      <c s="37">
        <v>1411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25.5">
      <c r="A106" s="35" t="s">
        <v>56</v>
      </c>
      <c r="E106" s="39" t="s">
        <v>1396</v>
      </c>
    </row>
    <row r="107" spans="1:5" ht="63.75">
      <c r="A107" s="35" t="s">
        <v>58</v>
      </c>
      <c r="E107" s="40" t="s">
        <v>1397</v>
      </c>
    </row>
    <row r="108" spans="1:5" ht="51">
      <c r="A108" t="s">
        <v>60</v>
      </c>
      <c r="E108" s="39" t="s">
        <v>1327</v>
      </c>
    </row>
    <row r="109" spans="1:13" ht="12.75">
      <c r="A109" t="s">
        <v>46</v>
      </c>
      <c r="C109" s="31" t="s">
        <v>91</v>
      </c>
      <c r="E109" s="33" t="s">
        <v>910</v>
      </c>
      <c r="J109" s="32">
        <f>0</f>
      </c>
      <c s="32">
        <f>0</f>
      </c>
      <c s="32">
        <f>0+L110</f>
      </c>
      <c s="32">
        <f>0+M110</f>
      </c>
    </row>
    <row r="110" spans="1:16" ht="12.75">
      <c r="A110" t="s">
        <v>49</v>
      </c>
      <c s="34" t="s">
        <v>198</v>
      </c>
      <c s="34" t="s">
        <v>1328</v>
      </c>
      <c s="35" t="s">
        <v>52</v>
      </c>
      <c s="6" t="s">
        <v>1329</v>
      </c>
      <c s="36" t="s">
        <v>80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25.5">
      <c r="A111" s="35" t="s">
        <v>56</v>
      </c>
      <c r="E111" s="39" t="s">
        <v>1398</v>
      </c>
    </row>
    <row r="112" spans="1:5" ht="12.75">
      <c r="A112" s="35" t="s">
        <v>58</v>
      </c>
      <c r="E112" s="40" t="s">
        <v>52</v>
      </c>
    </row>
    <row r="113" spans="1:5" ht="153">
      <c r="A113" t="s">
        <v>60</v>
      </c>
      <c r="E113" s="39" t="s">
        <v>1332</v>
      </c>
    </row>
    <row r="114" spans="1:13" ht="12.75">
      <c r="A114" t="s">
        <v>46</v>
      </c>
      <c r="C114" s="31" t="s">
        <v>94</v>
      </c>
      <c r="E114" s="33" t="s">
        <v>359</v>
      </c>
      <c r="J114" s="32">
        <f>0</f>
      </c>
      <c s="32">
        <f>0</f>
      </c>
      <c s="32">
        <f>0+L115+L119+L123+L127+L131+L135</f>
      </c>
      <c s="32">
        <f>0+M115+M119+M123+M127+M131+M135</f>
      </c>
    </row>
    <row r="115" spans="1:16" ht="12.75">
      <c r="A115" t="s">
        <v>49</v>
      </c>
      <c s="34" t="s">
        <v>201</v>
      </c>
      <c s="34" t="s">
        <v>1399</v>
      </c>
      <c s="35" t="s">
        <v>52</v>
      </c>
      <c s="6" t="s">
        <v>1400</v>
      </c>
      <c s="36" t="s">
        <v>80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58</v>
      </c>
      <c r="E117" s="40" t="s">
        <v>52</v>
      </c>
    </row>
    <row r="118" spans="1:5" ht="409.5">
      <c r="A118" t="s">
        <v>60</v>
      </c>
      <c r="E118" s="39" t="s">
        <v>1401</v>
      </c>
    </row>
    <row r="119" spans="1:16" ht="12.75">
      <c r="A119" t="s">
        <v>49</v>
      </c>
      <c s="34" t="s">
        <v>204</v>
      </c>
      <c s="34" t="s">
        <v>1402</v>
      </c>
      <c s="35" t="s">
        <v>52</v>
      </c>
      <c s="6" t="s">
        <v>1403</v>
      </c>
      <c s="36" t="s">
        <v>80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25.5">
      <c r="A120" s="35" t="s">
        <v>56</v>
      </c>
      <c r="E120" s="39" t="s">
        <v>1404</v>
      </c>
    </row>
    <row r="121" spans="1:5" ht="12.75">
      <c r="A121" s="35" t="s">
        <v>58</v>
      </c>
      <c r="E121" s="40" t="s">
        <v>52</v>
      </c>
    </row>
    <row r="122" spans="1:5" ht="409.5">
      <c r="A122" t="s">
        <v>60</v>
      </c>
      <c r="E122" s="39" t="s">
        <v>1401</v>
      </c>
    </row>
    <row r="123" spans="1:16" ht="12.75">
      <c r="A123" t="s">
        <v>49</v>
      </c>
      <c s="34" t="s">
        <v>207</v>
      </c>
      <c s="34" t="s">
        <v>1405</v>
      </c>
      <c s="35" t="s">
        <v>52</v>
      </c>
      <c s="6" t="s">
        <v>1406</v>
      </c>
      <c s="36" t="s">
        <v>84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67</v>
      </c>
      <c>
        <f>(M123*21)/100</f>
      </c>
      <c t="s">
        <v>27</v>
      </c>
    </row>
    <row r="124" spans="1:5" ht="38.25">
      <c r="A124" s="35" t="s">
        <v>56</v>
      </c>
      <c r="E124" s="39" t="s">
        <v>1407</v>
      </c>
    </row>
    <row r="125" spans="1:5" ht="12.75">
      <c r="A125" s="35" t="s">
        <v>58</v>
      </c>
      <c r="E125" s="40" t="s">
        <v>52</v>
      </c>
    </row>
    <row r="126" spans="1:5" ht="63.75">
      <c r="A126" t="s">
        <v>60</v>
      </c>
      <c r="E126" s="39" t="s">
        <v>1408</v>
      </c>
    </row>
    <row r="127" spans="1:16" ht="12.75">
      <c r="A127" t="s">
        <v>49</v>
      </c>
      <c s="34" t="s">
        <v>208</v>
      </c>
      <c s="34" t="s">
        <v>1409</v>
      </c>
      <c s="35" t="s">
        <v>52</v>
      </c>
      <c s="6" t="s">
        <v>1410</v>
      </c>
      <c s="36" t="s">
        <v>84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67</v>
      </c>
      <c>
        <f>(M127*21)/100</f>
      </c>
      <c t="s">
        <v>27</v>
      </c>
    </row>
    <row r="128" spans="1:5" ht="38.25">
      <c r="A128" s="35" t="s">
        <v>56</v>
      </c>
      <c r="E128" s="39" t="s">
        <v>1411</v>
      </c>
    </row>
    <row r="129" spans="1:5" ht="12.75">
      <c r="A129" s="35" t="s">
        <v>58</v>
      </c>
      <c r="E129" s="40" t="s">
        <v>52</v>
      </c>
    </row>
    <row r="130" spans="1:5" ht="63.75">
      <c r="A130" t="s">
        <v>60</v>
      </c>
      <c r="E130" s="39" t="s">
        <v>1408</v>
      </c>
    </row>
    <row r="131" spans="1:16" ht="12.75">
      <c r="A131" t="s">
        <v>49</v>
      </c>
      <c s="34" t="s">
        <v>211</v>
      </c>
      <c s="34" t="s">
        <v>1412</v>
      </c>
      <c s="35" t="s">
        <v>52</v>
      </c>
      <c s="6" t="s">
        <v>1413</v>
      </c>
      <c s="36" t="s">
        <v>66</v>
      </c>
      <c s="37">
        <v>1.6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67</v>
      </c>
      <c>
        <f>(M131*21)/100</f>
      </c>
      <c t="s">
        <v>27</v>
      </c>
    </row>
    <row r="132" spans="1:5" ht="38.25">
      <c r="A132" s="35" t="s">
        <v>56</v>
      </c>
      <c r="E132" s="39" t="s">
        <v>1414</v>
      </c>
    </row>
    <row r="133" spans="1:5" ht="38.25">
      <c r="A133" s="35" t="s">
        <v>58</v>
      </c>
      <c r="E133" s="40" t="s">
        <v>1415</v>
      </c>
    </row>
    <row r="134" spans="1:5" ht="38.25">
      <c r="A134" t="s">
        <v>60</v>
      </c>
      <c r="E134" s="39" t="s">
        <v>1416</v>
      </c>
    </row>
    <row r="135" spans="1:16" ht="12.75">
      <c r="A135" t="s">
        <v>49</v>
      </c>
      <c s="34" t="s">
        <v>151</v>
      </c>
      <c s="34" t="s">
        <v>1417</v>
      </c>
      <c s="35" t="s">
        <v>52</v>
      </c>
      <c s="6" t="s">
        <v>1418</v>
      </c>
      <c s="36" t="s">
        <v>66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67</v>
      </c>
      <c>
        <f>(M135*21)/100</f>
      </c>
      <c t="s">
        <v>27</v>
      </c>
    </row>
    <row r="136" spans="1:5" ht="12.75">
      <c r="A136" s="35" t="s">
        <v>56</v>
      </c>
      <c r="E136" s="39" t="s">
        <v>1419</v>
      </c>
    </row>
    <row r="137" spans="1:5" ht="12.75">
      <c r="A137" s="35" t="s">
        <v>58</v>
      </c>
      <c r="E137" s="40" t="s">
        <v>52</v>
      </c>
    </row>
    <row r="138" spans="1:5" ht="38.25">
      <c r="A138" t="s">
        <v>60</v>
      </c>
      <c r="E138" s="39" t="s">
        <v>1420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1076</v>
      </c>
      <c r="E4" s="26" t="s">
        <v>1077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1423</v>
      </c>
      <c r="E8" s="30" t="s">
        <v>1422</v>
      </c>
      <c r="J8" s="29">
        <f>0+J9+J14+J55+J68+J85</f>
      </c>
      <c s="29">
        <f>0+K9+K14+K55+K68+K85</f>
      </c>
      <c s="29">
        <f>0+L9+L14+L55+L68+L85</f>
      </c>
      <c s="29">
        <f>0+M9+M14+M55+M68+M85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62</v>
      </c>
      <c s="34" t="s">
        <v>402</v>
      </c>
      <c s="35" t="s">
        <v>52</v>
      </c>
      <c s="6" t="s">
        <v>403</v>
      </c>
      <c s="36" t="s">
        <v>286</v>
      </c>
      <c s="37">
        <v>7617.48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38.25">
      <c r="A12" s="35" t="s">
        <v>58</v>
      </c>
      <c r="E12" s="40" t="s">
        <v>1424</v>
      </c>
    </row>
    <row r="13" spans="1:5" ht="140.25">
      <c r="A13" t="s">
        <v>60</v>
      </c>
      <c r="E13" s="39" t="s">
        <v>288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12.75">
      <c r="A15" t="s">
        <v>49</v>
      </c>
      <c s="34" t="s">
        <v>27</v>
      </c>
      <c s="34" t="s">
        <v>1342</v>
      </c>
      <c s="35" t="s">
        <v>52</v>
      </c>
      <c s="6" t="s">
        <v>1343</v>
      </c>
      <c s="36" t="s">
        <v>66</v>
      </c>
      <c s="37">
        <v>1420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25.5">
      <c r="A16" s="35" t="s">
        <v>56</v>
      </c>
      <c r="E16" s="39" t="s">
        <v>1425</v>
      </c>
    </row>
    <row r="17" spans="1:5" ht="25.5">
      <c r="A17" s="35" t="s">
        <v>58</v>
      </c>
      <c r="E17" s="40" t="s">
        <v>1426</v>
      </c>
    </row>
    <row r="18" spans="1:5" ht="38.25">
      <c r="A18" t="s">
        <v>60</v>
      </c>
      <c r="E18" s="39" t="s">
        <v>1346</v>
      </c>
    </row>
    <row r="19" spans="1:16" ht="12.75">
      <c r="A19" t="s">
        <v>49</v>
      </c>
      <c s="34" t="s">
        <v>26</v>
      </c>
      <c s="34" t="s">
        <v>1427</v>
      </c>
      <c s="35" t="s">
        <v>52</v>
      </c>
      <c s="6" t="s">
        <v>1428</v>
      </c>
      <c s="36" t="s">
        <v>66</v>
      </c>
      <c s="37">
        <v>47.5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25.5">
      <c r="A20" s="35" t="s">
        <v>56</v>
      </c>
      <c r="E20" s="39" t="s">
        <v>1429</v>
      </c>
    </row>
    <row r="21" spans="1:5" ht="12.75">
      <c r="A21" s="35" t="s">
        <v>58</v>
      </c>
      <c r="E21" s="40" t="s">
        <v>52</v>
      </c>
    </row>
    <row r="22" spans="1:5" ht="293.25">
      <c r="A22" t="s">
        <v>60</v>
      </c>
      <c r="E22" s="39" t="s">
        <v>1430</v>
      </c>
    </row>
    <row r="23" spans="1:16" ht="12.75">
      <c r="A23" t="s">
        <v>49</v>
      </c>
      <c s="34" t="s">
        <v>77</v>
      </c>
      <c s="34" t="s">
        <v>1431</v>
      </c>
      <c s="35" t="s">
        <v>52</v>
      </c>
      <c s="6" t="s">
        <v>1432</v>
      </c>
      <c s="36" t="s">
        <v>66</v>
      </c>
      <c s="37">
        <v>313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25.5">
      <c r="A24" s="35" t="s">
        <v>56</v>
      </c>
      <c r="E24" s="39" t="s">
        <v>1433</v>
      </c>
    </row>
    <row r="25" spans="1:5" ht="63.75">
      <c r="A25" s="35" t="s">
        <v>58</v>
      </c>
      <c r="E25" s="40" t="s">
        <v>1434</v>
      </c>
    </row>
    <row r="26" spans="1:5" ht="267.75">
      <c r="A26" t="s">
        <v>60</v>
      </c>
      <c r="E26" s="39" t="s">
        <v>1358</v>
      </c>
    </row>
    <row r="27" spans="1:16" ht="12.75">
      <c r="A27" t="s">
        <v>49</v>
      </c>
      <c s="34" t="s">
        <v>81</v>
      </c>
      <c s="34" t="s">
        <v>434</v>
      </c>
      <c s="35" t="s">
        <v>52</v>
      </c>
      <c s="6" t="s">
        <v>435</v>
      </c>
      <c s="36" t="s">
        <v>66</v>
      </c>
      <c s="37">
        <v>4009.2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38.25">
      <c r="A29" s="35" t="s">
        <v>58</v>
      </c>
      <c r="E29" s="40" t="s">
        <v>1435</v>
      </c>
    </row>
    <row r="30" spans="1:5" ht="191.25">
      <c r="A30" t="s">
        <v>60</v>
      </c>
      <c r="E30" s="39" t="s">
        <v>1271</v>
      </c>
    </row>
    <row r="31" spans="1:16" ht="12.75">
      <c r="A31" t="s">
        <v>49</v>
      </c>
      <c s="34" t="s">
        <v>85</v>
      </c>
      <c s="34" t="s">
        <v>1274</v>
      </c>
      <c s="35" t="s">
        <v>52</v>
      </c>
      <c s="6" t="s">
        <v>1275</v>
      </c>
      <c s="36" t="s">
        <v>66</v>
      </c>
      <c s="37">
        <v>60.25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1436</v>
      </c>
    </row>
    <row r="33" spans="1:5" ht="51">
      <c r="A33" s="35" t="s">
        <v>58</v>
      </c>
      <c r="E33" s="40" t="s">
        <v>1437</v>
      </c>
    </row>
    <row r="34" spans="1:5" ht="242.25">
      <c r="A34" t="s">
        <v>60</v>
      </c>
      <c r="E34" s="39" t="s">
        <v>1278</v>
      </c>
    </row>
    <row r="35" spans="1:16" ht="12.75">
      <c r="A35" t="s">
        <v>49</v>
      </c>
      <c s="34" t="s">
        <v>88</v>
      </c>
      <c s="34" t="s">
        <v>1279</v>
      </c>
      <c s="35" t="s">
        <v>52</v>
      </c>
      <c s="6" t="s">
        <v>1280</v>
      </c>
      <c s="36" t="s">
        <v>75</v>
      </c>
      <c s="37">
        <v>1860.158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63.75">
      <c r="A37" s="35" t="s">
        <v>58</v>
      </c>
      <c r="E37" s="40" t="s">
        <v>1438</v>
      </c>
    </row>
    <row r="38" spans="1:5" ht="25.5">
      <c r="A38" t="s">
        <v>60</v>
      </c>
      <c r="E38" s="39" t="s">
        <v>1062</v>
      </c>
    </row>
    <row r="39" spans="1:16" ht="12.75">
      <c r="A39" t="s">
        <v>49</v>
      </c>
      <c s="34" t="s">
        <v>91</v>
      </c>
      <c s="34" t="s">
        <v>1363</v>
      </c>
      <c s="35" t="s">
        <v>52</v>
      </c>
      <c s="6" t="s">
        <v>1364</v>
      </c>
      <c s="36" t="s">
        <v>75</v>
      </c>
      <c s="37">
        <v>70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25.5">
      <c r="A40" s="35" t="s">
        <v>56</v>
      </c>
      <c r="E40" s="39" t="s">
        <v>1439</v>
      </c>
    </row>
    <row r="41" spans="1:5" ht="12.75">
      <c r="A41" s="35" t="s">
        <v>58</v>
      </c>
      <c r="E41" s="40" t="s">
        <v>52</v>
      </c>
    </row>
    <row r="42" spans="1:5" ht="12.75">
      <c r="A42" t="s">
        <v>60</v>
      </c>
      <c r="E42" s="39" t="s">
        <v>1366</v>
      </c>
    </row>
    <row r="43" spans="1:16" ht="12.75">
      <c r="A43" t="s">
        <v>49</v>
      </c>
      <c s="34" t="s">
        <v>94</v>
      </c>
      <c s="34" t="s">
        <v>1367</v>
      </c>
      <c s="35" t="s">
        <v>52</v>
      </c>
      <c s="6" t="s">
        <v>1368</v>
      </c>
      <c s="36" t="s">
        <v>75</v>
      </c>
      <c s="37">
        <v>686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1440</v>
      </c>
    </row>
    <row r="45" spans="1:5" ht="76.5">
      <c r="A45" s="35" t="s">
        <v>58</v>
      </c>
      <c r="E45" s="40" t="s">
        <v>1441</v>
      </c>
    </row>
    <row r="46" spans="1:5" ht="38.25">
      <c r="A46" t="s">
        <v>60</v>
      </c>
      <c r="E46" s="39" t="s">
        <v>1371</v>
      </c>
    </row>
    <row r="47" spans="1:16" ht="12.75">
      <c r="A47" t="s">
        <v>49</v>
      </c>
      <c s="34" t="s">
        <v>98</v>
      </c>
      <c s="34" t="s">
        <v>1287</v>
      </c>
      <c s="35" t="s">
        <v>52</v>
      </c>
      <c s="6" t="s">
        <v>1288</v>
      </c>
      <c s="36" t="s">
        <v>75</v>
      </c>
      <c s="37">
        <v>686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76.5">
      <c r="A49" s="35" t="s">
        <v>58</v>
      </c>
      <c r="E49" s="40" t="s">
        <v>1441</v>
      </c>
    </row>
    <row r="50" spans="1:5" ht="25.5">
      <c r="A50" t="s">
        <v>60</v>
      </c>
      <c r="E50" s="39" t="s">
        <v>1290</v>
      </c>
    </row>
    <row r="51" spans="1:16" ht="12.75">
      <c r="A51" t="s">
        <v>49</v>
      </c>
      <c s="34" t="s">
        <v>140</v>
      </c>
      <c s="34" t="s">
        <v>1442</v>
      </c>
      <c s="35" t="s">
        <v>52</v>
      </c>
      <c s="6" t="s">
        <v>1443</v>
      </c>
      <c s="36" t="s">
        <v>66</v>
      </c>
      <c s="37">
        <v>3961.7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38.25">
      <c r="A52" s="35" t="s">
        <v>56</v>
      </c>
      <c r="E52" s="39" t="s">
        <v>1444</v>
      </c>
    </row>
    <row r="53" spans="1:5" ht="38.25">
      <c r="A53" s="35" t="s">
        <v>58</v>
      </c>
      <c r="E53" s="40" t="s">
        <v>1445</v>
      </c>
    </row>
    <row r="54" spans="1:5" ht="369.75">
      <c r="A54" t="s">
        <v>60</v>
      </c>
      <c r="E54" s="39" t="s">
        <v>1446</v>
      </c>
    </row>
    <row r="55" spans="1:13" ht="12.75">
      <c r="A55" t="s">
        <v>46</v>
      </c>
      <c r="C55" s="31" t="s">
        <v>27</v>
      </c>
      <c r="E55" s="33" t="s">
        <v>452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49</v>
      </c>
      <c s="34" t="s">
        <v>102</v>
      </c>
      <c s="34" t="s">
        <v>1447</v>
      </c>
      <c s="35" t="s">
        <v>52</v>
      </c>
      <c s="6" t="s">
        <v>1448</v>
      </c>
      <c s="36" t="s">
        <v>75</v>
      </c>
      <c s="37">
        <v>73.8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1449</v>
      </c>
    </row>
    <row r="58" spans="1:5" ht="12.75">
      <c r="A58" s="35" t="s">
        <v>58</v>
      </c>
      <c r="E58" s="40" t="s">
        <v>1450</v>
      </c>
    </row>
    <row r="59" spans="1:5" ht="25.5">
      <c r="A59" t="s">
        <v>60</v>
      </c>
      <c r="E59" s="39" t="s">
        <v>1451</v>
      </c>
    </row>
    <row r="60" spans="1:16" ht="12.75">
      <c r="A60" t="s">
        <v>49</v>
      </c>
      <c s="34" t="s">
        <v>105</v>
      </c>
      <c s="34" t="s">
        <v>1452</v>
      </c>
      <c s="35" t="s">
        <v>52</v>
      </c>
      <c s="6" t="s">
        <v>1453</v>
      </c>
      <c s="36" t="s">
        <v>84</v>
      </c>
      <c s="37">
        <v>41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63.75">
      <c r="A61" s="35" t="s">
        <v>56</v>
      </c>
      <c r="E61" s="39" t="s">
        <v>1454</v>
      </c>
    </row>
    <row r="62" spans="1:5" ht="12.75">
      <c r="A62" s="35" t="s">
        <v>58</v>
      </c>
      <c r="E62" s="40" t="s">
        <v>1455</v>
      </c>
    </row>
    <row r="63" spans="1:5" ht="165.75">
      <c r="A63" t="s">
        <v>60</v>
      </c>
      <c r="E63" s="39" t="s">
        <v>1295</v>
      </c>
    </row>
    <row r="64" spans="1:16" ht="12.75">
      <c r="A64" t="s">
        <v>49</v>
      </c>
      <c s="34" t="s">
        <v>108</v>
      </c>
      <c s="34" t="s">
        <v>1306</v>
      </c>
      <c s="35" t="s">
        <v>52</v>
      </c>
      <c s="6" t="s">
        <v>1307</v>
      </c>
      <c s="36" t="s">
        <v>75</v>
      </c>
      <c s="37">
        <v>897.624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89.25">
      <c r="A66" s="35" t="s">
        <v>58</v>
      </c>
      <c r="E66" s="40" t="s">
        <v>1456</v>
      </c>
    </row>
    <row r="67" spans="1:5" ht="102">
      <c r="A67" t="s">
        <v>60</v>
      </c>
      <c r="E67" s="39" t="s">
        <v>1310</v>
      </c>
    </row>
    <row r="68" spans="1:13" ht="12.75">
      <c r="A68" t="s">
        <v>46</v>
      </c>
      <c r="C68" s="31" t="s">
        <v>81</v>
      </c>
      <c r="E68" s="33" t="s">
        <v>305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112</v>
      </c>
      <c s="34" t="s">
        <v>1311</v>
      </c>
      <c s="35" t="s">
        <v>52</v>
      </c>
      <c s="6" t="s">
        <v>1312</v>
      </c>
      <c s="36" t="s">
        <v>66</v>
      </c>
      <c s="37">
        <v>492.25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25.5">
      <c r="A70" s="35" t="s">
        <v>56</v>
      </c>
      <c r="E70" s="39" t="s">
        <v>1457</v>
      </c>
    </row>
    <row r="71" spans="1:5" ht="63.75">
      <c r="A71" s="35" t="s">
        <v>58</v>
      </c>
      <c r="E71" s="40" t="s">
        <v>1458</v>
      </c>
    </row>
    <row r="72" spans="1:5" ht="51">
      <c r="A72" t="s">
        <v>60</v>
      </c>
      <c r="E72" s="39" t="s">
        <v>1219</v>
      </c>
    </row>
    <row r="73" spans="1:16" ht="12.75">
      <c r="A73" t="s">
        <v>49</v>
      </c>
      <c s="34" t="s">
        <v>116</v>
      </c>
      <c s="34" t="s">
        <v>1314</v>
      </c>
      <c s="35" t="s">
        <v>52</v>
      </c>
      <c s="6" t="s">
        <v>1315</v>
      </c>
      <c s="36" t="s">
        <v>75</v>
      </c>
      <c s="37">
        <v>1540.44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25.5">
      <c r="A74" s="35" t="s">
        <v>56</v>
      </c>
      <c r="E74" s="39" t="s">
        <v>1459</v>
      </c>
    </row>
    <row r="75" spans="1:5" ht="63.75">
      <c r="A75" s="35" t="s">
        <v>58</v>
      </c>
      <c r="E75" s="40" t="s">
        <v>1460</v>
      </c>
    </row>
    <row r="76" spans="1:5" ht="89.25">
      <c r="A76" t="s">
        <v>60</v>
      </c>
      <c r="E76" s="39" t="s">
        <v>1318</v>
      </c>
    </row>
    <row r="77" spans="1:16" ht="12.75">
      <c r="A77" t="s">
        <v>49</v>
      </c>
      <c s="34" t="s">
        <v>120</v>
      </c>
      <c s="34" t="s">
        <v>1319</v>
      </c>
      <c s="35" t="s">
        <v>52</v>
      </c>
      <c s="6" t="s">
        <v>1320</v>
      </c>
      <c s="36" t="s">
        <v>75</v>
      </c>
      <c s="37">
        <v>275.5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25.5">
      <c r="A78" s="35" t="s">
        <v>56</v>
      </c>
      <c r="E78" s="39" t="s">
        <v>1461</v>
      </c>
    </row>
    <row r="79" spans="1:5" ht="51">
      <c r="A79" s="35" t="s">
        <v>58</v>
      </c>
      <c r="E79" s="40" t="s">
        <v>1462</v>
      </c>
    </row>
    <row r="80" spans="1:5" ht="102">
      <c r="A80" t="s">
        <v>60</v>
      </c>
      <c r="E80" s="39" t="s">
        <v>1323</v>
      </c>
    </row>
    <row r="81" spans="1:16" ht="12.75">
      <c r="A81" t="s">
        <v>49</v>
      </c>
      <c s="34" t="s">
        <v>123</v>
      </c>
      <c s="34" t="s">
        <v>1394</v>
      </c>
      <c s="35" t="s">
        <v>52</v>
      </c>
      <c s="6" t="s">
        <v>1395</v>
      </c>
      <c s="36" t="s">
        <v>75</v>
      </c>
      <c s="37">
        <v>1471.103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1463</v>
      </c>
    </row>
    <row r="83" spans="1:5" ht="63.75">
      <c r="A83" s="35" t="s">
        <v>58</v>
      </c>
      <c r="E83" s="40" t="s">
        <v>1464</v>
      </c>
    </row>
    <row r="84" spans="1:5" ht="51">
      <c r="A84" t="s">
        <v>60</v>
      </c>
      <c r="E84" s="39" t="s">
        <v>1327</v>
      </c>
    </row>
    <row r="85" spans="1:13" ht="12.75">
      <c r="A85" t="s">
        <v>46</v>
      </c>
      <c r="C85" s="31" t="s">
        <v>94</v>
      </c>
      <c r="E85" s="33" t="s">
        <v>359</v>
      </c>
      <c r="J85" s="32">
        <f>0</f>
      </c>
      <c s="32">
        <f>0</f>
      </c>
      <c s="32">
        <f>0+L86+L90+L94+L98</f>
      </c>
      <c s="32">
        <f>0+M86+M90+M94+M98</f>
      </c>
    </row>
    <row r="86" spans="1:16" ht="25.5">
      <c r="A86" t="s">
        <v>49</v>
      </c>
      <c s="34" t="s">
        <v>126</v>
      </c>
      <c s="34" t="s">
        <v>1465</v>
      </c>
      <c s="35" t="s">
        <v>52</v>
      </c>
      <c s="6" t="s">
        <v>1466</v>
      </c>
      <c s="36" t="s">
        <v>84</v>
      </c>
      <c s="37">
        <v>90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25.5">
      <c r="A87" s="35" t="s">
        <v>56</v>
      </c>
      <c r="E87" s="39" t="s">
        <v>1467</v>
      </c>
    </row>
    <row r="88" spans="1:5" ht="12.75">
      <c r="A88" s="35" t="s">
        <v>58</v>
      </c>
      <c r="E88" s="40" t="s">
        <v>52</v>
      </c>
    </row>
    <row r="89" spans="1:5" ht="127.5">
      <c r="A89" t="s">
        <v>60</v>
      </c>
      <c r="E89" s="39" t="s">
        <v>1468</v>
      </c>
    </row>
    <row r="90" spans="1:16" ht="12.75">
      <c r="A90" t="s">
        <v>49</v>
      </c>
      <c s="34" t="s">
        <v>129</v>
      </c>
      <c s="34" t="s">
        <v>1469</v>
      </c>
      <c s="35" t="s">
        <v>52</v>
      </c>
      <c s="6" t="s">
        <v>1470</v>
      </c>
      <c s="36" t="s">
        <v>84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38.25">
      <c r="A92" s="35" t="s">
        <v>58</v>
      </c>
      <c r="E92" s="40" t="s">
        <v>1471</v>
      </c>
    </row>
    <row r="93" spans="1:5" ht="76.5">
      <c r="A93" t="s">
        <v>60</v>
      </c>
      <c r="E93" s="39" t="s">
        <v>1472</v>
      </c>
    </row>
    <row r="94" spans="1:16" ht="12.75">
      <c r="A94" t="s">
        <v>49</v>
      </c>
      <c s="34" t="s">
        <v>132</v>
      </c>
      <c s="34" t="s">
        <v>945</v>
      </c>
      <c s="35" t="s">
        <v>52</v>
      </c>
      <c s="6" t="s">
        <v>946</v>
      </c>
      <c s="36" t="s">
        <v>84</v>
      </c>
      <c s="37">
        <v>139.797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38.25">
      <c r="A95" s="35" t="s">
        <v>56</v>
      </c>
      <c r="E95" s="39" t="s">
        <v>1473</v>
      </c>
    </row>
    <row r="96" spans="1:5" ht="12.75">
      <c r="A96" s="35" t="s">
        <v>58</v>
      </c>
      <c r="E96" s="40" t="s">
        <v>1474</v>
      </c>
    </row>
    <row r="97" spans="1:5" ht="51">
      <c r="A97" t="s">
        <v>60</v>
      </c>
      <c r="E97" s="39" t="s">
        <v>1475</v>
      </c>
    </row>
    <row r="98" spans="1:16" ht="12.75">
      <c r="A98" t="s">
        <v>49</v>
      </c>
      <c s="34" t="s">
        <v>136</v>
      </c>
      <c s="34" t="s">
        <v>481</v>
      </c>
      <c s="35" t="s">
        <v>52</v>
      </c>
      <c s="6" t="s">
        <v>482</v>
      </c>
      <c s="36" t="s">
        <v>84</v>
      </c>
      <c s="37">
        <v>100.5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38.25">
      <c r="A99" s="35" t="s">
        <v>56</v>
      </c>
      <c r="E99" s="39" t="s">
        <v>1476</v>
      </c>
    </row>
    <row r="100" spans="1:5" ht="12.75">
      <c r="A100" s="35" t="s">
        <v>58</v>
      </c>
      <c r="E100" s="40" t="s">
        <v>52</v>
      </c>
    </row>
    <row r="101" spans="1:5" ht="89.25">
      <c r="A101" t="s">
        <v>60</v>
      </c>
      <c r="E101" s="39" t="s">
        <v>1477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1076</v>
      </c>
      <c r="E4" s="26" t="s">
        <v>1077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1480</v>
      </c>
      <c r="E8" s="30" t="s">
        <v>1479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62</v>
      </c>
      <c s="34" t="s">
        <v>402</v>
      </c>
      <c s="35" t="s">
        <v>52</v>
      </c>
      <c s="6" t="s">
        <v>403</v>
      </c>
      <c s="36" t="s">
        <v>286</v>
      </c>
      <c s="37">
        <v>91.2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38.25">
      <c r="A12" s="35" t="s">
        <v>58</v>
      </c>
      <c r="E12" s="40" t="s">
        <v>1481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1081</v>
      </c>
      <c s="35" t="s">
        <v>52</v>
      </c>
      <c s="6" t="s">
        <v>1082</v>
      </c>
      <c s="36" t="s">
        <v>286</v>
      </c>
      <c s="37">
        <v>150.898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1482</v>
      </c>
    </row>
    <row r="17" spans="1:5" ht="140.25">
      <c r="A17" t="s">
        <v>60</v>
      </c>
      <c r="E17" s="39" t="s">
        <v>288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49</v>
      </c>
      <c s="34" t="s">
        <v>26</v>
      </c>
      <c s="34" t="s">
        <v>1247</v>
      </c>
      <c s="35" t="s">
        <v>52</v>
      </c>
      <c s="6" t="s">
        <v>1248</v>
      </c>
      <c s="36" t="s">
        <v>66</v>
      </c>
      <c s="37">
        <v>68.59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63.75">
      <c r="A21" s="35" t="s">
        <v>58</v>
      </c>
      <c r="E21" s="40" t="s">
        <v>1483</v>
      </c>
    </row>
    <row r="22" spans="1:5" ht="63.75">
      <c r="A22" t="s">
        <v>60</v>
      </c>
      <c r="E22" s="39" t="s">
        <v>1198</v>
      </c>
    </row>
    <row r="23" spans="1:16" ht="12.75">
      <c r="A23" t="s">
        <v>49</v>
      </c>
      <c s="34" t="s">
        <v>77</v>
      </c>
      <c s="34" t="s">
        <v>1251</v>
      </c>
      <c s="35" t="s">
        <v>52</v>
      </c>
      <c s="6" t="s">
        <v>1252</v>
      </c>
      <c s="36" t="s">
        <v>66</v>
      </c>
      <c s="37">
        <v>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25.5">
      <c r="A24" s="35" t="s">
        <v>56</v>
      </c>
      <c r="E24" s="39" t="s">
        <v>1484</v>
      </c>
    </row>
    <row r="25" spans="1:5" ht="12.75">
      <c r="A25" s="35" t="s">
        <v>58</v>
      </c>
      <c r="E25" s="40" t="s">
        <v>52</v>
      </c>
    </row>
    <row r="26" spans="1:5" ht="369.75">
      <c r="A26" t="s">
        <v>60</v>
      </c>
      <c r="E26" s="39" t="s">
        <v>1255</v>
      </c>
    </row>
    <row r="27" spans="1:16" ht="12.75">
      <c r="A27" t="s">
        <v>49</v>
      </c>
      <c s="34" t="s">
        <v>81</v>
      </c>
      <c s="34" t="s">
        <v>1349</v>
      </c>
      <c s="35" t="s">
        <v>52</v>
      </c>
      <c s="6" t="s">
        <v>1350</v>
      </c>
      <c s="36" t="s">
        <v>84</v>
      </c>
      <c s="37">
        <v>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25.5">
      <c r="A28" s="35" t="s">
        <v>56</v>
      </c>
      <c r="E28" s="39" t="s">
        <v>1485</v>
      </c>
    </row>
    <row r="29" spans="1:5" ht="12.75">
      <c r="A29" s="35" t="s">
        <v>58</v>
      </c>
      <c r="E29" s="40" t="s">
        <v>52</v>
      </c>
    </row>
    <row r="30" spans="1:5" ht="63.75">
      <c r="A30" t="s">
        <v>60</v>
      </c>
      <c r="E30" s="39" t="s">
        <v>1260</v>
      </c>
    </row>
    <row r="31" spans="1:16" ht="12.75">
      <c r="A31" t="s">
        <v>49</v>
      </c>
      <c s="34" t="s">
        <v>85</v>
      </c>
      <c s="34" t="s">
        <v>1274</v>
      </c>
      <c s="35" t="s">
        <v>52</v>
      </c>
      <c s="6" t="s">
        <v>1275</v>
      </c>
      <c s="36" t="s">
        <v>66</v>
      </c>
      <c s="37">
        <v>2.3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1356</v>
      </c>
    </row>
    <row r="33" spans="1:5" ht="12.75">
      <c r="A33" s="35" t="s">
        <v>58</v>
      </c>
      <c r="E33" s="40" t="s">
        <v>52</v>
      </c>
    </row>
    <row r="34" spans="1:5" ht="242.25">
      <c r="A34" t="s">
        <v>60</v>
      </c>
      <c r="E34" s="39" t="s">
        <v>1278</v>
      </c>
    </row>
    <row r="35" spans="1:16" ht="12.75">
      <c r="A35" t="s">
        <v>49</v>
      </c>
      <c s="34" t="s">
        <v>88</v>
      </c>
      <c s="34" t="s">
        <v>1486</v>
      </c>
      <c s="35" t="s">
        <v>52</v>
      </c>
      <c s="6" t="s">
        <v>1487</v>
      </c>
      <c s="36" t="s">
        <v>66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1488</v>
      </c>
    </row>
    <row r="37" spans="1:5" ht="12.75">
      <c r="A37" s="35" t="s">
        <v>58</v>
      </c>
      <c r="E37" s="40" t="s">
        <v>52</v>
      </c>
    </row>
    <row r="38" spans="1:5" ht="204">
      <c r="A38" t="s">
        <v>60</v>
      </c>
      <c r="E38" s="39" t="s">
        <v>1489</v>
      </c>
    </row>
    <row r="39" spans="1:13" ht="12.75">
      <c r="A39" t="s">
        <v>46</v>
      </c>
      <c r="C39" s="31" t="s">
        <v>81</v>
      </c>
      <c r="E39" s="33" t="s">
        <v>305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49</v>
      </c>
      <c s="34" t="s">
        <v>91</v>
      </c>
      <c s="34" t="s">
        <v>1311</v>
      </c>
      <c s="35" t="s">
        <v>52</v>
      </c>
      <c s="6" t="s">
        <v>1312</v>
      </c>
      <c s="36" t="s">
        <v>66</v>
      </c>
      <c s="37">
        <v>47.85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25.5">
      <c r="A41" s="35" t="s">
        <v>56</v>
      </c>
      <c r="E41" s="39" t="s">
        <v>1490</v>
      </c>
    </row>
    <row r="42" spans="1:5" ht="12.75">
      <c r="A42" s="35" t="s">
        <v>58</v>
      </c>
      <c r="E42" s="40" t="s">
        <v>1491</v>
      </c>
    </row>
    <row r="43" spans="1:5" ht="51">
      <c r="A43" t="s">
        <v>60</v>
      </c>
      <c r="E43" s="39" t="s">
        <v>1492</v>
      </c>
    </row>
    <row r="44" spans="1:16" ht="12.75">
      <c r="A44" t="s">
        <v>49</v>
      </c>
      <c s="34" t="s">
        <v>94</v>
      </c>
      <c s="34" t="s">
        <v>1216</v>
      </c>
      <c s="35" t="s">
        <v>52</v>
      </c>
      <c s="6" t="s">
        <v>1217</v>
      </c>
      <c s="36" t="s">
        <v>66</v>
      </c>
      <c s="37">
        <v>7.59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25.5">
      <c r="A45" s="35" t="s">
        <v>56</v>
      </c>
      <c r="E45" s="39" t="s">
        <v>1493</v>
      </c>
    </row>
    <row r="46" spans="1:5" ht="12.75">
      <c r="A46" s="35" t="s">
        <v>58</v>
      </c>
      <c r="E46" s="40" t="s">
        <v>1494</v>
      </c>
    </row>
    <row r="47" spans="1:5" ht="51">
      <c r="A47" t="s">
        <v>60</v>
      </c>
      <c r="E47" s="39" t="s">
        <v>1492</v>
      </c>
    </row>
    <row r="48" spans="1:16" ht="12.75">
      <c r="A48" t="s">
        <v>49</v>
      </c>
      <c s="34" t="s">
        <v>98</v>
      </c>
      <c s="34" t="s">
        <v>1386</v>
      </c>
      <c s="35" t="s">
        <v>52</v>
      </c>
      <c s="6" t="s">
        <v>1387</v>
      </c>
      <c s="36" t="s">
        <v>66</v>
      </c>
      <c s="37">
        <v>10.15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25.5">
      <c r="A49" s="35" t="s">
        <v>56</v>
      </c>
      <c r="E49" s="39" t="s">
        <v>1495</v>
      </c>
    </row>
    <row r="50" spans="1:5" ht="12.75">
      <c r="A50" s="35" t="s">
        <v>58</v>
      </c>
      <c r="E50" s="40" t="s">
        <v>1496</v>
      </c>
    </row>
    <row r="51" spans="1:5" ht="102">
      <c r="A51" t="s">
        <v>60</v>
      </c>
      <c r="E51" s="39" t="s">
        <v>1497</v>
      </c>
    </row>
    <row r="52" spans="1:16" ht="12.75">
      <c r="A52" t="s">
        <v>49</v>
      </c>
      <c s="34" t="s">
        <v>102</v>
      </c>
      <c s="34" t="s">
        <v>1498</v>
      </c>
      <c s="35" t="s">
        <v>52</v>
      </c>
      <c s="6" t="s">
        <v>1499</v>
      </c>
      <c s="36" t="s">
        <v>66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1500</v>
      </c>
    </row>
    <row r="54" spans="1:5" ht="12.75">
      <c r="A54" s="35" t="s">
        <v>58</v>
      </c>
      <c r="E54" s="40" t="s">
        <v>52</v>
      </c>
    </row>
    <row r="55" spans="1:5" ht="102">
      <c r="A55" t="s">
        <v>60</v>
      </c>
      <c r="E55" s="39" t="s">
        <v>1497</v>
      </c>
    </row>
    <row r="56" spans="1:13" ht="12.75">
      <c r="A56" t="s">
        <v>46</v>
      </c>
      <c r="C56" s="31" t="s">
        <v>94</v>
      </c>
      <c r="E56" s="33" t="s">
        <v>359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105</v>
      </c>
      <c s="34" t="s">
        <v>1501</v>
      </c>
      <c s="35" t="s">
        <v>52</v>
      </c>
      <c s="6" t="s">
        <v>1502</v>
      </c>
      <c s="36" t="s">
        <v>84</v>
      </c>
      <c s="37">
        <v>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1503</v>
      </c>
    </row>
    <row r="59" spans="1:5" ht="12.75">
      <c r="A59" s="35" t="s">
        <v>58</v>
      </c>
      <c r="E59" s="40" t="s">
        <v>52</v>
      </c>
    </row>
    <row r="60" spans="1:5" ht="63.75">
      <c r="A60" t="s">
        <v>60</v>
      </c>
      <c r="E60" s="39" t="s">
        <v>1504</v>
      </c>
    </row>
    <row r="61" spans="1:16" ht="12.75">
      <c r="A61" t="s">
        <v>49</v>
      </c>
      <c s="34" t="s">
        <v>108</v>
      </c>
      <c s="34" t="s">
        <v>1505</v>
      </c>
      <c s="35" t="s">
        <v>52</v>
      </c>
      <c s="6" t="s">
        <v>1506</v>
      </c>
      <c s="36" t="s">
        <v>66</v>
      </c>
      <c s="37">
        <v>0.15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25.5">
      <c r="A62" s="35" t="s">
        <v>56</v>
      </c>
      <c r="E62" s="39" t="s">
        <v>1507</v>
      </c>
    </row>
    <row r="63" spans="1:5" ht="12.75">
      <c r="A63" s="35" t="s">
        <v>58</v>
      </c>
      <c r="E63" s="40" t="s">
        <v>1508</v>
      </c>
    </row>
    <row r="64" spans="1:5" ht="229.5">
      <c r="A64" t="s">
        <v>60</v>
      </c>
      <c r="E64" s="39" t="s">
        <v>1509</v>
      </c>
    </row>
    <row r="65" spans="1:16" ht="12.75">
      <c r="A65" t="s">
        <v>49</v>
      </c>
      <c s="34" t="s">
        <v>112</v>
      </c>
      <c s="34" t="s">
        <v>1510</v>
      </c>
      <c s="35" t="s">
        <v>52</v>
      </c>
      <c s="6" t="s">
        <v>1511</v>
      </c>
      <c s="36" t="s">
        <v>84</v>
      </c>
      <c s="37">
        <v>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58</v>
      </c>
      <c r="E67" s="40" t="s">
        <v>52</v>
      </c>
    </row>
    <row r="68" spans="1:5" ht="127.5">
      <c r="A68" t="s">
        <v>60</v>
      </c>
      <c r="E68" s="39" t="s">
        <v>1512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1076</v>
      </c>
      <c r="E4" s="26" t="s">
        <v>1077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1515</v>
      </c>
      <c r="E8" s="30" t="s">
        <v>1514</v>
      </c>
      <c r="J8" s="29">
        <f>0+J9+J22+J67+J76+J93</f>
      </c>
      <c s="29">
        <f>0+K9+K22+K67+K76+K93</f>
      </c>
      <c s="29">
        <f>0+L9+L22+L67+L76+L93</f>
      </c>
      <c s="29">
        <f>0+M9+M22+M67+M76+M93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62</v>
      </c>
      <c s="34" t="s">
        <v>402</v>
      </c>
      <c s="35" t="s">
        <v>52</v>
      </c>
      <c s="6" t="s">
        <v>403</v>
      </c>
      <c s="36" t="s">
        <v>286</v>
      </c>
      <c s="37">
        <v>4560.22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51">
      <c r="A12" s="35" t="s">
        <v>58</v>
      </c>
      <c r="E12" s="40" t="s">
        <v>1516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1081</v>
      </c>
      <c s="35" t="s">
        <v>52</v>
      </c>
      <c s="6" t="s">
        <v>1082</v>
      </c>
      <c s="36" t="s">
        <v>286</v>
      </c>
      <c s="37">
        <v>3052.17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1517</v>
      </c>
    </row>
    <row r="17" spans="1:5" ht="140.25">
      <c r="A17" t="s">
        <v>60</v>
      </c>
      <c r="E17" s="39" t="s">
        <v>288</v>
      </c>
    </row>
    <row r="18" spans="1:16" ht="25.5">
      <c r="A18" t="s">
        <v>49</v>
      </c>
      <c s="34" t="s">
        <v>26</v>
      </c>
      <c s="34" t="s">
        <v>1235</v>
      </c>
      <c s="35" t="s">
        <v>52</v>
      </c>
      <c s="6" t="s">
        <v>1236</v>
      </c>
      <c s="36" t="s">
        <v>286</v>
      </c>
      <c s="37">
        <v>4035.293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1518</v>
      </c>
    </row>
    <row r="21" spans="1:5" ht="140.25">
      <c r="A21" t="s">
        <v>60</v>
      </c>
      <c r="E21" s="39" t="s">
        <v>288</v>
      </c>
    </row>
    <row r="22" spans="1:13" ht="12.75">
      <c r="A22" t="s">
        <v>46</v>
      </c>
      <c r="C22" s="31" t="s">
        <v>62</v>
      </c>
      <c r="E22" s="33" t="s">
        <v>63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77</v>
      </c>
      <c s="34" t="s">
        <v>1238</v>
      </c>
      <c s="35" t="s">
        <v>52</v>
      </c>
      <c s="6" t="s">
        <v>1239</v>
      </c>
      <c s="36" t="s">
        <v>75</v>
      </c>
      <c s="37">
        <v>8490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1240</v>
      </c>
    </row>
    <row r="25" spans="1:5" ht="63.75">
      <c r="A25" s="35" t="s">
        <v>58</v>
      </c>
      <c r="E25" s="40" t="s">
        <v>1519</v>
      </c>
    </row>
    <row r="26" spans="1:5" ht="25.5">
      <c r="A26" t="s">
        <v>60</v>
      </c>
      <c r="E26" s="39" t="s">
        <v>1242</v>
      </c>
    </row>
    <row r="27" spans="1:16" ht="12.75">
      <c r="A27" t="s">
        <v>49</v>
      </c>
      <c s="34" t="s">
        <v>81</v>
      </c>
      <c s="34" t="s">
        <v>1243</v>
      </c>
      <c s="35" t="s">
        <v>52</v>
      </c>
      <c s="6" t="s">
        <v>1244</v>
      </c>
      <c s="36" t="s">
        <v>66</v>
      </c>
      <c s="37">
        <v>1834.224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25.5">
      <c r="A28" s="35" t="s">
        <v>56</v>
      </c>
      <c r="E28" s="39" t="s">
        <v>1245</v>
      </c>
    </row>
    <row r="29" spans="1:5" ht="63.75">
      <c r="A29" s="35" t="s">
        <v>58</v>
      </c>
      <c r="E29" s="40" t="s">
        <v>1520</v>
      </c>
    </row>
    <row r="30" spans="1:5" ht="63.75">
      <c r="A30" t="s">
        <v>60</v>
      </c>
      <c r="E30" s="39" t="s">
        <v>1198</v>
      </c>
    </row>
    <row r="31" spans="1:16" ht="25.5">
      <c r="A31" t="s">
        <v>49</v>
      </c>
      <c s="34" t="s">
        <v>85</v>
      </c>
      <c s="34" t="s">
        <v>1247</v>
      </c>
      <c s="35" t="s">
        <v>52</v>
      </c>
      <c s="6" t="s">
        <v>1248</v>
      </c>
      <c s="36" t="s">
        <v>66</v>
      </c>
      <c s="37">
        <v>1387.35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51">
      <c r="A32" s="35" t="s">
        <v>56</v>
      </c>
      <c r="E32" s="39" t="s">
        <v>1249</v>
      </c>
    </row>
    <row r="33" spans="1:5" ht="38.25">
      <c r="A33" s="35" t="s">
        <v>58</v>
      </c>
      <c r="E33" s="40" t="s">
        <v>1521</v>
      </c>
    </row>
    <row r="34" spans="1:5" ht="63.75">
      <c r="A34" t="s">
        <v>60</v>
      </c>
      <c r="E34" s="39" t="s">
        <v>1198</v>
      </c>
    </row>
    <row r="35" spans="1:16" ht="12.75">
      <c r="A35" t="s">
        <v>49</v>
      </c>
      <c s="34" t="s">
        <v>88</v>
      </c>
      <c s="34" t="s">
        <v>1251</v>
      </c>
      <c s="35" t="s">
        <v>52</v>
      </c>
      <c s="6" t="s">
        <v>1252</v>
      </c>
      <c s="36" t="s">
        <v>66</v>
      </c>
      <c s="37">
        <v>293.916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25.5">
      <c r="A36" s="35" t="s">
        <v>56</v>
      </c>
      <c r="E36" s="39" t="s">
        <v>1253</v>
      </c>
    </row>
    <row r="37" spans="1:5" ht="63.75">
      <c r="A37" s="35" t="s">
        <v>58</v>
      </c>
      <c r="E37" s="40" t="s">
        <v>1522</v>
      </c>
    </row>
    <row r="38" spans="1:5" ht="369.75">
      <c r="A38" t="s">
        <v>60</v>
      </c>
      <c r="E38" s="39" t="s">
        <v>1255</v>
      </c>
    </row>
    <row r="39" spans="1:16" ht="12.75">
      <c r="A39" t="s">
        <v>49</v>
      </c>
      <c s="34" t="s">
        <v>91</v>
      </c>
      <c s="34" t="s">
        <v>1256</v>
      </c>
      <c s="35" t="s">
        <v>52</v>
      </c>
      <c s="6" t="s">
        <v>1257</v>
      </c>
      <c s="36" t="s">
        <v>75</v>
      </c>
      <c s="37">
        <v>3082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25.5">
      <c r="A40" s="35" t="s">
        <v>56</v>
      </c>
      <c r="E40" s="39" t="s">
        <v>1258</v>
      </c>
    </row>
    <row r="41" spans="1:5" ht="76.5">
      <c r="A41" s="35" t="s">
        <v>58</v>
      </c>
      <c r="E41" s="40" t="s">
        <v>1523</v>
      </c>
    </row>
    <row r="42" spans="1:5" ht="63.75">
      <c r="A42" t="s">
        <v>60</v>
      </c>
      <c r="E42" s="39" t="s">
        <v>1524</v>
      </c>
    </row>
    <row r="43" spans="1:16" ht="12.75">
      <c r="A43" t="s">
        <v>49</v>
      </c>
      <c s="34" t="s">
        <v>94</v>
      </c>
      <c s="34" t="s">
        <v>1261</v>
      </c>
      <c s="35" t="s">
        <v>52</v>
      </c>
      <c s="6" t="s">
        <v>1262</v>
      </c>
      <c s="36" t="s">
        <v>84</v>
      </c>
      <c s="37">
        <v>7800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25.5">
      <c r="A44" s="35" t="s">
        <v>56</v>
      </c>
      <c r="E44" s="39" t="s">
        <v>1525</v>
      </c>
    </row>
    <row r="45" spans="1:5" ht="76.5">
      <c r="A45" s="35" t="s">
        <v>58</v>
      </c>
      <c r="E45" s="40" t="s">
        <v>1526</v>
      </c>
    </row>
    <row r="46" spans="1:5" ht="63.75">
      <c r="A46" t="s">
        <v>60</v>
      </c>
      <c r="E46" s="39" t="s">
        <v>1524</v>
      </c>
    </row>
    <row r="47" spans="1:16" ht="12.75">
      <c r="A47" t="s">
        <v>49</v>
      </c>
      <c s="34" t="s">
        <v>98</v>
      </c>
      <c s="34" t="s">
        <v>1527</v>
      </c>
      <c s="35" t="s">
        <v>52</v>
      </c>
      <c s="6" t="s">
        <v>1528</v>
      </c>
      <c s="36" t="s">
        <v>84</v>
      </c>
      <c s="37">
        <v>69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1529</v>
      </c>
    </row>
    <row r="50" spans="1:5" ht="63.75">
      <c r="A50" t="s">
        <v>60</v>
      </c>
      <c r="E50" s="39" t="s">
        <v>1260</v>
      </c>
    </row>
    <row r="51" spans="1:16" ht="12.75">
      <c r="A51" t="s">
        <v>49</v>
      </c>
      <c s="34" t="s">
        <v>102</v>
      </c>
      <c s="34" t="s">
        <v>434</v>
      </c>
      <c s="35" t="s">
        <v>52</v>
      </c>
      <c s="6" t="s">
        <v>435</v>
      </c>
      <c s="36" t="s">
        <v>66</v>
      </c>
      <c s="37">
        <v>293.916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1530</v>
      </c>
    </row>
    <row r="54" spans="1:5" ht="191.25">
      <c r="A54" t="s">
        <v>60</v>
      </c>
      <c r="E54" s="39" t="s">
        <v>1271</v>
      </c>
    </row>
    <row r="55" spans="1:16" ht="12.75">
      <c r="A55" t="s">
        <v>49</v>
      </c>
      <c s="34" t="s">
        <v>105</v>
      </c>
      <c s="34" t="s">
        <v>592</v>
      </c>
      <c s="35" t="s">
        <v>52</v>
      </c>
      <c s="6" t="s">
        <v>593</v>
      </c>
      <c s="36" t="s">
        <v>66</v>
      </c>
      <c s="37">
        <v>404.86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25.5">
      <c r="A56" s="35" t="s">
        <v>56</v>
      </c>
      <c r="E56" s="39" t="s">
        <v>1272</v>
      </c>
    </row>
    <row r="57" spans="1:5" ht="63.75">
      <c r="A57" s="35" t="s">
        <v>58</v>
      </c>
      <c r="E57" s="40" t="s">
        <v>1531</v>
      </c>
    </row>
    <row r="58" spans="1:5" ht="280.5">
      <c r="A58" t="s">
        <v>60</v>
      </c>
      <c r="E58" s="39" t="s">
        <v>1205</v>
      </c>
    </row>
    <row r="59" spans="1:16" ht="12.75">
      <c r="A59" t="s">
        <v>49</v>
      </c>
      <c s="34" t="s">
        <v>108</v>
      </c>
      <c s="34" t="s">
        <v>1274</v>
      </c>
      <c s="35" t="s">
        <v>52</v>
      </c>
      <c s="6" t="s">
        <v>1275</v>
      </c>
      <c s="36" t="s">
        <v>66</v>
      </c>
      <c s="37">
        <v>158.8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25.5">
      <c r="A60" s="35" t="s">
        <v>56</v>
      </c>
      <c r="E60" s="39" t="s">
        <v>1532</v>
      </c>
    </row>
    <row r="61" spans="1:5" ht="12.75">
      <c r="A61" s="35" t="s">
        <v>58</v>
      </c>
      <c r="E61" s="40" t="s">
        <v>52</v>
      </c>
    </row>
    <row r="62" spans="1:5" ht="242.25">
      <c r="A62" t="s">
        <v>60</v>
      </c>
      <c r="E62" s="39" t="s">
        <v>1278</v>
      </c>
    </row>
    <row r="63" spans="1:16" ht="12.75">
      <c r="A63" t="s">
        <v>49</v>
      </c>
      <c s="34" t="s">
        <v>112</v>
      </c>
      <c s="34" t="s">
        <v>1279</v>
      </c>
      <c s="35" t="s">
        <v>52</v>
      </c>
      <c s="6" t="s">
        <v>1280</v>
      </c>
      <c s="36" t="s">
        <v>75</v>
      </c>
      <c s="37">
        <v>17841.145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1281</v>
      </c>
    </row>
    <row r="65" spans="1:5" ht="63.75">
      <c r="A65" s="35" t="s">
        <v>58</v>
      </c>
      <c r="E65" s="40" t="s">
        <v>1533</v>
      </c>
    </row>
    <row r="66" spans="1:5" ht="25.5">
      <c r="A66" t="s">
        <v>60</v>
      </c>
      <c r="E66" s="39" t="s">
        <v>1062</v>
      </c>
    </row>
    <row r="67" spans="1:13" ht="12.75">
      <c r="A67" t="s">
        <v>46</v>
      </c>
      <c r="C67" s="31" t="s">
        <v>27</v>
      </c>
      <c r="E67" s="33" t="s">
        <v>452</v>
      </c>
      <c r="J67" s="32">
        <f>0</f>
      </c>
      <c s="32">
        <f>0</f>
      </c>
      <c s="32">
        <f>0+L68+L72</f>
      </c>
      <c s="32">
        <f>0+M68+M72</f>
      </c>
    </row>
    <row r="68" spans="1:16" ht="12.75">
      <c r="A68" t="s">
        <v>49</v>
      </c>
      <c s="34" t="s">
        <v>116</v>
      </c>
      <c s="34" t="s">
        <v>1301</v>
      </c>
      <c s="35" t="s">
        <v>52</v>
      </c>
      <c s="6" t="s">
        <v>1302</v>
      </c>
      <c s="36" t="s">
        <v>66</v>
      </c>
      <c s="37">
        <v>713.646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38.25">
      <c r="A69" s="35" t="s">
        <v>56</v>
      </c>
      <c r="E69" s="39" t="s">
        <v>1534</v>
      </c>
    </row>
    <row r="70" spans="1:5" ht="25.5">
      <c r="A70" s="35" t="s">
        <v>58</v>
      </c>
      <c r="E70" s="40" t="s">
        <v>1535</v>
      </c>
    </row>
    <row r="71" spans="1:5" ht="38.25">
      <c r="A71" t="s">
        <v>60</v>
      </c>
      <c r="E71" s="39" t="s">
        <v>1305</v>
      </c>
    </row>
    <row r="72" spans="1:16" ht="12.75">
      <c r="A72" t="s">
        <v>49</v>
      </c>
      <c s="34" t="s">
        <v>120</v>
      </c>
      <c s="34" t="s">
        <v>1306</v>
      </c>
      <c s="35" t="s">
        <v>52</v>
      </c>
      <c s="6" t="s">
        <v>1307</v>
      </c>
      <c s="36" t="s">
        <v>75</v>
      </c>
      <c s="37">
        <v>3568.23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38.25">
      <c r="A73" s="35" t="s">
        <v>56</v>
      </c>
      <c r="E73" s="39" t="s">
        <v>1536</v>
      </c>
    </row>
    <row r="74" spans="1:5" ht="12.75">
      <c r="A74" s="35" t="s">
        <v>58</v>
      </c>
      <c r="E74" s="40" t="s">
        <v>1537</v>
      </c>
    </row>
    <row r="75" spans="1:5" ht="102">
      <c r="A75" t="s">
        <v>60</v>
      </c>
      <c r="E75" s="39" t="s">
        <v>1310</v>
      </c>
    </row>
    <row r="76" spans="1:13" ht="12.75">
      <c r="A76" t="s">
        <v>46</v>
      </c>
      <c r="C76" s="31" t="s">
        <v>81</v>
      </c>
      <c r="E76" s="33" t="s">
        <v>305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123</v>
      </c>
      <c s="34" t="s">
        <v>1311</v>
      </c>
      <c s="35" t="s">
        <v>52</v>
      </c>
      <c s="6" t="s">
        <v>1312</v>
      </c>
      <c s="36" t="s">
        <v>66</v>
      </c>
      <c s="37">
        <v>1384.35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51">
      <c r="A78" s="35" t="s">
        <v>56</v>
      </c>
      <c r="E78" s="39" t="s">
        <v>1538</v>
      </c>
    </row>
    <row r="79" spans="1:5" ht="12.75">
      <c r="A79" s="35" t="s">
        <v>58</v>
      </c>
      <c r="E79" s="40" t="s">
        <v>1539</v>
      </c>
    </row>
    <row r="80" spans="1:5" ht="51">
      <c r="A80" t="s">
        <v>60</v>
      </c>
      <c r="E80" s="39" t="s">
        <v>1219</v>
      </c>
    </row>
    <row r="81" spans="1:16" ht="12.75">
      <c r="A81" t="s">
        <v>49</v>
      </c>
      <c s="34" t="s">
        <v>126</v>
      </c>
      <c s="34" t="s">
        <v>1314</v>
      </c>
      <c s="35" t="s">
        <v>52</v>
      </c>
      <c s="6" t="s">
        <v>1315</v>
      </c>
      <c s="36" t="s">
        <v>75</v>
      </c>
      <c s="37">
        <v>15415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1316</v>
      </c>
    </row>
    <row r="83" spans="1:5" ht="63.75">
      <c r="A83" s="35" t="s">
        <v>58</v>
      </c>
      <c r="E83" s="40" t="s">
        <v>1540</v>
      </c>
    </row>
    <row r="84" spans="1:5" ht="89.25">
      <c r="A84" t="s">
        <v>60</v>
      </c>
      <c r="E84" s="39" t="s">
        <v>1318</v>
      </c>
    </row>
    <row r="85" spans="1:16" ht="12.75">
      <c r="A85" t="s">
        <v>49</v>
      </c>
      <c s="34" t="s">
        <v>129</v>
      </c>
      <c s="34" t="s">
        <v>1319</v>
      </c>
      <c s="35" t="s">
        <v>52</v>
      </c>
      <c s="6" t="s">
        <v>1320</v>
      </c>
      <c s="36" t="s">
        <v>75</v>
      </c>
      <c s="37">
        <v>3432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67</v>
      </c>
      <c>
        <f>(M85*21)/100</f>
      </c>
      <c t="s">
        <v>27</v>
      </c>
    </row>
    <row r="86" spans="1:5" ht="12.75">
      <c r="A86" s="35" t="s">
        <v>56</v>
      </c>
      <c r="E86" s="39" t="s">
        <v>1321</v>
      </c>
    </row>
    <row r="87" spans="1:5" ht="76.5">
      <c r="A87" s="35" t="s">
        <v>58</v>
      </c>
      <c r="E87" s="40" t="s">
        <v>1541</v>
      </c>
    </row>
    <row r="88" spans="1:5" ht="102">
      <c r="A88" t="s">
        <v>60</v>
      </c>
      <c r="E88" s="39" t="s">
        <v>1323</v>
      </c>
    </row>
    <row r="89" spans="1:16" ht="12.75">
      <c r="A89" t="s">
        <v>49</v>
      </c>
      <c s="34" t="s">
        <v>132</v>
      </c>
      <c s="34" t="s">
        <v>1324</v>
      </c>
      <c s="35" t="s">
        <v>52</v>
      </c>
      <c s="6" t="s">
        <v>1325</v>
      </c>
      <c s="36" t="s">
        <v>75</v>
      </c>
      <c s="37">
        <v>15415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25.5">
      <c r="A90" s="35" t="s">
        <v>56</v>
      </c>
      <c r="E90" s="39" t="s">
        <v>1326</v>
      </c>
    </row>
    <row r="91" spans="1:5" ht="63.75">
      <c r="A91" s="35" t="s">
        <v>58</v>
      </c>
      <c r="E91" s="40" t="s">
        <v>1540</v>
      </c>
    </row>
    <row r="92" spans="1:5" ht="51">
      <c r="A92" t="s">
        <v>60</v>
      </c>
      <c r="E92" s="39" t="s">
        <v>1327</v>
      </c>
    </row>
    <row r="93" spans="1:13" ht="12.75">
      <c r="A93" t="s">
        <v>46</v>
      </c>
      <c r="C93" s="31" t="s">
        <v>94</v>
      </c>
      <c r="E93" s="33" t="s">
        <v>359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49</v>
      </c>
      <c s="34" t="s">
        <v>136</v>
      </c>
      <c s="34" t="s">
        <v>1412</v>
      </c>
      <c s="35" t="s">
        <v>52</v>
      </c>
      <c s="6" t="s">
        <v>1413</v>
      </c>
      <c s="36" t="s">
        <v>66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25.5">
      <c r="A95" s="35" t="s">
        <v>56</v>
      </c>
      <c r="E95" s="39" t="s">
        <v>1542</v>
      </c>
    </row>
    <row r="96" spans="1:5" ht="12.75">
      <c r="A96" s="35" t="s">
        <v>58</v>
      </c>
      <c r="E96" s="40" t="s">
        <v>52</v>
      </c>
    </row>
    <row r="97" spans="1:5" ht="38.25">
      <c r="A97" t="s">
        <v>60</v>
      </c>
      <c r="E97" s="39" t="s">
        <v>1416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1076</v>
      </c>
      <c r="E4" s="26" t="s">
        <v>1077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1545</v>
      </c>
      <c r="E8" s="30" t="s">
        <v>1544</v>
      </c>
      <c r="J8" s="29">
        <f>0+J9+J18+J35+J80</f>
      </c>
      <c s="29">
        <f>0+K9+K18+K35+K80</f>
      </c>
      <c s="29">
        <f>0+L9+L18+L35+L80</f>
      </c>
      <c s="29">
        <f>0+M9+M18+M35+M80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62</v>
      </c>
      <c s="34" t="s">
        <v>402</v>
      </c>
      <c s="35" t="s">
        <v>52</v>
      </c>
      <c s="6" t="s">
        <v>403</v>
      </c>
      <c s="36" t="s">
        <v>286</v>
      </c>
      <c s="37">
        <v>54.53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1546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1235</v>
      </c>
      <c s="35" t="s">
        <v>52</v>
      </c>
      <c s="6" t="s">
        <v>1236</v>
      </c>
      <c s="36" t="s">
        <v>286</v>
      </c>
      <c s="37">
        <v>546.381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38.25">
      <c r="A16" s="35" t="s">
        <v>58</v>
      </c>
      <c r="E16" s="40" t="s">
        <v>1547</v>
      </c>
    </row>
    <row r="17" spans="1:5" ht="140.25">
      <c r="A17" t="s">
        <v>60</v>
      </c>
      <c r="E17" s="39" t="s">
        <v>288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1548</v>
      </c>
      <c s="35" t="s">
        <v>52</v>
      </c>
      <c s="6" t="s">
        <v>1549</v>
      </c>
      <c s="36" t="s">
        <v>66</v>
      </c>
      <c s="37">
        <v>92.355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38.25">
      <c r="A20" s="35" t="s">
        <v>56</v>
      </c>
      <c r="E20" s="39" t="s">
        <v>1550</v>
      </c>
    </row>
    <row r="21" spans="1:5" ht="76.5">
      <c r="A21" s="35" t="s">
        <v>58</v>
      </c>
      <c r="E21" s="40" t="s">
        <v>1551</v>
      </c>
    </row>
    <row r="22" spans="1:5" ht="63.75">
      <c r="A22" t="s">
        <v>60</v>
      </c>
      <c r="E22" s="39" t="s">
        <v>1198</v>
      </c>
    </row>
    <row r="23" spans="1:16" ht="12.75">
      <c r="A23" t="s">
        <v>49</v>
      </c>
      <c s="34" t="s">
        <v>77</v>
      </c>
      <c s="34" t="s">
        <v>1552</v>
      </c>
      <c s="35" t="s">
        <v>52</v>
      </c>
      <c s="6" t="s">
        <v>1553</v>
      </c>
      <c s="36" t="s">
        <v>66</v>
      </c>
      <c s="37">
        <v>156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25.5">
      <c r="A24" s="35" t="s">
        <v>56</v>
      </c>
      <c r="E24" s="39" t="s">
        <v>1554</v>
      </c>
    </row>
    <row r="25" spans="1:5" ht="12.75">
      <c r="A25" s="35" t="s">
        <v>58</v>
      </c>
      <c r="E25" s="40" t="s">
        <v>1555</v>
      </c>
    </row>
    <row r="26" spans="1:5" ht="63.75">
      <c r="A26" t="s">
        <v>60</v>
      </c>
      <c r="E26" s="39" t="s">
        <v>1198</v>
      </c>
    </row>
    <row r="27" spans="1:16" ht="12.75">
      <c r="A27" t="s">
        <v>49</v>
      </c>
      <c s="34" t="s">
        <v>81</v>
      </c>
      <c s="34" t="s">
        <v>1251</v>
      </c>
      <c s="35" t="s">
        <v>52</v>
      </c>
      <c s="6" t="s">
        <v>1252</v>
      </c>
      <c s="36" t="s">
        <v>66</v>
      </c>
      <c s="37">
        <v>28.7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25.5">
      <c r="A28" s="35" t="s">
        <v>56</v>
      </c>
      <c r="E28" s="39" t="s">
        <v>1556</v>
      </c>
    </row>
    <row r="29" spans="1:5" ht="38.25">
      <c r="A29" s="35" t="s">
        <v>58</v>
      </c>
      <c r="E29" s="40" t="s">
        <v>1557</v>
      </c>
    </row>
    <row r="30" spans="1:5" ht="369.75">
      <c r="A30" t="s">
        <v>60</v>
      </c>
      <c r="E30" s="39" t="s">
        <v>1255</v>
      </c>
    </row>
    <row r="31" spans="1:16" ht="12.75">
      <c r="A31" t="s">
        <v>49</v>
      </c>
      <c s="34" t="s">
        <v>85</v>
      </c>
      <c s="34" t="s">
        <v>434</v>
      </c>
      <c s="35" t="s">
        <v>52</v>
      </c>
      <c s="6" t="s">
        <v>435</v>
      </c>
      <c s="36" t="s">
        <v>66</v>
      </c>
      <c s="37">
        <v>28.7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1558</v>
      </c>
    </row>
    <row r="34" spans="1:5" ht="191.25">
      <c r="A34" t="s">
        <v>60</v>
      </c>
      <c r="E34" s="39" t="s">
        <v>1271</v>
      </c>
    </row>
    <row r="35" spans="1:13" ht="12.75">
      <c r="A35" t="s">
        <v>46</v>
      </c>
      <c r="C35" s="31" t="s">
        <v>81</v>
      </c>
      <c r="E35" s="33" t="s">
        <v>305</v>
      </c>
      <c r="J35" s="32">
        <f>0</f>
      </c>
      <c s="32">
        <f>0</f>
      </c>
      <c s="32">
        <f>0+L36+L40+L44+L48+L52+L56+L60+L64+L68+L72+L76</f>
      </c>
      <c s="32">
        <f>0+M36+M40+M44+M48+M52+M56+M60+M64+M68+M72+M76</f>
      </c>
    </row>
    <row r="36" spans="1:16" ht="12.75">
      <c r="A36" t="s">
        <v>49</v>
      </c>
      <c s="34" t="s">
        <v>88</v>
      </c>
      <c s="34" t="s">
        <v>1311</v>
      </c>
      <c s="35" t="s">
        <v>52</v>
      </c>
      <c s="6" t="s">
        <v>1312</v>
      </c>
      <c s="36" t="s">
        <v>66</v>
      </c>
      <c s="37">
        <v>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1559</v>
      </c>
    </row>
    <row r="38" spans="1:5" ht="38.25">
      <c r="A38" s="35" t="s">
        <v>58</v>
      </c>
      <c r="E38" s="40" t="s">
        <v>1560</v>
      </c>
    </row>
    <row r="39" spans="1:5" ht="51">
      <c r="A39" t="s">
        <v>60</v>
      </c>
      <c r="E39" s="39" t="s">
        <v>1219</v>
      </c>
    </row>
    <row r="40" spans="1:16" ht="12.75">
      <c r="A40" t="s">
        <v>49</v>
      </c>
      <c s="34" t="s">
        <v>91</v>
      </c>
      <c s="34" t="s">
        <v>1561</v>
      </c>
      <c s="35" t="s">
        <v>52</v>
      </c>
      <c s="6" t="s">
        <v>1562</v>
      </c>
      <c s="36" t="s">
        <v>75</v>
      </c>
      <c s="37">
        <v>1847.1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38.25">
      <c r="A41" s="35" t="s">
        <v>56</v>
      </c>
      <c r="E41" s="39" t="s">
        <v>1563</v>
      </c>
    </row>
    <row r="42" spans="1:5" ht="51">
      <c r="A42" s="35" t="s">
        <v>58</v>
      </c>
      <c r="E42" s="40" t="s">
        <v>1564</v>
      </c>
    </row>
    <row r="43" spans="1:5" ht="89.25">
      <c r="A43" t="s">
        <v>60</v>
      </c>
      <c r="E43" s="39" t="s">
        <v>1318</v>
      </c>
    </row>
    <row r="44" spans="1:16" ht="12.75">
      <c r="A44" t="s">
        <v>49</v>
      </c>
      <c s="34" t="s">
        <v>94</v>
      </c>
      <c s="34" t="s">
        <v>1565</v>
      </c>
      <c s="35" t="s">
        <v>52</v>
      </c>
      <c s="6" t="s">
        <v>1566</v>
      </c>
      <c s="36" t="s">
        <v>75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38.25">
      <c r="A46" s="35" t="s">
        <v>58</v>
      </c>
      <c r="E46" s="40" t="s">
        <v>1567</v>
      </c>
    </row>
    <row r="47" spans="1:5" ht="51">
      <c r="A47" t="s">
        <v>60</v>
      </c>
      <c r="E47" s="39" t="s">
        <v>1568</v>
      </c>
    </row>
    <row r="48" spans="1:16" ht="12.75">
      <c r="A48" t="s">
        <v>49</v>
      </c>
      <c s="34" t="s">
        <v>98</v>
      </c>
      <c s="34" t="s">
        <v>1569</v>
      </c>
      <c s="35" t="s">
        <v>52</v>
      </c>
      <c s="6" t="s">
        <v>1570</v>
      </c>
      <c s="36" t="s">
        <v>75</v>
      </c>
      <c s="37">
        <v>2540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76.5">
      <c r="A50" s="35" t="s">
        <v>58</v>
      </c>
      <c r="E50" s="40" t="s">
        <v>1571</v>
      </c>
    </row>
    <row r="51" spans="1:5" ht="51">
      <c r="A51" t="s">
        <v>60</v>
      </c>
      <c r="E51" s="39" t="s">
        <v>1568</v>
      </c>
    </row>
    <row r="52" spans="1:16" ht="12.75">
      <c r="A52" t="s">
        <v>49</v>
      </c>
      <c s="34" t="s">
        <v>102</v>
      </c>
      <c s="34" t="s">
        <v>1572</v>
      </c>
      <c s="35" t="s">
        <v>52</v>
      </c>
      <c s="6" t="s">
        <v>1573</v>
      </c>
      <c s="36" t="s">
        <v>75</v>
      </c>
      <c s="37">
        <v>1260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25.5">
      <c r="A53" s="35" t="s">
        <v>56</v>
      </c>
      <c r="E53" s="39" t="s">
        <v>1574</v>
      </c>
    </row>
    <row r="54" spans="1:5" ht="12.75">
      <c r="A54" s="35" t="s">
        <v>58</v>
      </c>
      <c r="E54" s="40" t="s">
        <v>1575</v>
      </c>
    </row>
    <row r="55" spans="1:5" ht="140.25">
      <c r="A55" t="s">
        <v>60</v>
      </c>
      <c r="E55" s="39" t="s">
        <v>1576</v>
      </c>
    </row>
    <row r="56" spans="1:16" ht="12.75">
      <c r="A56" t="s">
        <v>49</v>
      </c>
      <c s="34" t="s">
        <v>105</v>
      </c>
      <c s="34" t="s">
        <v>1577</v>
      </c>
      <c s="35" t="s">
        <v>52</v>
      </c>
      <c s="6" t="s">
        <v>1578</v>
      </c>
      <c s="36" t="s">
        <v>75</v>
      </c>
      <c s="37">
        <v>73.5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58</v>
      </c>
      <c r="E58" s="40" t="s">
        <v>1579</v>
      </c>
    </row>
    <row r="59" spans="1:5" ht="140.25">
      <c r="A59" t="s">
        <v>60</v>
      </c>
      <c r="E59" s="39" t="s">
        <v>1576</v>
      </c>
    </row>
    <row r="60" spans="1:16" ht="12.75">
      <c r="A60" t="s">
        <v>49</v>
      </c>
      <c s="34" t="s">
        <v>108</v>
      </c>
      <c s="34" t="s">
        <v>1580</v>
      </c>
      <c s="35" t="s">
        <v>52</v>
      </c>
      <c s="6" t="s">
        <v>1581</v>
      </c>
      <c s="36" t="s">
        <v>75</v>
      </c>
      <c s="37">
        <v>1320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25.5">
      <c r="A61" s="35" t="s">
        <v>56</v>
      </c>
      <c r="E61" s="39" t="s">
        <v>1582</v>
      </c>
    </row>
    <row r="62" spans="1:5" ht="12.75">
      <c r="A62" s="35" t="s">
        <v>58</v>
      </c>
      <c r="E62" s="40" t="s">
        <v>1583</v>
      </c>
    </row>
    <row r="63" spans="1:5" ht="140.25">
      <c r="A63" t="s">
        <v>60</v>
      </c>
      <c r="E63" s="39" t="s">
        <v>1576</v>
      </c>
    </row>
    <row r="64" spans="1:16" ht="12.75">
      <c r="A64" t="s">
        <v>49</v>
      </c>
      <c s="34" t="s">
        <v>112</v>
      </c>
      <c s="34" t="s">
        <v>1584</v>
      </c>
      <c s="35" t="s">
        <v>52</v>
      </c>
      <c s="6" t="s">
        <v>1585</v>
      </c>
      <c s="36" t="s">
        <v>75</v>
      </c>
      <c s="37">
        <v>77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51">
      <c r="A66" s="35" t="s">
        <v>58</v>
      </c>
      <c r="E66" s="40" t="s">
        <v>1586</v>
      </c>
    </row>
    <row r="67" spans="1:5" ht="140.25">
      <c r="A67" t="s">
        <v>60</v>
      </c>
      <c r="E67" s="39" t="s">
        <v>1576</v>
      </c>
    </row>
    <row r="68" spans="1:16" ht="12.75">
      <c r="A68" t="s">
        <v>49</v>
      </c>
      <c s="34" t="s">
        <v>116</v>
      </c>
      <c s="34" t="s">
        <v>1587</v>
      </c>
      <c s="35" t="s">
        <v>52</v>
      </c>
      <c s="6" t="s">
        <v>1588</v>
      </c>
      <c s="36" t="s">
        <v>75</v>
      </c>
      <c s="37">
        <v>2795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1589</v>
      </c>
    </row>
    <row r="70" spans="1:5" ht="63.75">
      <c r="A70" s="35" t="s">
        <v>58</v>
      </c>
      <c r="E70" s="40" t="s">
        <v>1590</v>
      </c>
    </row>
    <row r="71" spans="1:5" ht="76.5">
      <c r="A71" t="s">
        <v>60</v>
      </c>
      <c r="E71" s="39" t="s">
        <v>1591</v>
      </c>
    </row>
    <row r="72" spans="1:16" ht="12.75">
      <c r="A72" t="s">
        <v>49</v>
      </c>
      <c s="34" t="s">
        <v>120</v>
      </c>
      <c s="34" t="s">
        <v>1592</v>
      </c>
      <c s="35" t="s">
        <v>52</v>
      </c>
      <c s="6" t="s">
        <v>1593</v>
      </c>
      <c s="36" t="s">
        <v>75</v>
      </c>
      <c s="37">
        <v>117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25.5">
      <c r="A73" s="35" t="s">
        <v>56</v>
      </c>
      <c r="E73" s="39" t="s">
        <v>1594</v>
      </c>
    </row>
    <row r="74" spans="1:5" ht="76.5">
      <c r="A74" s="35" t="s">
        <v>58</v>
      </c>
      <c r="E74" s="40" t="s">
        <v>1595</v>
      </c>
    </row>
    <row r="75" spans="1:5" ht="89.25">
      <c r="A75" t="s">
        <v>60</v>
      </c>
      <c r="E75" s="39" t="s">
        <v>1596</v>
      </c>
    </row>
    <row r="76" spans="1:16" ht="12.75">
      <c r="A76" t="s">
        <v>49</v>
      </c>
      <c s="34" t="s">
        <v>123</v>
      </c>
      <c s="34" t="s">
        <v>1597</v>
      </c>
      <c s="35" t="s">
        <v>52</v>
      </c>
      <c s="6" t="s">
        <v>1598</v>
      </c>
      <c s="36" t="s">
        <v>84</v>
      </c>
      <c s="37">
        <v>350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25.5">
      <c r="A77" s="35" t="s">
        <v>56</v>
      </c>
      <c r="E77" s="39" t="s">
        <v>1599</v>
      </c>
    </row>
    <row r="78" spans="1:5" ht="25.5">
      <c r="A78" s="35" t="s">
        <v>58</v>
      </c>
      <c r="E78" s="40" t="s">
        <v>1600</v>
      </c>
    </row>
    <row r="79" spans="1:5" ht="38.25">
      <c r="A79" t="s">
        <v>60</v>
      </c>
      <c r="E79" s="39" t="s">
        <v>1601</v>
      </c>
    </row>
    <row r="80" spans="1:13" ht="12.75">
      <c r="A80" t="s">
        <v>46</v>
      </c>
      <c r="C80" s="31" t="s">
        <v>94</v>
      </c>
      <c r="E80" s="33" t="s">
        <v>359</v>
      </c>
      <c r="J80" s="32">
        <f>0</f>
      </c>
      <c s="32">
        <f>0</f>
      </c>
      <c s="32">
        <f>0+L81</f>
      </c>
      <c s="32">
        <f>0+M81</f>
      </c>
    </row>
    <row r="81" spans="1:16" ht="12.75">
      <c r="A81" t="s">
        <v>49</v>
      </c>
      <c s="34" t="s">
        <v>126</v>
      </c>
      <c s="34" t="s">
        <v>1602</v>
      </c>
      <c s="35" t="s">
        <v>52</v>
      </c>
      <c s="6" t="s">
        <v>1603</v>
      </c>
      <c s="36" t="s">
        <v>84</v>
      </c>
      <c s="37">
        <v>350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1604</v>
      </c>
    </row>
    <row r="83" spans="1:5" ht="25.5">
      <c r="A83" s="35" t="s">
        <v>58</v>
      </c>
      <c r="E83" s="40" t="s">
        <v>1600</v>
      </c>
    </row>
    <row r="84" spans="1:5" ht="25.5">
      <c r="A84" t="s">
        <v>60</v>
      </c>
      <c r="E84" s="39" t="s">
        <v>1605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25.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0+L15+L19+L23+L27+L31+L35+L39+L43+L47+L51+L55+L59+L63+L67+L71+L75+L79+L83+L87+L91+L95+L99+L103</f>
      </c>
      <c s="32">
        <f>0+M15+M19+M23+M27+M31+M35+M39+M43+M47+M51+M55+M59+M63+M67+M71+M75+M79+M83+M87+M91+M95+M99+M103</f>
      </c>
    </row>
    <row r="15" spans="1:16" ht="12.75">
      <c r="A15" t="s">
        <v>49</v>
      </c>
      <c s="34" t="s">
        <v>62</v>
      </c>
      <c s="34" t="s">
        <v>64</v>
      </c>
      <c s="35" t="s">
        <v>52</v>
      </c>
      <c s="6" t="s">
        <v>65</v>
      </c>
      <c s="36" t="s">
        <v>66</v>
      </c>
      <c s="37">
        <v>112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68</v>
      </c>
    </row>
    <row r="17" spans="1:5" ht="12.75">
      <c r="A17" s="35" t="s">
        <v>58</v>
      </c>
      <c r="E17" s="40" t="s">
        <v>69</v>
      </c>
    </row>
    <row r="18" spans="1:5" ht="12.75">
      <c r="A18" t="s">
        <v>60</v>
      </c>
      <c r="E18" s="39" t="s">
        <v>70</v>
      </c>
    </row>
    <row r="19" spans="1:16" ht="12.75">
      <c r="A19" t="s">
        <v>49</v>
      </c>
      <c s="34" t="s">
        <v>27</v>
      </c>
      <c s="34" t="s">
        <v>71</v>
      </c>
      <c s="35" t="s">
        <v>52</v>
      </c>
      <c s="6" t="s">
        <v>72</v>
      </c>
      <c s="36" t="s">
        <v>66</v>
      </c>
      <c s="37">
        <v>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68</v>
      </c>
    </row>
    <row r="21" spans="1:5" ht="12.75">
      <c r="A21" s="35" t="s">
        <v>58</v>
      </c>
      <c r="E21" s="40" t="s">
        <v>69</v>
      </c>
    </row>
    <row r="22" spans="1:5" ht="12.75">
      <c r="A22" t="s">
        <v>60</v>
      </c>
      <c r="E22" s="39" t="s">
        <v>70</v>
      </c>
    </row>
    <row r="23" spans="1:16" ht="12.75">
      <c r="A23" t="s">
        <v>49</v>
      </c>
      <c s="34" t="s">
        <v>26</v>
      </c>
      <c s="34" t="s">
        <v>73</v>
      </c>
      <c s="35" t="s">
        <v>52</v>
      </c>
      <c s="6" t="s">
        <v>74</v>
      </c>
      <c s="36" t="s">
        <v>75</v>
      </c>
      <c s="37">
        <v>140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68</v>
      </c>
    </row>
    <row r="25" spans="1:5" ht="12.75">
      <c r="A25" s="35" t="s">
        <v>58</v>
      </c>
      <c r="E25" s="40" t="s">
        <v>76</v>
      </c>
    </row>
    <row r="26" spans="1:5" ht="12.75">
      <c r="A26" t="s">
        <v>60</v>
      </c>
      <c r="E26" s="39" t="s">
        <v>70</v>
      </c>
    </row>
    <row r="27" spans="1:16" ht="12.75">
      <c r="A27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68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70</v>
      </c>
    </row>
    <row r="31" spans="1:16" ht="12.75">
      <c r="A31" t="s">
        <v>49</v>
      </c>
      <c s="34" t="s">
        <v>81</v>
      </c>
      <c s="34" t="s">
        <v>82</v>
      </c>
      <c s="35" t="s">
        <v>52</v>
      </c>
      <c s="6" t="s">
        <v>83</v>
      </c>
      <c s="36" t="s">
        <v>84</v>
      </c>
      <c s="37">
        <v>400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68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70</v>
      </c>
    </row>
    <row r="35" spans="1:16" ht="12.75">
      <c r="A35" t="s">
        <v>49</v>
      </c>
      <c s="34" t="s">
        <v>85</v>
      </c>
      <c s="34" t="s">
        <v>86</v>
      </c>
      <c s="35" t="s">
        <v>52</v>
      </c>
      <c s="6" t="s">
        <v>87</v>
      </c>
      <c s="36" t="s">
        <v>84</v>
      </c>
      <c s="37">
        <v>400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68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70</v>
      </c>
    </row>
    <row r="39" spans="1:16" ht="12.75">
      <c r="A39" t="s">
        <v>49</v>
      </c>
      <c s="34" t="s">
        <v>88</v>
      </c>
      <c s="34" t="s">
        <v>89</v>
      </c>
      <c s="35" t="s">
        <v>52</v>
      </c>
      <c s="6" t="s">
        <v>90</v>
      </c>
      <c s="36" t="s">
        <v>84</v>
      </c>
      <c s="37">
        <v>400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68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70</v>
      </c>
    </row>
    <row r="43" spans="1:16" ht="25.5">
      <c r="A43" t="s">
        <v>49</v>
      </c>
      <c s="34" t="s">
        <v>91</v>
      </c>
      <c s="34" t="s">
        <v>92</v>
      </c>
      <c s="35" t="s">
        <v>52</v>
      </c>
      <c s="6" t="s">
        <v>93</v>
      </c>
      <c s="36" t="s">
        <v>84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68</v>
      </c>
    </row>
    <row r="45" spans="1:5" ht="12.75">
      <c r="A45" s="35" t="s">
        <v>58</v>
      </c>
      <c r="E45" s="40" t="s">
        <v>59</v>
      </c>
    </row>
    <row r="46" spans="1:5" ht="12.75">
      <c r="A46" t="s">
        <v>60</v>
      </c>
      <c r="E46" s="39" t="s">
        <v>70</v>
      </c>
    </row>
    <row r="47" spans="1:16" ht="25.5">
      <c r="A47" t="s">
        <v>49</v>
      </c>
      <c s="34" t="s">
        <v>94</v>
      </c>
      <c s="34" t="s">
        <v>95</v>
      </c>
      <c s="35" t="s">
        <v>52</v>
      </c>
      <c s="6" t="s">
        <v>96</v>
      </c>
      <c s="36" t="s">
        <v>84</v>
      </c>
      <c s="37">
        <v>300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97</v>
      </c>
    </row>
    <row r="49" spans="1:5" ht="12.75">
      <c r="A49" s="35" t="s">
        <v>58</v>
      </c>
      <c r="E49" s="40" t="s">
        <v>59</v>
      </c>
    </row>
    <row r="50" spans="1:5" ht="12.75">
      <c r="A50" t="s">
        <v>60</v>
      </c>
      <c r="E50" s="39" t="s">
        <v>70</v>
      </c>
    </row>
    <row r="51" spans="1:16" ht="25.5">
      <c r="A51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84</v>
      </c>
      <c s="37">
        <v>300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68</v>
      </c>
    </row>
    <row r="53" spans="1:5" ht="12.75">
      <c r="A53" s="35" t="s">
        <v>58</v>
      </c>
      <c r="E53" s="40" t="s">
        <v>59</v>
      </c>
    </row>
    <row r="54" spans="1:5" ht="102">
      <c r="A54" t="s">
        <v>60</v>
      </c>
      <c r="E54" s="39" t="s">
        <v>101</v>
      </c>
    </row>
    <row r="55" spans="1:16" ht="25.5">
      <c r="A55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84</v>
      </c>
      <c s="37">
        <v>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68</v>
      </c>
    </row>
    <row r="57" spans="1:5" ht="12.75">
      <c r="A57" s="35" t="s">
        <v>58</v>
      </c>
      <c r="E57" s="40" t="s">
        <v>59</v>
      </c>
    </row>
    <row r="58" spans="1:5" ht="12.75">
      <c r="A58" t="s">
        <v>60</v>
      </c>
      <c r="E58" s="39" t="s">
        <v>70</v>
      </c>
    </row>
    <row r="59" spans="1:16" ht="12.75">
      <c r="A59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80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68</v>
      </c>
    </row>
    <row r="61" spans="1:5" ht="12.75">
      <c r="A61" s="35" t="s">
        <v>58</v>
      </c>
      <c r="E61" s="40" t="s">
        <v>59</v>
      </c>
    </row>
    <row r="62" spans="1:5" ht="12.75">
      <c r="A62" t="s">
        <v>60</v>
      </c>
      <c r="E62" s="39" t="s">
        <v>70</v>
      </c>
    </row>
    <row r="63" spans="1:16" ht="12.75">
      <c r="A63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84</v>
      </c>
      <c s="37">
        <v>300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111</v>
      </c>
    </row>
    <row r="65" spans="1:5" ht="12.75">
      <c r="A65" s="35" t="s">
        <v>58</v>
      </c>
      <c r="E65" s="40" t="s">
        <v>59</v>
      </c>
    </row>
    <row r="66" spans="1:5" ht="12.75">
      <c r="A66" t="s">
        <v>60</v>
      </c>
      <c r="E66" s="39" t="s">
        <v>70</v>
      </c>
    </row>
    <row r="67" spans="1:16" ht="12.75">
      <c r="A67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115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68</v>
      </c>
    </row>
    <row r="69" spans="1:5" ht="12.75">
      <c r="A69" s="35" t="s">
        <v>58</v>
      </c>
      <c r="E69" s="40" t="s">
        <v>59</v>
      </c>
    </row>
    <row r="70" spans="1:5" ht="12.75">
      <c r="A70" t="s">
        <v>60</v>
      </c>
      <c r="E70" s="39" t="s">
        <v>70</v>
      </c>
    </row>
    <row r="71" spans="1:16" ht="12.75">
      <c r="A71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119</v>
      </c>
      <c s="37">
        <v>0.1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68</v>
      </c>
    </row>
    <row r="73" spans="1:5" ht="12.75">
      <c r="A73" s="35" t="s">
        <v>58</v>
      </c>
      <c r="E73" s="40" t="s">
        <v>59</v>
      </c>
    </row>
    <row r="74" spans="1:5" ht="12.75">
      <c r="A74" t="s">
        <v>60</v>
      </c>
      <c r="E74" s="39" t="s">
        <v>70</v>
      </c>
    </row>
    <row r="75" spans="1:16" ht="12.75">
      <c r="A75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119</v>
      </c>
      <c s="37">
        <v>0.6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68</v>
      </c>
    </row>
    <row r="77" spans="1:5" ht="12.75">
      <c r="A77" s="35" t="s">
        <v>58</v>
      </c>
      <c r="E77" s="40" t="s">
        <v>59</v>
      </c>
    </row>
    <row r="78" spans="1:5" ht="12.75">
      <c r="A78" t="s">
        <v>60</v>
      </c>
      <c r="E78" s="39" t="s">
        <v>70</v>
      </c>
    </row>
    <row r="79" spans="1:16" ht="12.75">
      <c r="A79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119</v>
      </c>
      <c s="37">
        <v>5.7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68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70</v>
      </c>
    </row>
    <row r="83" spans="1:16" ht="12.75">
      <c r="A83" t="s">
        <v>49</v>
      </c>
      <c s="34" t="s">
        <v>126</v>
      </c>
      <c s="34" t="s">
        <v>127</v>
      </c>
      <c s="35" t="s">
        <v>52</v>
      </c>
      <c s="6" t="s">
        <v>128</v>
      </c>
      <c s="36" t="s">
        <v>119</v>
      </c>
      <c s="37">
        <v>5.6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67</v>
      </c>
      <c>
        <f>(M83*21)/100</f>
      </c>
      <c t="s">
        <v>27</v>
      </c>
    </row>
    <row r="84" spans="1:5" ht="12.75">
      <c r="A84" s="35" t="s">
        <v>56</v>
      </c>
      <c r="E84" s="39" t="s">
        <v>68</v>
      </c>
    </row>
    <row r="85" spans="1:5" ht="12.75">
      <c r="A85" s="35" t="s">
        <v>58</v>
      </c>
      <c r="E85" s="40" t="s">
        <v>59</v>
      </c>
    </row>
    <row r="86" spans="1:5" ht="12.75">
      <c r="A86" t="s">
        <v>60</v>
      </c>
      <c r="E86" s="39" t="s">
        <v>70</v>
      </c>
    </row>
    <row r="87" spans="1:16" ht="12.75">
      <c r="A87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119</v>
      </c>
      <c s="37">
        <v>33.6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67</v>
      </c>
      <c>
        <f>(M87*21)/100</f>
      </c>
      <c t="s">
        <v>27</v>
      </c>
    </row>
    <row r="88" spans="1:5" ht="12.75">
      <c r="A88" s="35" t="s">
        <v>56</v>
      </c>
      <c r="E88" s="39" t="s">
        <v>68</v>
      </c>
    </row>
    <row r="89" spans="1:5" ht="12.75">
      <c r="A89" s="35" t="s">
        <v>58</v>
      </c>
      <c r="E89" s="40" t="s">
        <v>59</v>
      </c>
    </row>
    <row r="90" spans="1:5" ht="12.75">
      <c r="A90" t="s">
        <v>60</v>
      </c>
      <c r="E90" s="39" t="s">
        <v>70</v>
      </c>
    </row>
    <row r="91" spans="1:16" ht="12.75">
      <c r="A91" t="s">
        <v>49</v>
      </c>
      <c s="34" t="s">
        <v>132</v>
      </c>
      <c s="34" t="s">
        <v>133</v>
      </c>
      <c s="35" t="s">
        <v>52</v>
      </c>
      <c s="6" t="s">
        <v>134</v>
      </c>
      <c s="36" t="s">
        <v>119</v>
      </c>
      <c s="37">
        <v>9.6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67</v>
      </c>
      <c>
        <f>(M91*21)/100</f>
      </c>
      <c t="s">
        <v>27</v>
      </c>
    </row>
    <row r="92" spans="1:5" ht="12.75">
      <c r="A92" s="35" t="s">
        <v>56</v>
      </c>
      <c r="E92" s="39" t="s">
        <v>68</v>
      </c>
    </row>
    <row r="93" spans="1:5" ht="12.75">
      <c r="A93" s="35" t="s">
        <v>58</v>
      </c>
      <c r="E93" s="40" t="s">
        <v>135</v>
      </c>
    </row>
    <row r="94" spans="1:5" ht="12.75">
      <c r="A94" t="s">
        <v>60</v>
      </c>
      <c r="E94" s="39" t="s">
        <v>70</v>
      </c>
    </row>
    <row r="95" spans="1:16" ht="12.75">
      <c r="A95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115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139</v>
      </c>
    </row>
    <row r="97" spans="1:5" ht="12.75">
      <c r="A97" s="35" t="s">
        <v>58</v>
      </c>
      <c r="E97" s="40" t="s">
        <v>59</v>
      </c>
    </row>
    <row r="98" spans="1:5" ht="12.75">
      <c r="A98" t="s">
        <v>60</v>
      </c>
      <c r="E98" s="39" t="s">
        <v>70</v>
      </c>
    </row>
    <row r="99" spans="1:16" ht="12.75">
      <c r="A99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115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68</v>
      </c>
    </row>
    <row r="101" spans="1:5" ht="12.75">
      <c r="A101" s="35" t="s">
        <v>58</v>
      </c>
      <c r="E101" s="40" t="s">
        <v>59</v>
      </c>
    </row>
    <row r="102" spans="1:5" ht="12.75">
      <c r="A102" t="s">
        <v>60</v>
      </c>
      <c r="E102" s="39" t="s">
        <v>70</v>
      </c>
    </row>
    <row r="103" spans="1:16" ht="12.75">
      <c r="A103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115</v>
      </c>
      <c s="37">
        <v>24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68</v>
      </c>
    </row>
    <row r="105" spans="1:5" ht="12.75">
      <c r="A105" s="35" t="s">
        <v>58</v>
      </c>
      <c r="E105" s="40" t="s">
        <v>59</v>
      </c>
    </row>
    <row r="106" spans="1:5" ht="12.75">
      <c r="A106" t="s">
        <v>60</v>
      </c>
      <c r="E106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146</v>
      </c>
      <c r="E4" s="26" t="s">
        <v>147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150</v>
      </c>
      <c r="E8" s="30" t="s">
        <v>149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151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25.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62</v>
      </c>
      <c s="34" t="s">
        <v>152</v>
      </c>
      <c s="35" t="s">
        <v>52</v>
      </c>
      <c s="6" t="s">
        <v>153</v>
      </c>
      <c s="36" t="s">
        <v>66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68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70</v>
      </c>
    </row>
    <row r="19" spans="1:16" ht="12.75">
      <c r="A19" t="s">
        <v>49</v>
      </c>
      <c s="34" t="s">
        <v>27</v>
      </c>
      <c s="34" t="s">
        <v>64</v>
      </c>
      <c s="35" t="s">
        <v>52</v>
      </c>
      <c s="6" t="s">
        <v>65</v>
      </c>
      <c s="36" t="s">
        <v>66</v>
      </c>
      <c s="37">
        <v>11.2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154</v>
      </c>
    </row>
    <row r="21" spans="1:5" ht="12.75">
      <c r="A21" s="35" t="s">
        <v>58</v>
      </c>
      <c r="E21" s="40" t="s">
        <v>155</v>
      </c>
    </row>
    <row r="22" spans="1:5" ht="12.75">
      <c r="A22" t="s">
        <v>60</v>
      </c>
      <c r="E22" s="39" t="s">
        <v>70</v>
      </c>
    </row>
    <row r="23" spans="1:16" ht="12.75">
      <c r="A23" t="s">
        <v>49</v>
      </c>
      <c s="34" t="s">
        <v>26</v>
      </c>
      <c s="34" t="s">
        <v>71</v>
      </c>
      <c s="35" t="s">
        <v>52</v>
      </c>
      <c s="6" t="s">
        <v>72</v>
      </c>
      <c s="36" t="s">
        <v>66</v>
      </c>
      <c s="37">
        <v>11.2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154</v>
      </c>
    </row>
    <row r="25" spans="1:5" ht="12.75">
      <c r="A25" s="35" t="s">
        <v>58</v>
      </c>
      <c r="E25" s="40" t="s">
        <v>155</v>
      </c>
    </row>
    <row r="26" spans="1:5" ht="12.75">
      <c r="A26" t="s">
        <v>60</v>
      </c>
      <c r="E26" s="39" t="s">
        <v>70</v>
      </c>
    </row>
    <row r="27" spans="1:13" ht="12.75">
      <c r="A27" t="s">
        <v>46</v>
      </c>
      <c r="C27" s="31" t="s">
        <v>88</v>
      </c>
      <c r="E27" s="33" t="s">
        <v>156</v>
      </c>
      <c r="J27" s="32">
        <f>0</f>
      </c>
      <c s="32">
        <f>0</f>
      </c>
      <c s="32">
        <f>0+L28+L32+L36+L40+L44+L48+L52+L56+L60+L64+L68+L72+L76+L80+L84+L88+L92+L96+L100+L104+L108+L112+L116+L120+L124+L128+L132+L136</f>
      </c>
      <c s="32">
        <f>0+M28+M32+M36+M40+M44+M48+M52+M56+M60+M64+M68+M72+M76+M80+M84+M88+M92+M96+M100+M104+M108+M112+M116+M120+M124+M128+M132+M136</f>
      </c>
    </row>
    <row r="28" spans="1:16" ht="12.75">
      <c r="A28" t="s">
        <v>49</v>
      </c>
      <c s="34" t="s">
        <v>77</v>
      </c>
      <c s="34" t="s">
        <v>157</v>
      </c>
      <c s="35" t="s">
        <v>52</v>
      </c>
      <c s="6" t="s">
        <v>158</v>
      </c>
      <c s="36" t="s">
        <v>80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68</v>
      </c>
    </row>
    <row r="30" spans="1:5" ht="12.75">
      <c r="A30" s="35" t="s">
        <v>58</v>
      </c>
      <c r="E30" s="40" t="s">
        <v>59</v>
      </c>
    </row>
    <row r="31" spans="1:5" ht="12.75">
      <c r="A31" t="s">
        <v>60</v>
      </c>
      <c r="E31" s="39" t="s">
        <v>70</v>
      </c>
    </row>
    <row r="32" spans="1:16" ht="12.75">
      <c r="A32" t="s">
        <v>49</v>
      </c>
      <c s="34" t="s">
        <v>81</v>
      </c>
      <c s="34" t="s">
        <v>82</v>
      </c>
      <c s="35" t="s">
        <v>52</v>
      </c>
      <c s="6" t="s">
        <v>83</v>
      </c>
      <c s="36" t="s">
        <v>84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68</v>
      </c>
    </row>
    <row r="34" spans="1:5" ht="12.75">
      <c r="A34" s="35" t="s">
        <v>58</v>
      </c>
      <c r="E34" s="40" t="s">
        <v>59</v>
      </c>
    </row>
    <row r="35" spans="1:5" ht="12.75">
      <c r="A35" t="s">
        <v>60</v>
      </c>
      <c r="E35" s="39" t="s">
        <v>70</v>
      </c>
    </row>
    <row r="36" spans="1:16" ht="12.75">
      <c r="A36" t="s">
        <v>49</v>
      </c>
      <c s="34" t="s">
        <v>85</v>
      </c>
      <c s="34" t="s">
        <v>86</v>
      </c>
      <c s="35" t="s">
        <v>52</v>
      </c>
      <c s="6" t="s">
        <v>87</v>
      </c>
      <c s="36" t="s">
        <v>84</v>
      </c>
      <c s="37">
        <v>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68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70</v>
      </c>
    </row>
    <row r="40" spans="1:16" ht="25.5">
      <c r="A40" t="s">
        <v>49</v>
      </c>
      <c s="34" t="s">
        <v>88</v>
      </c>
      <c s="34" t="s">
        <v>92</v>
      </c>
      <c s="35" t="s">
        <v>52</v>
      </c>
      <c s="6" t="s">
        <v>93</v>
      </c>
      <c s="36" t="s">
        <v>84</v>
      </c>
      <c s="37">
        <v>30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68</v>
      </c>
    </row>
    <row r="42" spans="1:5" ht="12.75">
      <c r="A42" s="35" t="s">
        <v>58</v>
      </c>
      <c r="E42" s="40" t="s">
        <v>59</v>
      </c>
    </row>
    <row r="43" spans="1:5" ht="12.75">
      <c r="A43" t="s">
        <v>60</v>
      </c>
      <c r="E43" s="39" t="s">
        <v>70</v>
      </c>
    </row>
    <row r="44" spans="1:16" ht="12.75">
      <c r="A44" t="s">
        <v>49</v>
      </c>
      <c s="34" t="s">
        <v>91</v>
      </c>
      <c s="34" t="s">
        <v>113</v>
      </c>
      <c s="35" t="s">
        <v>52</v>
      </c>
      <c s="6" t="s">
        <v>114</v>
      </c>
      <c s="36" t="s">
        <v>115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68</v>
      </c>
    </row>
    <row r="46" spans="1:5" ht="12.75">
      <c r="A46" s="35" t="s">
        <v>58</v>
      </c>
      <c r="E46" s="40" t="s">
        <v>59</v>
      </c>
    </row>
    <row r="47" spans="1:5" ht="12.75">
      <c r="A47" t="s">
        <v>60</v>
      </c>
      <c r="E47" s="39" t="s">
        <v>70</v>
      </c>
    </row>
    <row r="48" spans="1:16" ht="12.75">
      <c r="A48" t="s">
        <v>49</v>
      </c>
      <c s="34" t="s">
        <v>94</v>
      </c>
      <c s="34" t="s">
        <v>159</v>
      </c>
      <c s="35" t="s">
        <v>52</v>
      </c>
      <c s="6" t="s">
        <v>160</v>
      </c>
      <c s="36" t="s">
        <v>161</v>
      </c>
      <c s="37">
        <v>0.25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68</v>
      </c>
    </row>
    <row r="50" spans="1:5" ht="12.75">
      <c r="A50" s="35" t="s">
        <v>58</v>
      </c>
      <c r="E50" s="40" t="s">
        <v>162</v>
      </c>
    </row>
    <row r="51" spans="1:5" ht="12.75">
      <c r="A51" t="s">
        <v>60</v>
      </c>
      <c r="E51" s="39" t="s">
        <v>70</v>
      </c>
    </row>
    <row r="52" spans="1:16" ht="25.5">
      <c r="A52" t="s">
        <v>49</v>
      </c>
      <c s="34" t="s">
        <v>98</v>
      </c>
      <c s="34" t="s">
        <v>163</v>
      </c>
      <c s="35" t="s">
        <v>52</v>
      </c>
      <c s="6" t="s">
        <v>164</v>
      </c>
      <c s="36" t="s">
        <v>84</v>
      </c>
      <c s="37">
        <v>725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68</v>
      </c>
    </row>
    <row r="54" spans="1:5" ht="12.75">
      <c r="A54" s="35" t="s">
        <v>58</v>
      </c>
      <c r="E54" s="40" t="s">
        <v>59</v>
      </c>
    </row>
    <row r="55" spans="1:5" ht="12.75">
      <c r="A55" t="s">
        <v>60</v>
      </c>
      <c r="E55" s="39" t="s">
        <v>70</v>
      </c>
    </row>
    <row r="56" spans="1:16" ht="25.5">
      <c r="A56" t="s">
        <v>49</v>
      </c>
      <c s="34" t="s">
        <v>102</v>
      </c>
      <c s="34" t="s">
        <v>165</v>
      </c>
      <c s="35" t="s">
        <v>52</v>
      </c>
      <c s="6" t="s">
        <v>166</v>
      </c>
      <c s="36" t="s">
        <v>84</v>
      </c>
      <c s="37">
        <v>700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68</v>
      </c>
    </row>
    <row r="58" spans="1:5" ht="12.75">
      <c r="A58" s="35" t="s">
        <v>58</v>
      </c>
      <c r="E58" s="40" t="s">
        <v>59</v>
      </c>
    </row>
    <row r="59" spans="1:5" ht="12.75">
      <c r="A59" t="s">
        <v>60</v>
      </c>
      <c r="E59" s="39" t="s">
        <v>70</v>
      </c>
    </row>
    <row r="60" spans="1:16" ht="12.75">
      <c r="A60" t="s">
        <v>49</v>
      </c>
      <c s="34" t="s">
        <v>105</v>
      </c>
      <c s="34" t="s">
        <v>167</v>
      </c>
      <c s="35" t="s">
        <v>52</v>
      </c>
      <c s="6" t="s">
        <v>168</v>
      </c>
      <c s="36" t="s">
        <v>84</v>
      </c>
      <c s="37">
        <v>1280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68</v>
      </c>
    </row>
    <row r="62" spans="1:5" ht="12.75">
      <c r="A62" s="35" t="s">
        <v>58</v>
      </c>
      <c r="E62" s="40" t="s">
        <v>59</v>
      </c>
    </row>
    <row r="63" spans="1:5" ht="12.75">
      <c r="A63" t="s">
        <v>60</v>
      </c>
      <c r="E63" s="39" t="s">
        <v>70</v>
      </c>
    </row>
    <row r="64" spans="1:16" ht="12.75">
      <c r="A64" t="s">
        <v>49</v>
      </c>
      <c s="34" t="s">
        <v>108</v>
      </c>
      <c s="34" t="s">
        <v>169</v>
      </c>
      <c s="35" t="s">
        <v>52</v>
      </c>
      <c s="6" t="s">
        <v>170</v>
      </c>
      <c s="36" t="s">
        <v>84</v>
      </c>
      <c s="37">
        <v>1280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68</v>
      </c>
    </row>
    <row r="66" spans="1:5" ht="12.75">
      <c r="A66" s="35" t="s">
        <v>58</v>
      </c>
      <c r="E66" s="40" t="s">
        <v>59</v>
      </c>
    </row>
    <row r="67" spans="1:5" ht="12.75">
      <c r="A67" t="s">
        <v>60</v>
      </c>
      <c r="E67" s="39" t="s">
        <v>70</v>
      </c>
    </row>
    <row r="68" spans="1:16" ht="12.75">
      <c r="A68" t="s">
        <v>49</v>
      </c>
      <c s="34" t="s">
        <v>112</v>
      </c>
      <c s="34" t="s">
        <v>171</v>
      </c>
      <c s="35" t="s">
        <v>52</v>
      </c>
      <c s="6" t="s">
        <v>172</v>
      </c>
      <c s="36" t="s">
        <v>84</v>
      </c>
      <c s="37">
        <v>900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68</v>
      </c>
    </row>
    <row r="70" spans="1:5" ht="12.75">
      <c r="A70" s="35" t="s">
        <v>58</v>
      </c>
      <c r="E70" s="40" t="s">
        <v>59</v>
      </c>
    </row>
    <row r="71" spans="1:5" ht="12.75">
      <c r="A71" t="s">
        <v>60</v>
      </c>
      <c r="E71" s="39" t="s">
        <v>70</v>
      </c>
    </row>
    <row r="72" spans="1:16" ht="12.75">
      <c r="A72" t="s">
        <v>49</v>
      </c>
      <c s="34" t="s">
        <v>116</v>
      </c>
      <c s="34" t="s">
        <v>173</v>
      </c>
      <c s="35" t="s">
        <v>52</v>
      </c>
      <c s="6" t="s">
        <v>174</v>
      </c>
      <c s="36" t="s">
        <v>84</v>
      </c>
      <c s="37">
        <v>900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68</v>
      </c>
    </row>
    <row r="74" spans="1:5" ht="12.75">
      <c r="A74" s="35" t="s">
        <v>58</v>
      </c>
      <c r="E74" s="40" t="s">
        <v>175</v>
      </c>
    </row>
    <row r="75" spans="1:5" ht="12.75">
      <c r="A75" t="s">
        <v>60</v>
      </c>
      <c r="E75" s="39" t="s">
        <v>70</v>
      </c>
    </row>
    <row r="76" spans="1:16" ht="12.75">
      <c r="A76" t="s">
        <v>49</v>
      </c>
      <c s="34" t="s">
        <v>120</v>
      </c>
      <c s="34" t="s">
        <v>176</v>
      </c>
      <c s="35" t="s">
        <v>52</v>
      </c>
      <c s="6" t="s">
        <v>177</v>
      </c>
      <c s="36" t="s">
        <v>84</v>
      </c>
      <c s="37">
        <v>900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68</v>
      </c>
    </row>
    <row r="78" spans="1:5" ht="12.75">
      <c r="A78" s="35" t="s">
        <v>58</v>
      </c>
      <c r="E78" s="40" t="s">
        <v>59</v>
      </c>
    </row>
    <row r="79" spans="1:5" ht="12.75">
      <c r="A79" t="s">
        <v>60</v>
      </c>
      <c r="E79" s="39" t="s">
        <v>70</v>
      </c>
    </row>
    <row r="80" spans="1:16" ht="12.75">
      <c r="A80" t="s">
        <v>49</v>
      </c>
      <c s="34" t="s">
        <v>123</v>
      </c>
      <c s="34" t="s">
        <v>178</v>
      </c>
      <c s="35" t="s">
        <v>52</v>
      </c>
      <c s="6" t="s">
        <v>179</v>
      </c>
      <c s="36" t="s">
        <v>84</v>
      </c>
      <c s="37">
        <v>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180</v>
      </c>
    </row>
    <row r="82" spans="1:5" ht="12.75">
      <c r="A82" s="35" t="s">
        <v>58</v>
      </c>
      <c r="E82" s="40" t="s">
        <v>181</v>
      </c>
    </row>
    <row r="83" spans="1:5" ht="12.75">
      <c r="A83" t="s">
        <v>60</v>
      </c>
      <c r="E83" s="39" t="s">
        <v>70</v>
      </c>
    </row>
    <row r="84" spans="1:16" ht="12.75">
      <c r="A84" t="s">
        <v>49</v>
      </c>
      <c s="34" t="s">
        <v>126</v>
      </c>
      <c s="34" t="s">
        <v>182</v>
      </c>
      <c s="35" t="s">
        <v>52</v>
      </c>
      <c s="6" t="s">
        <v>183</v>
      </c>
      <c s="36" t="s">
        <v>184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68</v>
      </c>
    </row>
    <row r="86" spans="1:5" ht="12.75">
      <c r="A86" s="35" t="s">
        <v>58</v>
      </c>
      <c r="E86" s="40" t="s">
        <v>59</v>
      </c>
    </row>
    <row r="87" spans="1:5" ht="12.75">
      <c r="A87" t="s">
        <v>60</v>
      </c>
      <c r="E87" s="39" t="s">
        <v>70</v>
      </c>
    </row>
    <row r="88" spans="1:16" ht="12.75">
      <c r="A88" t="s">
        <v>49</v>
      </c>
      <c s="34" t="s">
        <v>129</v>
      </c>
      <c s="34" t="s">
        <v>185</v>
      </c>
      <c s="35" t="s">
        <v>52</v>
      </c>
      <c s="6" t="s">
        <v>186</v>
      </c>
      <c s="36" t="s">
        <v>84</v>
      </c>
      <c s="37">
        <v>3840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68</v>
      </c>
    </row>
    <row r="90" spans="1:5" ht="12.75">
      <c r="A90" s="35" t="s">
        <v>58</v>
      </c>
      <c r="E90" s="40" t="s">
        <v>59</v>
      </c>
    </row>
    <row r="91" spans="1:5" ht="12.75">
      <c r="A91" t="s">
        <v>60</v>
      </c>
      <c r="E91" s="39" t="s">
        <v>70</v>
      </c>
    </row>
    <row r="92" spans="1:16" ht="12.75">
      <c r="A92" t="s">
        <v>49</v>
      </c>
      <c s="34" t="s">
        <v>132</v>
      </c>
      <c s="34" t="s">
        <v>187</v>
      </c>
      <c s="35" t="s">
        <v>52</v>
      </c>
      <c s="6" t="s">
        <v>188</v>
      </c>
      <c s="36" t="s">
        <v>115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68</v>
      </c>
    </row>
    <row r="94" spans="1:5" ht="12.75">
      <c r="A94" s="35" t="s">
        <v>58</v>
      </c>
      <c r="E94" s="40" t="s">
        <v>59</v>
      </c>
    </row>
    <row r="95" spans="1:5" ht="12.75">
      <c r="A95" t="s">
        <v>60</v>
      </c>
      <c r="E95" s="39" t="s">
        <v>70</v>
      </c>
    </row>
    <row r="96" spans="1:16" ht="12.75">
      <c r="A96" t="s">
        <v>49</v>
      </c>
      <c s="34" t="s">
        <v>136</v>
      </c>
      <c s="34" t="s">
        <v>189</v>
      </c>
      <c s="35" t="s">
        <v>52</v>
      </c>
      <c s="6" t="s">
        <v>190</v>
      </c>
      <c s="36" t="s">
        <v>115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191</v>
      </c>
    </row>
    <row r="98" spans="1:5" ht="12.75">
      <c r="A98" s="35" t="s">
        <v>58</v>
      </c>
      <c r="E98" s="40" t="s">
        <v>59</v>
      </c>
    </row>
    <row r="99" spans="1:5" ht="12.75">
      <c r="A99" t="s">
        <v>60</v>
      </c>
      <c r="E99" s="39" t="s">
        <v>70</v>
      </c>
    </row>
    <row r="100" spans="1:16" ht="12.75">
      <c r="A100" t="s">
        <v>49</v>
      </c>
      <c s="34" t="s">
        <v>140</v>
      </c>
      <c s="34" t="s">
        <v>192</v>
      </c>
      <c s="35" t="s">
        <v>52</v>
      </c>
      <c s="6" t="s">
        <v>193</v>
      </c>
      <c s="36" t="s">
        <v>115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139</v>
      </c>
    </row>
    <row r="102" spans="1:5" ht="12.75">
      <c r="A102" s="35" t="s">
        <v>58</v>
      </c>
      <c r="E102" s="40" t="s">
        <v>59</v>
      </c>
    </row>
    <row r="103" spans="1:5" ht="12.75">
      <c r="A103" t="s">
        <v>60</v>
      </c>
      <c r="E103" s="39" t="s">
        <v>70</v>
      </c>
    </row>
    <row r="104" spans="1:16" ht="12.75">
      <c r="A104" t="s">
        <v>49</v>
      </c>
      <c s="34" t="s">
        <v>143</v>
      </c>
      <c s="34" t="s">
        <v>194</v>
      </c>
      <c s="35" t="s">
        <v>52</v>
      </c>
      <c s="6" t="s">
        <v>195</v>
      </c>
      <c s="36" t="s">
        <v>115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68</v>
      </c>
    </row>
    <row r="106" spans="1:5" ht="12.75">
      <c r="A106" s="35" t="s">
        <v>58</v>
      </c>
      <c r="E106" s="40" t="s">
        <v>59</v>
      </c>
    </row>
    <row r="107" spans="1:5" ht="12.75">
      <c r="A107" t="s">
        <v>60</v>
      </c>
      <c r="E107" s="39" t="s">
        <v>70</v>
      </c>
    </row>
    <row r="108" spans="1:16" ht="12.75">
      <c r="A108" t="s">
        <v>49</v>
      </c>
      <c s="34" t="s">
        <v>50</v>
      </c>
      <c s="34" t="s">
        <v>196</v>
      </c>
      <c s="35" t="s">
        <v>52</v>
      </c>
      <c s="6" t="s">
        <v>197</v>
      </c>
      <c s="36" t="s">
        <v>115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68</v>
      </c>
    </row>
    <row r="110" spans="1:5" ht="12.75">
      <c r="A110" s="35" t="s">
        <v>58</v>
      </c>
      <c r="E110" s="40" t="s">
        <v>59</v>
      </c>
    </row>
    <row r="111" spans="1:5" ht="12.75">
      <c r="A111" t="s">
        <v>60</v>
      </c>
      <c r="E111" s="39" t="s">
        <v>70</v>
      </c>
    </row>
    <row r="112" spans="1:16" ht="12.75">
      <c r="A112" t="s">
        <v>49</v>
      </c>
      <c s="34" t="s">
        <v>198</v>
      </c>
      <c s="34" t="s">
        <v>199</v>
      </c>
      <c s="35" t="s">
        <v>52</v>
      </c>
      <c s="6" t="s">
        <v>200</v>
      </c>
      <c s="36" t="s">
        <v>115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68</v>
      </c>
    </row>
    <row r="114" spans="1:5" ht="12.75">
      <c r="A114" s="35" t="s">
        <v>58</v>
      </c>
      <c r="E114" s="40" t="s">
        <v>59</v>
      </c>
    </row>
    <row r="115" spans="1:5" ht="12.75">
      <c r="A115" t="s">
        <v>60</v>
      </c>
      <c r="E115" s="39" t="s">
        <v>70</v>
      </c>
    </row>
    <row r="116" spans="1:16" ht="12.75">
      <c r="A116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115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68</v>
      </c>
    </row>
    <row r="118" spans="1:5" ht="12.75">
      <c r="A118" s="35" t="s">
        <v>58</v>
      </c>
      <c r="E118" s="40" t="s">
        <v>59</v>
      </c>
    </row>
    <row r="119" spans="1:5" ht="12.75">
      <c r="A119" t="s">
        <v>60</v>
      </c>
      <c r="E119" s="39" t="s">
        <v>70</v>
      </c>
    </row>
    <row r="120" spans="1:16" ht="12.75">
      <c r="A120" t="s">
        <v>49</v>
      </c>
      <c s="34" t="s">
        <v>204</v>
      </c>
      <c s="34" t="s">
        <v>205</v>
      </c>
      <c s="35" t="s">
        <v>52</v>
      </c>
      <c s="6" t="s">
        <v>206</v>
      </c>
      <c s="36" t="s">
        <v>115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67</v>
      </c>
      <c>
        <f>(M120*21)/100</f>
      </c>
      <c t="s">
        <v>27</v>
      </c>
    </row>
    <row r="121" spans="1:5" ht="12.75">
      <c r="A121" s="35" t="s">
        <v>56</v>
      </c>
      <c r="E121" s="39" t="s">
        <v>68</v>
      </c>
    </row>
    <row r="122" spans="1:5" ht="12.75">
      <c r="A122" s="35" t="s">
        <v>58</v>
      </c>
      <c r="E122" s="40" t="s">
        <v>59</v>
      </c>
    </row>
    <row r="123" spans="1:5" ht="12.75">
      <c r="A123" t="s">
        <v>60</v>
      </c>
      <c r="E123" s="39" t="s">
        <v>70</v>
      </c>
    </row>
    <row r="124" spans="1:16" ht="12.75">
      <c r="A124" t="s">
        <v>49</v>
      </c>
      <c s="34" t="s">
        <v>207</v>
      </c>
      <c s="34" t="s">
        <v>144</v>
      </c>
      <c s="35" t="s">
        <v>52</v>
      </c>
      <c s="6" t="s">
        <v>145</v>
      </c>
      <c s="36" t="s">
        <v>115</v>
      </c>
      <c s="37">
        <v>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67</v>
      </c>
      <c>
        <f>(M124*21)/100</f>
      </c>
      <c t="s">
        <v>27</v>
      </c>
    </row>
    <row r="125" spans="1:5" ht="12.75">
      <c r="A125" s="35" t="s">
        <v>56</v>
      </c>
      <c r="E125" s="39" t="s">
        <v>68</v>
      </c>
    </row>
    <row r="126" spans="1:5" ht="12.75">
      <c r="A126" s="35" t="s">
        <v>58</v>
      </c>
      <c r="E126" s="40" t="s">
        <v>59</v>
      </c>
    </row>
    <row r="127" spans="1:5" ht="12.75">
      <c r="A127" t="s">
        <v>60</v>
      </c>
      <c r="E127" s="39" t="s">
        <v>70</v>
      </c>
    </row>
    <row r="128" spans="1:16" ht="25.5">
      <c r="A128" t="s">
        <v>49</v>
      </c>
      <c s="34" t="s">
        <v>208</v>
      </c>
      <c s="34" t="s">
        <v>209</v>
      </c>
      <c s="35" t="s">
        <v>52</v>
      </c>
      <c s="6" t="s">
        <v>210</v>
      </c>
      <c s="36" t="s">
        <v>184</v>
      </c>
      <c s="37">
        <v>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68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70</v>
      </c>
    </row>
    <row r="132" spans="1:16" ht="12.75">
      <c r="A132" t="s">
        <v>49</v>
      </c>
      <c s="34" t="s">
        <v>211</v>
      </c>
      <c s="34" t="s">
        <v>212</v>
      </c>
      <c s="35" t="s">
        <v>52</v>
      </c>
      <c s="6" t="s">
        <v>213</v>
      </c>
      <c s="36" t="s">
        <v>214</v>
      </c>
      <c s="37">
        <v>48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68</v>
      </c>
    </row>
    <row r="134" spans="1:5" ht="12.75">
      <c r="A134" s="35" t="s">
        <v>58</v>
      </c>
      <c r="E134" s="40" t="s">
        <v>59</v>
      </c>
    </row>
    <row r="135" spans="1:5" ht="12.75">
      <c r="A135" t="s">
        <v>60</v>
      </c>
      <c r="E135" s="39" t="s">
        <v>70</v>
      </c>
    </row>
    <row r="136" spans="1:16" ht="12.75">
      <c r="A136" t="s">
        <v>49</v>
      </c>
      <c s="34" t="s">
        <v>215</v>
      </c>
      <c s="34" t="s">
        <v>216</v>
      </c>
      <c s="35" t="s">
        <v>52</v>
      </c>
      <c s="6" t="s">
        <v>217</v>
      </c>
      <c s="36" t="s">
        <v>214</v>
      </c>
      <c s="37">
        <v>48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68</v>
      </c>
    </row>
    <row r="138" spans="1:5" ht="12.75">
      <c r="A138" s="35" t="s">
        <v>58</v>
      </c>
      <c r="E138" s="40" t="s">
        <v>59</v>
      </c>
    </row>
    <row r="139" spans="1:5" ht="153">
      <c r="A139" t="s">
        <v>60</v>
      </c>
      <c r="E139" s="39" t="s">
        <v>218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146</v>
      </c>
      <c r="E4" s="26" t="s">
        <v>147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221</v>
      </c>
      <c r="E8" s="30" t="s">
        <v>220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94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25.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62</v>
      </c>
      <c s="34" t="s">
        <v>152</v>
      </c>
      <c s="35" t="s">
        <v>52</v>
      </c>
      <c s="6" t="s">
        <v>153</v>
      </c>
      <c s="36" t="s">
        <v>66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68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70</v>
      </c>
    </row>
    <row r="19" spans="1:16" ht="12.75">
      <c r="A19" t="s">
        <v>49</v>
      </c>
      <c s="34" t="s">
        <v>27</v>
      </c>
      <c s="34" t="s">
        <v>64</v>
      </c>
      <c s="35" t="s">
        <v>52</v>
      </c>
      <c s="6" t="s">
        <v>65</v>
      </c>
      <c s="36" t="s">
        <v>66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154</v>
      </c>
    </row>
    <row r="21" spans="1:5" ht="12.75">
      <c r="A21" s="35" t="s">
        <v>58</v>
      </c>
      <c r="E21" s="40" t="s">
        <v>222</v>
      </c>
    </row>
    <row r="22" spans="1:5" ht="12.75">
      <c r="A22" t="s">
        <v>60</v>
      </c>
      <c r="E22" s="39" t="s">
        <v>70</v>
      </c>
    </row>
    <row r="23" spans="1:16" ht="12.75">
      <c r="A23" t="s">
        <v>49</v>
      </c>
      <c s="34" t="s">
        <v>26</v>
      </c>
      <c s="34" t="s">
        <v>71</v>
      </c>
      <c s="35" t="s">
        <v>52</v>
      </c>
      <c s="6" t="s">
        <v>72</v>
      </c>
      <c s="36" t="s">
        <v>66</v>
      </c>
      <c s="37">
        <v>5.6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154</v>
      </c>
    </row>
    <row r="25" spans="1:5" ht="12.75">
      <c r="A25" s="35" t="s">
        <v>58</v>
      </c>
      <c r="E25" s="40" t="s">
        <v>155</v>
      </c>
    </row>
    <row r="26" spans="1:5" ht="12.75">
      <c r="A26" t="s">
        <v>60</v>
      </c>
      <c r="E26" s="39" t="s">
        <v>70</v>
      </c>
    </row>
    <row r="27" spans="1:13" ht="12.75">
      <c r="A27" t="s">
        <v>46</v>
      </c>
      <c r="C27" s="31" t="s">
        <v>88</v>
      </c>
      <c r="E27" s="33" t="s">
        <v>223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49</v>
      </c>
      <c s="34" t="s">
        <v>77</v>
      </c>
      <c s="34" t="s">
        <v>113</v>
      </c>
      <c s="35" t="s">
        <v>52</v>
      </c>
      <c s="6" t="s">
        <v>114</v>
      </c>
      <c s="36" t="s">
        <v>115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68</v>
      </c>
    </row>
    <row r="30" spans="1:5" ht="12.75">
      <c r="A30" s="35" t="s">
        <v>58</v>
      </c>
      <c r="E30" s="40" t="s">
        <v>59</v>
      </c>
    </row>
    <row r="31" spans="1:5" ht="12.75">
      <c r="A31" t="s">
        <v>60</v>
      </c>
      <c r="E31" s="39" t="s">
        <v>70</v>
      </c>
    </row>
    <row r="32" spans="1:16" ht="12.75">
      <c r="A32" t="s">
        <v>49</v>
      </c>
      <c s="34" t="s">
        <v>81</v>
      </c>
      <c s="34" t="s">
        <v>224</v>
      </c>
      <c s="35" t="s">
        <v>52</v>
      </c>
      <c s="6" t="s">
        <v>225</v>
      </c>
      <c s="36" t="s">
        <v>84</v>
      </c>
      <c s="37">
        <v>300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226</v>
      </c>
    </row>
    <row r="34" spans="1:5" ht="12.75">
      <c r="A34" s="35" t="s">
        <v>58</v>
      </c>
      <c r="E34" s="40" t="s">
        <v>59</v>
      </c>
    </row>
    <row r="35" spans="1:5" ht="12.75">
      <c r="A35" t="s">
        <v>60</v>
      </c>
      <c r="E35" s="39" t="s">
        <v>70</v>
      </c>
    </row>
    <row r="36" spans="1:16" ht="12.75">
      <c r="A36" t="s">
        <v>49</v>
      </c>
      <c s="34" t="s">
        <v>85</v>
      </c>
      <c s="34" t="s">
        <v>227</v>
      </c>
      <c s="35" t="s">
        <v>52</v>
      </c>
      <c s="6" t="s">
        <v>228</v>
      </c>
      <c s="36" t="s">
        <v>80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68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70</v>
      </c>
    </row>
    <row r="40" spans="1:16" ht="25.5">
      <c r="A40" t="s">
        <v>49</v>
      </c>
      <c s="34" t="s">
        <v>88</v>
      </c>
      <c s="34" t="s">
        <v>229</v>
      </c>
      <c s="35" t="s">
        <v>52</v>
      </c>
      <c s="6" t="s">
        <v>230</v>
      </c>
      <c s="36" t="s">
        <v>80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68</v>
      </c>
    </row>
    <row r="42" spans="1:5" ht="12.75">
      <c r="A42" s="35" t="s">
        <v>58</v>
      </c>
      <c r="E42" s="40" t="s">
        <v>59</v>
      </c>
    </row>
    <row r="43" spans="1:5" ht="127.5">
      <c r="A43" t="s">
        <v>60</v>
      </c>
      <c r="E43" s="39" t="s">
        <v>231</v>
      </c>
    </row>
    <row r="44" spans="1:16" ht="12.75">
      <c r="A44" t="s">
        <v>49</v>
      </c>
      <c s="34" t="s">
        <v>91</v>
      </c>
      <c s="34" t="s">
        <v>232</v>
      </c>
      <c s="35" t="s">
        <v>52</v>
      </c>
      <c s="6" t="s">
        <v>233</v>
      </c>
      <c s="36" t="s">
        <v>80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68</v>
      </c>
    </row>
    <row r="46" spans="1:5" ht="12.75">
      <c r="A46" s="35" t="s">
        <v>58</v>
      </c>
      <c r="E46" s="40" t="s">
        <v>59</v>
      </c>
    </row>
    <row r="47" spans="1:5" ht="153">
      <c r="A47" t="s">
        <v>60</v>
      </c>
      <c r="E47" s="39" t="s">
        <v>234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235</v>
      </c>
      <c r="E4" s="26" t="s">
        <v>236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239</v>
      </c>
      <c r="E8" s="30" t="s">
        <v>238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62</v>
      </c>
      <c r="E9" s="33" t="s">
        <v>240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62</v>
      </c>
      <c s="34" t="s">
        <v>241</v>
      </c>
      <c s="35" t="s">
        <v>52</v>
      </c>
      <c s="6" t="s">
        <v>242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243</v>
      </c>
      <c>
        <f>(M10*21)/100</f>
      </c>
      <c t="s">
        <v>27</v>
      </c>
    </row>
    <row r="11" spans="1:5" ht="12.75">
      <c r="A11" s="35" t="s">
        <v>56</v>
      </c>
      <c r="E11" s="39" t="s">
        <v>244</v>
      </c>
    </row>
    <row r="12" spans="1:5" ht="12.75">
      <c r="A12" s="35" t="s">
        <v>58</v>
      </c>
      <c r="E12" s="40" t="s">
        <v>245</v>
      </c>
    </row>
    <row r="13" spans="1:5" ht="89.25">
      <c r="A13" t="s">
        <v>60</v>
      </c>
      <c r="E13" s="39" t="s">
        <v>246</v>
      </c>
    </row>
    <row r="14" spans="1:16" ht="12.75">
      <c r="A14" t="s">
        <v>49</v>
      </c>
      <c s="34" t="s">
        <v>27</v>
      </c>
      <c s="34" t="s">
        <v>247</v>
      </c>
      <c s="35" t="s">
        <v>52</v>
      </c>
      <c s="6" t="s">
        <v>248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243</v>
      </c>
      <c>
        <f>(M14*21)/100</f>
      </c>
      <c t="s">
        <v>27</v>
      </c>
    </row>
    <row r="15" spans="1:5" ht="12.75">
      <c r="A15" s="35" t="s">
        <v>56</v>
      </c>
      <c r="E15" s="39" t="s">
        <v>249</v>
      </c>
    </row>
    <row r="16" spans="1:5" ht="12.75">
      <c r="A16" s="35" t="s">
        <v>58</v>
      </c>
      <c r="E16" s="40" t="s">
        <v>245</v>
      </c>
    </row>
    <row r="17" spans="1:5" ht="102">
      <c r="A17" t="s">
        <v>60</v>
      </c>
      <c r="E17" s="39" t="s">
        <v>250</v>
      </c>
    </row>
    <row r="18" spans="1:16" ht="12.75">
      <c r="A18" t="s">
        <v>49</v>
      </c>
      <c s="34" t="s">
        <v>26</v>
      </c>
      <c s="34" t="s">
        <v>251</v>
      </c>
      <c s="35" t="s">
        <v>52</v>
      </c>
      <c s="6" t="s">
        <v>252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243</v>
      </c>
      <c>
        <f>(M18*21)/100</f>
      </c>
      <c t="s">
        <v>27</v>
      </c>
    </row>
    <row r="19" spans="1:5" ht="12.75">
      <c r="A19" s="35" t="s">
        <v>56</v>
      </c>
      <c r="E19" s="39" t="s">
        <v>253</v>
      </c>
    </row>
    <row r="20" spans="1:5" ht="12.75">
      <c r="A20" s="35" t="s">
        <v>58</v>
      </c>
      <c r="E20" s="40" t="s">
        <v>245</v>
      </c>
    </row>
    <row r="21" spans="1:5" ht="38.25">
      <c r="A21" t="s">
        <v>60</v>
      </c>
      <c r="E21" s="39" t="s">
        <v>254</v>
      </c>
    </row>
    <row r="22" spans="1:16" ht="12.75">
      <c r="A22" t="s">
        <v>49</v>
      </c>
      <c s="34" t="s">
        <v>77</v>
      </c>
      <c s="34" t="s">
        <v>255</v>
      </c>
      <c s="35" t="s">
        <v>52</v>
      </c>
      <c s="6" t="s">
        <v>256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243</v>
      </c>
      <c>
        <f>(M22*21)/100</f>
      </c>
      <c t="s">
        <v>27</v>
      </c>
    </row>
    <row r="23" spans="1:5" ht="12.75">
      <c r="A23" s="35" t="s">
        <v>56</v>
      </c>
      <c r="E23" s="39" t="s">
        <v>257</v>
      </c>
    </row>
    <row r="24" spans="1:5" ht="12.75">
      <c r="A24" s="35" t="s">
        <v>58</v>
      </c>
      <c r="E24" s="40" t="s">
        <v>245</v>
      </c>
    </row>
    <row r="25" spans="1:5" ht="63.75">
      <c r="A25" t="s">
        <v>60</v>
      </c>
      <c r="E25" s="39" t="s">
        <v>258</v>
      </c>
    </row>
    <row r="26" spans="1:13" ht="12.75">
      <c r="A26" t="s">
        <v>46</v>
      </c>
      <c r="C26" s="31" t="s">
        <v>27</v>
      </c>
      <c r="E26" s="33" t="s">
        <v>259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81</v>
      </c>
      <c s="34" t="s">
        <v>260</v>
      </c>
      <c s="35" t="s">
        <v>52</v>
      </c>
      <c s="6" t="s">
        <v>261</v>
      </c>
      <c s="36" t="s">
        <v>54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243</v>
      </c>
      <c>
        <f>(M27*21)/100</f>
      </c>
      <c t="s">
        <v>27</v>
      </c>
    </row>
    <row r="28" spans="1:5" ht="12.75">
      <c r="A28" s="35" t="s">
        <v>56</v>
      </c>
      <c r="E28" s="39" t="s">
        <v>262</v>
      </c>
    </row>
    <row r="29" spans="1:5" ht="12.75">
      <c r="A29" s="35" t="s">
        <v>58</v>
      </c>
      <c r="E29" s="40" t="s">
        <v>245</v>
      </c>
    </row>
    <row r="30" spans="1:5" ht="89.25">
      <c r="A30" t="s">
        <v>60</v>
      </c>
      <c r="E30" s="39" t="s">
        <v>263</v>
      </c>
    </row>
    <row r="31" spans="1:16" ht="12.75">
      <c r="A31" t="s">
        <v>49</v>
      </c>
      <c s="34" t="s">
        <v>85</v>
      </c>
      <c s="34" t="s">
        <v>264</v>
      </c>
      <c s="35" t="s">
        <v>52</v>
      </c>
      <c s="6" t="s">
        <v>265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243</v>
      </c>
      <c>
        <f>(M31*21)/100</f>
      </c>
      <c t="s">
        <v>27</v>
      </c>
    </row>
    <row r="32" spans="1:5" ht="12.75">
      <c r="A32" s="35" t="s">
        <v>56</v>
      </c>
      <c r="E32" s="39" t="s">
        <v>266</v>
      </c>
    </row>
    <row r="33" spans="1:5" ht="12.75">
      <c r="A33" s="35" t="s">
        <v>58</v>
      </c>
      <c r="E33" s="40" t="s">
        <v>245</v>
      </c>
    </row>
    <row r="34" spans="1:5" ht="76.5">
      <c r="A34" t="s">
        <v>60</v>
      </c>
      <c r="E34" s="39" t="s">
        <v>267</v>
      </c>
    </row>
    <row r="35" spans="1:16" ht="12.75">
      <c r="A35" t="s">
        <v>49</v>
      </c>
      <c s="34" t="s">
        <v>88</v>
      </c>
      <c s="34" t="s">
        <v>268</v>
      </c>
      <c s="35" t="s">
        <v>52</v>
      </c>
      <c s="6" t="s">
        <v>269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243</v>
      </c>
      <c>
        <f>(M35*21)/100</f>
      </c>
      <c t="s">
        <v>27</v>
      </c>
    </row>
    <row r="36" spans="1:5" ht="12.75">
      <c r="A36" s="35" t="s">
        <v>56</v>
      </c>
      <c r="E36" s="39" t="s">
        <v>270</v>
      </c>
    </row>
    <row r="37" spans="1:5" ht="12.75">
      <c r="A37" s="35" t="s">
        <v>58</v>
      </c>
      <c r="E37" s="40" t="s">
        <v>271</v>
      </c>
    </row>
    <row r="38" spans="1:5" ht="89.25">
      <c r="A38" t="s">
        <v>60</v>
      </c>
      <c r="E38" s="39" t="s">
        <v>272</v>
      </c>
    </row>
    <row r="39" spans="1:16" ht="12.75">
      <c r="A39" t="s">
        <v>49</v>
      </c>
      <c s="34" t="s">
        <v>91</v>
      </c>
      <c s="34" t="s">
        <v>273</v>
      </c>
      <c s="35" t="s">
        <v>52</v>
      </c>
      <c s="6" t="s">
        <v>274</v>
      </c>
      <c s="36" t="s">
        <v>54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243</v>
      </c>
      <c>
        <f>(M39*21)/100</f>
      </c>
      <c t="s">
        <v>27</v>
      </c>
    </row>
    <row r="40" spans="1:5" ht="25.5">
      <c r="A40" s="35" t="s">
        <v>56</v>
      </c>
      <c r="E40" s="39" t="s">
        <v>275</v>
      </c>
    </row>
    <row r="41" spans="1:5" ht="12.75">
      <c r="A41" s="35" t="s">
        <v>58</v>
      </c>
      <c r="E41" s="40" t="s">
        <v>276</v>
      </c>
    </row>
    <row r="42" spans="1:5" ht="38.25">
      <c r="A42" t="s">
        <v>60</v>
      </c>
      <c r="E42" s="39" t="s">
        <v>277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278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278</v>
      </c>
      <c r="E4" s="26" t="s">
        <v>279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281</v>
      </c>
      <c r="E8" s="30" t="s">
        <v>279</v>
      </c>
      <c r="J8" s="29">
        <f>0+J9+J34+J51+J92+J109+J118</f>
      </c>
      <c s="29">
        <f>0+K9+K34+K51+K92+K109+K118</f>
      </c>
      <c s="29">
        <f>0+L9+L34+L51+L92+L109+L118</f>
      </c>
      <c s="29">
        <f>0+M9+M34+M51+M92+M109+M118</f>
      </c>
    </row>
    <row r="9" spans="1:13" ht="12.75">
      <c r="A9" t="s">
        <v>46</v>
      </c>
      <c r="C9" s="31" t="s">
        <v>282</v>
      </c>
      <c r="E9" s="33" t="s">
        <v>283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62</v>
      </c>
      <c s="34" t="s">
        <v>284</v>
      </c>
      <c s="35" t="s">
        <v>52</v>
      </c>
      <c s="6" t="s">
        <v>285</v>
      </c>
      <c s="36" t="s">
        <v>286</v>
      </c>
      <c s="37">
        <v>270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287</v>
      </c>
    </row>
    <row r="13" spans="1:5" ht="140.25">
      <c r="A13" t="s">
        <v>60</v>
      </c>
      <c r="E13" s="39" t="s">
        <v>288</v>
      </c>
    </row>
    <row r="14" spans="1:16" ht="25.5">
      <c r="A14" t="s">
        <v>49</v>
      </c>
      <c s="34" t="s">
        <v>27</v>
      </c>
      <c s="34" t="s">
        <v>289</v>
      </c>
      <c s="35" t="s">
        <v>52</v>
      </c>
      <c s="6" t="s">
        <v>290</v>
      </c>
      <c s="36" t="s">
        <v>286</v>
      </c>
      <c s="37">
        <v>78.3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291</v>
      </c>
    </row>
    <row r="17" spans="1:5" ht="140.25">
      <c r="A17" t="s">
        <v>60</v>
      </c>
      <c r="E17" s="39" t="s">
        <v>288</v>
      </c>
    </row>
    <row r="18" spans="1:16" ht="25.5">
      <c r="A18" t="s">
        <v>49</v>
      </c>
      <c s="34" t="s">
        <v>26</v>
      </c>
      <c s="34" t="s">
        <v>292</v>
      </c>
      <c s="35" t="s">
        <v>52</v>
      </c>
      <c s="6" t="s">
        <v>293</v>
      </c>
      <c s="36" t="s">
        <v>286</v>
      </c>
      <c s="37">
        <v>0.32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294</v>
      </c>
    </row>
    <row r="21" spans="1:5" ht="140.25">
      <c r="A21" t="s">
        <v>60</v>
      </c>
      <c r="E21" s="39" t="s">
        <v>288</v>
      </c>
    </row>
    <row r="22" spans="1:16" ht="25.5">
      <c r="A22" t="s">
        <v>49</v>
      </c>
      <c s="34" t="s">
        <v>77</v>
      </c>
      <c s="34" t="s">
        <v>295</v>
      </c>
      <c s="35" t="s">
        <v>52</v>
      </c>
      <c s="6" t="s">
        <v>296</v>
      </c>
      <c s="36" t="s">
        <v>286</v>
      </c>
      <c s="37">
        <v>0.65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297</v>
      </c>
    </row>
    <row r="25" spans="1:5" ht="140.25">
      <c r="A25" t="s">
        <v>60</v>
      </c>
      <c r="E25" s="39" t="s">
        <v>288</v>
      </c>
    </row>
    <row r="26" spans="1:16" ht="25.5">
      <c r="A26" t="s">
        <v>49</v>
      </c>
      <c s="34" t="s">
        <v>81</v>
      </c>
      <c s="34" t="s">
        <v>298</v>
      </c>
      <c s="35" t="s">
        <v>52</v>
      </c>
      <c s="6" t="s">
        <v>299</v>
      </c>
      <c s="36" t="s">
        <v>286</v>
      </c>
      <c s="37">
        <v>651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300</v>
      </c>
    </row>
    <row r="29" spans="1:5" ht="140.25">
      <c r="A29" t="s">
        <v>60</v>
      </c>
      <c r="E29" s="39" t="s">
        <v>288</v>
      </c>
    </row>
    <row r="30" spans="1:16" ht="25.5">
      <c r="A30" t="s">
        <v>49</v>
      </c>
      <c s="34" t="s">
        <v>85</v>
      </c>
      <c s="34" t="s">
        <v>301</v>
      </c>
      <c s="35" t="s">
        <v>52</v>
      </c>
      <c s="6" t="s">
        <v>302</v>
      </c>
      <c s="36" t="s">
        <v>286</v>
      </c>
      <c s="37">
        <v>53.43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58</v>
      </c>
      <c r="E32" s="40" t="s">
        <v>303</v>
      </c>
    </row>
    <row r="33" spans="1:5" ht="140.25">
      <c r="A33" t="s">
        <v>60</v>
      </c>
      <c r="E33" s="39" t="s">
        <v>288</v>
      </c>
    </row>
    <row r="34" spans="1:13" ht="12.75">
      <c r="A34" t="s">
        <v>46</v>
      </c>
      <c r="C34" s="31" t="s">
        <v>304</v>
      </c>
      <c r="E34" s="33" t="s">
        <v>305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49</v>
      </c>
      <c s="34" t="s">
        <v>88</v>
      </c>
      <c s="34" t="s">
        <v>306</v>
      </c>
      <c s="35" t="s">
        <v>52</v>
      </c>
      <c s="6" t="s">
        <v>307</v>
      </c>
      <c s="36" t="s">
        <v>66</v>
      </c>
      <c s="37">
        <v>1793.9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58</v>
      </c>
      <c r="E37" s="40" t="s">
        <v>308</v>
      </c>
    </row>
    <row r="38" spans="1:5" ht="12.75">
      <c r="A38" t="s">
        <v>60</v>
      </c>
      <c r="E38" s="39" t="s">
        <v>70</v>
      </c>
    </row>
    <row r="39" spans="1:16" ht="12.75">
      <c r="A39" t="s">
        <v>49</v>
      </c>
      <c s="34" t="s">
        <v>91</v>
      </c>
      <c s="34" t="s">
        <v>309</v>
      </c>
      <c s="35" t="s">
        <v>52</v>
      </c>
      <c s="6" t="s">
        <v>310</v>
      </c>
      <c s="36" t="s">
        <v>66</v>
      </c>
      <c s="37">
        <v>348.6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52</v>
      </c>
    </row>
    <row r="42" spans="1:5" ht="12.75">
      <c r="A42" t="s">
        <v>60</v>
      </c>
      <c r="E42" s="39" t="s">
        <v>70</v>
      </c>
    </row>
    <row r="43" spans="1:16" ht="12.75">
      <c r="A43" t="s">
        <v>49</v>
      </c>
      <c s="34" t="s">
        <v>94</v>
      </c>
      <c s="34" t="s">
        <v>311</v>
      </c>
      <c s="35" t="s">
        <v>312</v>
      </c>
      <c s="6" t="s">
        <v>313</v>
      </c>
      <c s="36" t="s">
        <v>66</v>
      </c>
      <c s="37">
        <v>196.4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52</v>
      </c>
    </row>
    <row r="46" spans="1:5" ht="12.75">
      <c r="A46" t="s">
        <v>60</v>
      </c>
      <c r="E46" s="39" t="s">
        <v>70</v>
      </c>
    </row>
    <row r="47" spans="1:16" ht="12.75">
      <c r="A47" t="s">
        <v>49</v>
      </c>
      <c s="34" t="s">
        <v>98</v>
      </c>
      <c s="34" t="s">
        <v>311</v>
      </c>
      <c s="35" t="s">
        <v>314</v>
      </c>
      <c s="6" t="s">
        <v>313</v>
      </c>
      <c s="36" t="s">
        <v>66</v>
      </c>
      <c s="37">
        <v>196.4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315</v>
      </c>
    </row>
    <row r="49" spans="1:5" ht="12.75">
      <c r="A49" s="35" t="s">
        <v>58</v>
      </c>
      <c r="E49" s="40" t="s">
        <v>52</v>
      </c>
    </row>
    <row r="50" spans="1:5" ht="89.25">
      <c r="A50" t="s">
        <v>60</v>
      </c>
      <c r="E50" s="39" t="s">
        <v>316</v>
      </c>
    </row>
    <row r="51" spans="1:13" ht="12.75">
      <c r="A51" t="s">
        <v>46</v>
      </c>
      <c r="C51" s="31" t="s">
        <v>317</v>
      </c>
      <c r="E51" s="33" t="s">
        <v>318</v>
      </c>
      <c r="J51" s="32">
        <f>0</f>
      </c>
      <c s="32">
        <f>0</f>
      </c>
      <c s="32">
        <f>0+L52+L56+L60+L64+L68+L72+L76+L80+L84+L88</f>
      </c>
      <c s="32">
        <f>0+M52+M56+M60+M64+M68+M72+M76+M80+M84+M88</f>
      </c>
    </row>
    <row r="52" spans="1:16" ht="25.5">
      <c r="A52" t="s">
        <v>49</v>
      </c>
      <c s="34" t="s">
        <v>102</v>
      </c>
      <c s="34" t="s">
        <v>319</v>
      </c>
      <c s="35" t="s">
        <v>52</v>
      </c>
      <c s="6" t="s">
        <v>320</v>
      </c>
      <c s="36" t="s">
        <v>84</v>
      </c>
      <c s="37">
        <v>340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58</v>
      </c>
      <c r="E54" s="40" t="s">
        <v>52</v>
      </c>
    </row>
    <row r="55" spans="1:5" ht="12.75">
      <c r="A55" t="s">
        <v>60</v>
      </c>
      <c r="E55" s="39" t="s">
        <v>70</v>
      </c>
    </row>
    <row r="56" spans="1:16" ht="25.5">
      <c r="A56" t="s">
        <v>49</v>
      </c>
      <c s="34" t="s">
        <v>105</v>
      </c>
      <c s="34" t="s">
        <v>321</v>
      </c>
      <c s="35" t="s">
        <v>52</v>
      </c>
      <c s="6" t="s">
        <v>322</v>
      </c>
      <c s="36" t="s">
        <v>84</v>
      </c>
      <c s="37">
        <v>467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58</v>
      </c>
      <c r="E58" s="40" t="s">
        <v>52</v>
      </c>
    </row>
    <row r="59" spans="1:5" ht="12.75">
      <c r="A59" t="s">
        <v>60</v>
      </c>
      <c r="E59" s="39" t="s">
        <v>70</v>
      </c>
    </row>
    <row r="60" spans="1:16" ht="12.75">
      <c r="A60" t="s">
        <v>49</v>
      </c>
      <c s="34" t="s">
        <v>108</v>
      </c>
      <c s="34" t="s">
        <v>323</v>
      </c>
      <c s="35" t="s">
        <v>52</v>
      </c>
      <c s="6" t="s">
        <v>324</v>
      </c>
      <c s="36" t="s">
        <v>84</v>
      </c>
      <c s="37">
        <v>357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58</v>
      </c>
      <c r="E62" s="40" t="s">
        <v>325</v>
      </c>
    </row>
    <row r="63" spans="1:5" ht="12.75">
      <c r="A63" t="s">
        <v>60</v>
      </c>
      <c r="E63" s="39" t="s">
        <v>70</v>
      </c>
    </row>
    <row r="64" spans="1:16" ht="12.75">
      <c r="A64" t="s">
        <v>49</v>
      </c>
      <c s="34" t="s">
        <v>112</v>
      </c>
      <c s="34" t="s">
        <v>326</v>
      </c>
      <c s="35" t="s">
        <v>52</v>
      </c>
      <c s="6" t="s">
        <v>327</v>
      </c>
      <c s="36" t="s">
        <v>84</v>
      </c>
      <c s="37">
        <v>357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58</v>
      </c>
      <c r="E66" s="40" t="s">
        <v>52</v>
      </c>
    </row>
    <row r="67" spans="1:5" ht="12.75">
      <c r="A67" t="s">
        <v>60</v>
      </c>
      <c r="E67" s="39" t="s">
        <v>70</v>
      </c>
    </row>
    <row r="68" spans="1:16" ht="25.5">
      <c r="A68" t="s">
        <v>49</v>
      </c>
      <c s="34" t="s">
        <v>116</v>
      </c>
      <c s="34" t="s">
        <v>328</v>
      </c>
      <c s="35" t="s">
        <v>312</v>
      </c>
      <c s="6" t="s">
        <v>329</v>
      </c>
      <c s="36" t="s">
        <v>84</v>
      </c>
      <c s="37">
        <v>1164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58</v>
      </c>
      <c r="E70" s="40" t="s">
        <v>330</v>
      </c>
    </row>
    <row r="71" spans="1:5" ht="12.75">
      <c r="A71" t="s">
        <v>60</v>
      </c>
      <c r="E71" s="39" t="s">
        <v>70</v>
      </c>
    </row>
    <row r="72" spans="1:16" ht="25.5">
      <c r="A72" t="s">
        <v>49</v>
      </c>
      <c s="34" t="s">
        <v>120</v>
      </c>
      <c s="34" t="s">
        <v>328</v>
      </c>
      <c s="35" t="s">
        <v>314</v>
      </c>
      <c s="6" t="s">
        <v>329</v>
      </c>
      <c s="36" t="s">
        <v>84</v>
      </c>
      <c s="37">
        <v>1164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63.75">
      <c r="A73" s="35" t="s">
        <v>56</v>
      </c>
      <c r="E73" s="39" t="s">
        <v>331</v>
      </c>
    </row>
    <row r="74" spans="1:5" ht="12.75">
      <c r="A74" s="35" t="s">
        <v>58</v>
      </c>
      <c r="E74" s="40" t="s">
        <v>52</v>
      </c>
    </row>
    <row r="75" spans="1:5" ht="102">
      <c r="A75" t="s">
        <v>60</v>
      </c>
      <c r="E75" s="39" t="s">
        <v>332</v>
      </c>
    </row>
    <row r="76" spans="1:16" ht="25.5">
      <c r="A76" t="s">
        <v>49</v>
      </c>
      <c s="34" t="s">
        <v>123</v>
      </c>
      <c s="34" t="s">
        <v>333</v>
      </c>
      <c s="35" t="s">
        <v>52</v>
      </c>
      <c s="6" t="s">
        <v>334</v>
      </c>
      <c s="36" t="s">
        <v>80</v>
      </c>
      <c s="37">
        <v>118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58</v>
      </c>
      <c r="E78" s="40" t="s">
        <v>335</v>
      </c>
    </row>
    <row r="79" spans="1:5" ht="12.75">
      <c r="A79" t="s">
        <v>60</v>
      </c>
      <c r="E79" s="39" t="s">
        <v>70</v>
      </c>
    </row>
    <row r="80" spans="1:16" ht="12.75">
      <c r="A80" t="s">
        <v>49</v>
      </c>
      <c s="34" t="s">
        <v>126</v>
      </c>
      <c s="34" t="s">
        <v>336</v>
      </c>
      <c s="35" t="s">
        <v>52</v>
      </c>
      <c s="6" t="s">
        <v>337</v>
      </c>
      <c s="36" t="s">
        <v>338</v>
      </c>
      <c s="37">
        <v>1074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58</v>
      </c>
      <c r="E82" s="40" t="s">
        <v>339</v>
      </c>
    </row>
    <row r="83" spans="1:5" ht="12.75">
      <c r="A83" t="s">
        <v>60</v>
      </c>
      <c r="E83" s="39" t="s">
        <v>70</v>
      </c>
    </row>
    <row r="84" spans="1:16" ht="12.75">
      <c r="A84" t="s">
        <v>49</v>
      </c>
      <c s="34" t="s">
        <v>129</v>
      </c>
      <c s="34" t="s">
        <v>340</v>
      </c>
      <c s="35" t="s">
        <v>52</v>
      </c>
      <c s="6" t="s">
        <v>341</v>
      </c>
      <c s="36" t="s">
        <v>338</v>
      </c>
      <c s="37">
        <v>1074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58</v>
      </c>
      <c r="E86" s="40" t="s">
        <v>342</v>
      </c>
    </row>
    <row r="87" spans="1:5" ht="12.75">
      <c r="A87" t="s">
        <v>60</v>
      </c>
      <c r="E87" s="39" t="s">
        <v>70</v>
      </c>
    </row>
    <row r="88" spans="1:16" ht="12.75">
      <c r="A88" t="s">
        <v>49</v>
      </c>
      <c s="34" t="s">
        <v>132</v>
      </c>
      <c s="34" t="s">
        <v>343</v>
      </c>
      <c s="35" t="s">
        <v>52</v>
      </c>
      <c s="6" t="s">
        <v>344</v>
      </c>
      <c s="36" t="s">
        <v>338</v>
      </c>
      <c s="37">
        <v>859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58</v>
      </c>
      <c r="E90" s="40" t="s">
        <v>345</v>
      </c>
    </row>
    <row r="91" spans="1:5" ht="12.75">
      <c r="A91" t="s">
        <v>60</v>
      </c>
      <c r="E91" s="39" t="s">
        <v>70</v>
      </c>
    </row>
    <row r="92" spans="1:13" ht="12.75">
      <c r="A92" t="s">
        <v>46</v>
      </c>
      <c r="C92" s="31" t="s">
        <v>346</v>
      </c>
      <c r="E92" s="33" t="s">
        <v>347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12.75">
      <c r="A93" t="s">
        <v>49</v>
      </c>
      <c s="34" t="s">
        <v>136</v>
      </c>
      <c s="34" t="s">
        <v>348</v>
      </c>
      <c s="35" t="s">
        <v>52</v>
      </c>
      <c s="6" t="s">
        <v>349</v>
      </c>
      <c s="36" t="s">
        <v>80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58</v>
      </c>
      <c r="E95" s="40" t="s">
        <v>52</v>
      </c>
    </row>
    <row r="96" spans="1:5" ht="12.75">
      <c r="A96" t="s">
        <v>60</v>
      </c>
      <c r="E96" s="39" t="s">
        <v>70</v>
      </c>
    </row>
    <row r="97" spans="1:16" ht="12.75">
      <c r="A97" t="s">
        <v>49</v>
      </c>
      <c s="34" t="s">
        <v>140</v>
      </c>
      <c s="34" t="s">
        <v>350</v>
      </c>
      <c s="35" t="s">
        <v>52</v>
      </c>
      <c s="6" t="s">
        <v>351</v>
      </c>
      <c s="36" t="s">
        <v>80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58</v>
      </c>
      <c r="E99" s="40" t="s">
        <v>52</v>
      </c>
    </row>
    <row r="100" spans="1:5" ht="12.75">
      <c r="A100" t="s">
        <v>60</v>
      </c>
      <c r="E100" s="39" t="s">
        <v>70</v>
      </c>
    </row>
    <row r="101" spans="1:16" ht="12.75">
      <c r="A101" t="s">
        <v>49</v>
      </c>
      <c s="34" t="s">
        <v>143</v>
      </c>
      <c s="34" t="s">
        <v>352</v>
      </c>
      <c s="35" t="s">
        <v>52</v>
      </c>
      <c s="6" t="s">
        <v>353</v>
      </c>
      <c s="36" t="s">
        <v>80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58</v>
      </c>
      <c r="E103" s="40" t="s">
        <v>52</v>
      </c>
    </row>
    <row r="104" spans="1:5" ht="12.75">
      <c r="A104" t="s">
        <v>60</v>
      </c>
      <c r="E104" s="39" t="s">
        <v>70</v>
      </c>
    </row>
    <row r="105" spans="1:16" ht="25.5">
      <c r="A105" t="s">
        <v>49</v>
      </c>
      <c s="34" t="s">
        <v>354</v>
      </c>
      <c s="34" t="s">
        <v>355</v>
      </c>
      <c s="35" t="s">
        <v>52</v>
      </c>
      <c s="6" t="s">
        <v>356</v>
      </c>
      <c s="36" t="s">
        <v>80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58</v>
      </c>
      <c r="E107" s="40" t="s">
        <v>357</v>
      </c>
    </row>
    <row r="108" spans="1:5" ht="140.25">
      <c r="A108" t="s">
        <v>60</v>
      </c>
      <c r="E108" s="39" t="s">
        <v>358</v>
      </c>
    </row>
    <row r="109" spans="1:13" ht="12.75">
      <c r="A109" t="s">
        <v>46</v>
      </c>
      <c r="C109" s="31" t="s">
        <v>94</v>
      </c>
      <c r="E109" s="33" t="s">
        <v>359</v>
      </c>
      <c r="J109" s="32">
        <f>0</f>
      </c>
      <c s="32">
        <f>0</f>
      </c>
      <c s="32">
        <f>0+L110+L114</f>
      </c>
      <c s="32">
        <f>0+M110+M114</f>
      </c>
    </row>
    <row r="110" spans="1:16" ht="12.75">
      <c r="A110" t="s">
        <v>49</v>
      </c>
      <c s="34" t="s">
        <v>360</v>
      </c>
      <c s="34" t="s">
        <v>361</v>
      </c>
      <c s="35" t="s">
        <v>52</v>
      </c>
      <c s="6" t="s">
        <v>362</v>
      </c>
      <c s="36" t="s">
        <v>75</v>
      </c>
      <c s="37">
        <v>684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58</v>
      </c>
      <c r="E112" s="40" t="s">
        <v>363</v>
      </c>
    </row>
    <row r="113" spans="1:5" ht="153">
      <c r="A113" t="s">
        <v>60</v>
      </c>
      <c r="E113" s="39" t="s">
        <v>364</v>
      </c>
    </row>
    <row r="114" spans="1:16" ht="12.75">
      <c r="A114" t="s">
        <v>49</v>
      </c>
      <c s="34" t="s">
        <v>365</v>
      </c>
      <c s="34" t="s">
        <v>366</v>
      </c>
      <c s="35" t="s">
        <v>52</v>
      </c>
      <c s="6" t="s">
        <v>367</v>
      </c>
      <c s="36" t="s">
        <v>66</v>
      </c>
      <c s="37">
        <v>296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368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58</v>
      </c>
      <c r="E116" s="40" t="s">
        <v>369</v>
      </c>
    </row>
    <row r="117" spans="1:5" ht="229.5">
      <c r="A117" t="s">
        <v>60</v>
      </c>
      <c r="E117" s="39" t="s">
        <v>370</v>
      </c>
    </row>
    <row r="118" spans="1:13" ht="12.75">
      <c r="A118" t="s">
        <v>46</v>
      </c>
      <c r="C118" s="31" t="s">
        <v>371</v>
      </c>
      <c r="E118" s="33" t="s">
        <v>372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12.75">
      <c r="A119" t="s">
        <v>49</v>
      </c>
      <c s="34" t="s">
        <v>50</v>
      </c>
      <c s="34" t="s">
        <v>373</v>
      </c>
      <c s="35" t="s">
        <v>52</v>
      </c>
      <c s="6" t="s">
        <v>374</v>
      </c>
      <c s="36" t="s">
        <v>66</v>
      </c>
      <c s="37">
        <v>859.7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58</v>
      </c>
      <c r="E121" s="40" t="s">
        <v>375</v>
      </c>
    </row>
    <row r="122" spans="1:5" ht="12.75">
      <c r="A122" t="s">
        <v>60</v>
      </c>
      <c r="E122" s="39" t="s">
        <v>70</v>
      </c>
    </row>
    <row r="123" spans="1:16" ht="25.5">
      <c r="A123" t="s">
        <v>49</v>
      </c>
      <c s="34" t="s">
        <v>198</v>
      </c>
      <c s="34" t="s">
        <v>376</v>
      </c>
      <c s="35" t="s">
        <v>312</v>
      </c>
      <c s="6" t="s">
        <v>377</v>
      </c>
      <c s="36" t="s">
        <v>378</v>
      </c>
      <c s="37">
        <v>17194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67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58</v>
      </c>
      <c r="E125" s="40" t="s">
        <v>379</v>
      </c>
    </row>
    <row r="126" spans="1:5" ht="12.75">
      <c r="A126" t="s">
        <v>60</v>
      </c>
      <c r="E126" s="39" t="s">
        <v>70</v>
      </c>
    </row>
    <row r="127" spans="1:16" ht="25.5">
      <c r="A127" t="s">
        <v>49</v>
      </c>
      <c s="34" t="s">
        <v>201</v>
      </c>
      <c s="34" t="s">
        <v>376</v>
      </c>
      <c s="35" t="s">
        <v>314</v>
      </c>
      <c s="6" t="s">
        <v>377</v>
      </c>
      <c s="36" t="s">
        <v>378</v>
      </c>
      <c s="37">
        <v>6407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67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58</v>
      </c>
      <c r="E129" s="40" t="s">
        <v>380</v>
      </c>
    </row>
    <row r="130" spans="1:5" ht="12.75">
      <c r="A130" t="s">
        <v>60</v>
      </c>
      <c r="E130" s="39" t="s">
        <v>70</v>
      </c>
    </row>
    <row r="131" spans="1:16" ht="25.5">
      <c r="A131" t="s">
        <v>49</v>
      </c>
      <c s="34" t="s">
        <v>204</v>
      </c>
      <c s="34" t="s">
        <v>376</v>
      </c>
      <c s="35" t="s">
        <v>381</v>
      </c>
      <c s="6" t="s">
        <v>377</v>
      </c>
      <c s="36" t="s">
        <v>378</v>
      </c>
      <c s="37">
        <v>15551.38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67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58</v>
      </c>
      <c r="E133" s="40" t="s">
        <v>382</v>
      </c>
    </row>
    <row r="134" spans="1:5" ht="12.75">
      <c r="A134" t="s">
        <v>60</v>
      </c>
      <c r="E134" s="39" t="s">
        <v>70</v>
      </c>
    </row>
    <row r="135" spans="1:16" ht="12.75">
      <c r="A135" t="s">
        <v>49</v>
      </c>
      <c s="34" t="s">
        <v>207</v>
      </c>
      <c s="34" t="s">
        <v>383</v>
      </c>
      <c s="35" t="s">
        <v>52</v>
      </c>
      <c s="6" t="s">
        <v>384</v>
      </c>
      <c s="36" t="s">
        <v>84</v>
      </c>
      <c s="37">
        <v>505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67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12.75">
      <c r="A137" s="35" t="s">
        <v>58</v>
      </c>
      <c r="E137" s="40" t="s">
        <v>52</v>
      </c>
    </row>
    <row r="138" spans="1:5" ht="12.75">
      <c r="A138" t="s">
        <v>60</v>
      </c>
      <c r="E138" s="39" t="s">
        <v>70</v>
      </c>
    </row>
    <row r="139" spans="1:16" ht="25.5">
      <c r="A139" t="s">
        <v>49</v>
      </c>
      <c s="34" t="s">
        <v>208</v>
      </c>
      <c s="34" t="s">
        <v>385</v>
      </c>
      <c s="35" t="s">
        <v>52</v>
      </c>
      <c s="6" t="s">
        <v>386</v>
      </c>
      <c s="36" t="s">
        <v>387</v>
      </c>
      <c s="37">
        <v>6606.2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67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51">
      <c r="A141" s="35" t="s">
        <v>58</v>
      </c>
      <c r="E141" s="40" t="s">
        <v>388</v>
      </c>
    </row>
    <row r="142" spans="1:5" ht="127.5">
      <c r="A142" t="s">
        <v>60</v>
      </c>
      <c r="E142" s="39" t="s">
        <v>389</v>
      </c>
    </row>
    <row r="143" spans="1:16" ht="25.5">
      <c r="A143" t="s">
        <v>49</v>
      </c>
      <c s="34" t="s">
        <v>211</v>
      </c>
      <c s="34" t="s">
        <v>390</v>
      </c>
      <c s="35" t="s">
        <v>52</v>
      </c>
      <c s="6" t="s">
        <v>391</v>
      </c>
      <c s="36" t="s">
        <v>387</v>
      </c>
      <c s="37">
        <v>4914.305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67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63.75">
      <c r="A145" s="35" t="s">
        <v>58</v>
      </c>
      <c r="E145" s="40" t="s">
        <v>392</v>
      </c>
    </row>
    <row r="146" spans="1:5" ht="12.75">
      <c r="A146" t="s">
        <v>60</v>
      </c>
      <c r="E146" s="39" t="s">
        <v>70</v>
      </c>
    </row>
    <row r="147" spans="1:16" ht="25.5">
      <c r="A147" t="s">
        <v>49</v>
      </c>
      <c s="34" t="s">
        <v>151</v>
      </c>
      <c s="34" t="s">
        <v>393</v>
      </c>
      <c s="35" t="s">
        <v>52</v>
      </c>
      <c s="6" t="s">
        <v>394</v>
      </c>
      <c s="36" t="s">
        <v>84</v>
      </c>
      <c s="37">
        <v>300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67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12.75">
      <c r="A149" s="35" t="s">
        <v>58</v>
      </c>
      <c r="E149" s="40" t="s">
        <v>52</v>
      </c>
    </row>
    <row r="150" spans="1:5" ht="12.75">
      <c r="A150" t="s">
        <v>60</v>
      </c>
      <c r="E150" s="39" t="s">
        <v>70</v>
      </c>
    </row>
    <row r="151" spans="1:16" ht="25.5">
      <c r="A151" t="s">
        <v>49</v>
      </c>
      <c s="34" t="s">
        <v>215</v>
      </c>
      <c s="34" t="s">
        <v>395</v>
      </c>
      <c s="35" t="s">
        <v>52</v>
      </c>
      <c s="6" t="s">
        <v>396</v>
      </c>
      <c s="36" t="s">
        <v>387</v>
      </c>
      <c s="37">
        <v>2334.29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67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12.75">
      <c r="A153" s="35" t="s">
        <v>58</v>
      </c>
      <c r="E153" s="40" t="s">
        <v>397</v>
      </c>
    </row>
    <row r="154" spans="1:5" ht="12.75">
      <c r="A154" t="s">
        <v>60</v>
      </c>
      <c r="E154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398</v>
      </c>
      <c r="E4" s="26" t="s">
        <v>399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401</v>
      </c>
      <c r="E8" s="30" t="s">
        <v>399</v>
      </c>
      <c r="J8" s="29">
        <f>0+J9+J22+J75+J88+J97+J110</f>
      </c>
      <c s="29">
        <f>0+K9+K22+K75+K88+K97+K110</f>
      </c>
      <c s="29">
        <f>0+L9+L22+L75+L88+L97+L110</f>
      </c>
      <c s="29">
        <f>0+M9+M22+M75+M88+M97+M110</f>
      </c>
    </row>
    <row r="9" spans="1:13" ht="12.75">
      <c r="A9" t="s">
        <v>46</v>
      </c>
      <c r="C9" s="31" t="s">
        <v>282</v>
      </c>
      <c r="E9" s="33" t="s">
        <v>283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62</v>
      </c>
      <c s="34" t="s">
        <v>402</v>
      </c>
      <c s="35" t="s">
        <v>52</v>
      </c>
      <c s="6" t="s">
        <v>403</v>
      </c>
      <c s="36" t="s">
        <v>286</v>
      </c>
      <c s="37">
        <v>8654.4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404</v>
      </c>
    </row>
    <row r="13" spans="1:5" ht="140.25">
      <c r="A13" t="s">
        <v>60</v>
      </c>
      <c r="E13" s="39" t="s">
        <v>405</v>
      </c>
    </row>
    <row r="14" spans="1:16" ht="25.5">
      <c r="A14" t="s">
        <v>49</v>
      </c>
      <c s="34" t="s">
        <v>27</v>
      </c>
      <c s="34" t="s">
        <v>406</v>
      </c>
      <c s="35" t="s">
        <v>52</v>
      </c>
      <c s="6" t="s">
        <v>407</v>
      </c>
      <c s="36" t="s">
        <v>286</v>
      </c>
      <c s="37">
        <v>22.5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408</v>
      </c>
    </row>
    <row r="17" spans="1:5" ht="140.25">
      <c r="A17" t="s">
        <v>60</v>
      </c>
      <c r="E17" s="39" t="s">
        <v>405</v>
      </c>
    </row>
    <row r="18" spans="1:16" ht="12.75">
      <c r="A18" t="s">
        <v>49</v>
      </c>
      <c s="34" t="s">
        <v>201</v>
      </c>
      <c s="34" t="s">
        <v>409</v>
      </c>
      <c s="35" t="s">
        <v>52</v>
      </c>
      <c s="6" t="s">
        <v>410</v>
      </c>
      <c s="36" t="s">
        <v>286</v>
      </c>
      <c s="37">
        <v>641.196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411</v>
      </c>
    </row>
    <row r="21" spans="1:5" ht="25.5">
      <c r="A21" t="s">
        <v>60</v>
      </c>
      <c r="E21" s="39" t="s">
        <v>412</v>
      </c>
    </row>
    <row r="22" spans="1:13" ht="12.75">
      <c r="A22" t="s">
        <v>46</v>
      </c>
      <c r="C22" s="31" t="s">
        <v>98</v>
      </c>
      <c r="E22" s="33" t="s">
        <v>63</v>
      </c>
      <c r="J22" s="32">
        <f>0</f>
      </c>
      <c s="32">
        <f>0</f>
      </c>
      <c s="32">
        <f>0+L23+L27+L31+L35+L39+L43+L47+L51+L55+L59+L63+L67+L71</f>
      </c>
      <c s="32">
        <f>0+M23+M27+M31+M35+M39+M43+M47+M51+M55+M59+M63+M67+M71</f>
      </c>
    </row>
    <row r="23" spans="1:16" ht="12.75">
      <c r="A23" t="s">
        <v>49</v>
      </c>
      <c s="34" t="s">
        <v>26</v>
      </c>
      <c s="34" t="s">
        <v>413</v>
      </c>
      <c s="35" t="s">
        <v>52</v>
      </c>
      <c s="6" t="s">
        <v>414</v>
      </c>
      <c s="36" t="s">
        <v>66</v>
      </c>
      <c s="37">
        <v>4398.4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58</v>
      </c>
      <c r="E25" s="40" t="s">
        <v>415</v>
      </c>
    </row>
    <row r="26" spans="1:5" ht="12.75">
      <c r="A26" t="s">
        <v>60</v>
      </c>
      <c r="E26" s="39" t="s">
        <v>70</v>
      </c>
    </row>
    <row r="27" spans="1:16" ht="12.75">
      <c r="A27" t="s">
        <v>49</v>
      </c>
      <c s="34" t="s">
        <v>77</v>
      </c>
      <c s="34" t="s">
        <v>416</v>
      </c>
      <c s="35" t="s">
        <v>52</v>
      </c>
      <c s="6" t="s">
        <v>417</v>
      </c>
      <c s="36" t="s">
        <v>66</v>
      </c>
      <c s="37">
        <v>86744.2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418</v>
      </c>
    </row>
    <row r="30" spans="1:5" ht="12.75">
      <c r="A30" t="s">
        <v>60</v>
      </c>
      <c r="E30" s="39" t="s">
        <v>70</v>
      </c>
    </row>
    <row r="31" spans="1:16" ht="12.75">
      <c r="A31" t="s">
        <v>49</v>
      </c>
      <c s="34" t="s">
        <v>81</v>
      </c>
      <c s="34" t="s">
        <v>419</v>
      </c>
      <c s="35" t="s">
        <v>52</v>
      </c>
      <c s="6" t="s">
        <v>420</v>
      </c>
      <c s="36" t="s">
        <v>66</v>
      </c>
      <c s="37">
        <v>389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52</v>
      </c>
    </row>
    <row r="34" spans="1:5" ht="12.75">
      <c r="A34" t="s">
        <v>60</v>
      </c>
      <c r="E34" s="39" t="s">
        <v>70</v>
      </c>
    </row>
    <row r="35" spans="1:16" ht="12.75">
      <c r="A35" t="s">
        <v>49</v>
      </c>
      <c s="34" t="s">
        <v>85</v>
      </c>
      <c s="34" t="s">
        <v>421</v>
      </c>
      <c s="35" t="s">
        <v>52</v>
      </c>
      <c s="6" t="s">
        <v>417</v>
      </c>
      <c s="36" t="s">
        <v>66</v>
      </c>
      <c s="37">
        <v>7780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58</v>
      </c>
      <c r="E37" s="40" t="s">
        <v>422</v>
      </c>
    </row>
    <row r="38" spans="1:5" ht="25.5">
      <c r="A38" t="s">
        <v>60</v>
      </c>
      <c r="E38" s="39" t="s">
        <v>423</v>
      </c>
    </row>
    <row r="39" spans="1:16" ht="12.75">
      <c r="A39" t="s">
        <v>49</v>
      </c>
      <c s="34" t="s">
        <v>88</v>
      </c>
      <c s="34" t="s">
        <v>424</v>
      </c>
      <c s="35" t="s">
        <v>52</v>
      </c>
      <c s="6" t="s">
        <v>425</v>
      </c>
      <c s="36" t="s">
        <v>66</v>
      </c>
      <c s="37">
        <v>9185.6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426</v>
      </c>
    </row>
    <row r="42" spans="1:5" ht="306">
      <c r="A42" t="s">
        <v>60</v>
      </c>
      <c r="E42" s="39" t="s">
        <v>427</v>
      </c>
    </row>
    <row r="43" spans="1:16" ht="12.75">
      <c r="A43" t="s">
        <v>49</v>
      </c>
      <c s="34" t="s">
        <v>91</v>
      </c>
      <c s="34" t="s">
        <v>428</v>
      </c>
      <c s="35" t="s">
        <v>52</v>
      </c>
      <c s="6" t="s">
        <v>429</v>
      </c>
      <c s="36" t="s">
        <v>66</v>
      </c>
      <c s="37">
        <v>356.22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430</v>
      </c>
    </row>
    <row r="46" spans="1:5" ht="12.75">
      <c r="A46" t="s">
        <v>60</v>
      </c>
      <c r="E46" s="39" t="s">
        <v>70</v>
      </c>
    </row>
    <row r="47" spans="1:16" ht="12.75">
      <c r="A47" t="s">
        <v>49</v>
      </c>
      <c s="34" t="s">
        <v>94</v>
      </c>
      <c s="34" t="s">
        <v>431</v>
      </c>
      <c s="35" t="s">
        <v>52</v>
      </c>
      <c s="6" t="s">
        <v>432</v>
      </c>
      <c s="36" t="s">
        <v>66</v>
      </c>
      <c s="37">
        <v>328.2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433</v>
      </c>
    </row>
    <row r="50" spans="1:5" ht="12.75">
      <c r="A50" t="s">
        <v>60</v>
      </c>
      <c r="E50" s="39" t="s">
        <v>70</v>
      </c>
    </row>
    <row r="51" spans="1:16" ht="12.75">
      <c r="A51" t="s">
        <v>49</v>
      </c>
      <c s="34" t="s">
        <v>98</v>
      </c>
      <c s="34" t="s">
        <v>434</v>
      </c>
      <c s="35" t="s">
        <v>52</v>
      </c>
      <c s="6" t="s">
        <v>435</v>
      </c>
      <c s="36" t="s">
        <v>66</v>
      </c>
      <c s="37">
        <v>4868.8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436</v>
      </c>
    </row>
    <row r="54" spans="1:5" ht="12.75">
      <c r="A54" t="s">
        <v>60</v>
      </c>
      <c r="E54" s="39" t="s">
        <v>70</v>
      </c>
    </row>
    <row r="55" spans="1:16" ht="12.75">
      <c r="A55" t="s">
        <v>49</v>
      </c>
      <c s="34" t="s">
        <v>102</v>
      </c>
      <c s="34" t="s">
        <v>437</v>
      </c>
      <c s="35" t="s">
        <v>52</v>
      </c>
      <c s="6" t="s">
        <v>438</v>
      </c>
      <c s="36" t="s">
        <v>66</v>
      </c>
      <c s="37">
        <v>9185.6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58</v>
      </c>
      <c r="E57" s="40" t="s">
        <v>426</v>
      </c>
    </row>
    <row r="58" spans="1:5" ht="267.75">
      <c r="A58" t="s">
        <v>60</v>
      </c>
      <c r="E58" s="39" t="s">
        <v>439</v>
      </c>
    </row>
    <row r="59" spans="1:16" ht="12.75">
      <c r="A59" t="s">
        <v>49</v>
      </c>
      <c s="34" t="s">
        <v>105</v>
      </c>
      <c s="34" t="s">
        <v>440</v>
      </c>
      <c s="35" t="s">
        <v>52</v>
      </c>
      <c s="6" t="s">
        <v>441</v>
      </c>
      <c s="36" t="s">
        <v>75</v>
      </c>
      <c s="37">
        <v>4753.4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58</v>
      </c>
      <c r="E61" s="40" t="s">
        <v>442</v>
      </c>
    </row>
    <row r="62" spans="1:5" ht="12.75">
      <c r="A62" t="s">
        <v>60</v>
      </c>
      <c r="E62" s="39" t="s">
        <v>70</v>
      </c>
    </row>
    <row r="63" spans="1:16" ht="12.75">
      <c r="A63" t="s">
        <v>49</v>
      </c>
      <c s="34" t="s">
        <v>108</v>
      </c>
      <c s="34" t="s">
        <v>443</v>
      </c>
      <c s="35" t="s">
        <v>52</v>
      </c>
      <c s="6" t="s">
        <v>444</v>
      </c>
      <c s="36" t="s">
        <v>75</v>
      </c>
      <c s="37">
        <v>2638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58</v>
      </c>
      <c r="E65" s="40" t="s">
        <v>52</v>
      </c>
    </row>
    <row r="66" spans="1:5" ht="12.75">
      <c r="A66" t="s">
        <v>60</v>
      </c>
      <c r="E66" s="39" t="s">
        <v>70</v>
      </c>
    </row>
    <row r="67" spans="1:16" ht="12.75">
      <c r="A67" t="s">
        <v>49</v>
      </c>
      <c s="34" t="s">
        <v>112</v>
      </c>
      <c s="34" t="s">
        <v>445</v>
      </c>
      <c s="35" t="s">
        <v>52</v>
      </c>
      <c s="6" t="s">
        <v>446</v>
      </c>
      <c s="36" t="s">
        <v>75</v>
      </c>
      <c s="37">
        <v>2374.8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58</v>
      </c>
      <c r="E69" s="40" t="s">
        <v>52</v>
      </c>
    </row>
    <row r="70" spans="1:5" ht="38.25">
      <c r="A70" t="s">
        <v>60</v>
      </c>
      <c r="E70" s="39" t="s">
        <v>447</v>
      </c>
    </row>
    <row r="71" spans="1:16" ht="12.75">
      <c r="A71" t="s">
        <v>49</v>
      </c>
      <c s="34" t="s">
        <v>116</v>
      </c>
      <c s="34" t="s">
        <v>448</v>
      </c>
      <c s="35" t="s">
        <v>52</v>
      </c>
      <c s="6" t="s">
        <v>449</v>
      </c>
      <c s="36" t="s">
        <v>75</v>
      </c>
      <c s="37">
        <v>2374.8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58</v>
      </c>
      <c r="E73" s="40" t="s">
        <v>450</v>
      </c>
    </row>
    <row r="74" spans="1:5" ht="25.5">
      <c r="A74" t="s">
        <v>60</v>
      </c>
      <c r="E74" s="39" t="s">
        <v>451</v>
      </c>
    </row>
    <row r="75" spans="1:13" ht="12.75">
      <c r="A75" t="s">
        <v>46</v>
      </c>
      <c r="C75" s="31" t="s">
        <v>132</v>
      </c>
      <c r="E75" s="33" t="s">
        <v>452</v>
      </c>
      <c r="J75" s="32">
        <f>0</f>
      </c>
      <c s="32">
        <f>0</f>
      </c>
      <c s="32">
        <f>0+L76+L80+L84</f>
      </c>
      <c s="32">
        <f>0+M76+M80+M84</f>
      </c>
    </row>
    <row r="76" spans="1:16" ht="12.75">
      <c r="A76" t="s">
        <v>49</v>
      </c>
      <c s="34" t="s">
        <v>120</v>
      </c>
      <c s="34" t="s">
        <v>453</v>
      </c>
      <c s="35" t="s">
        <v>52</v>
      </c>
      <c s="6" t="s">
        <v>454</v>
      </c>
      <c s="36" t="s">
        <v>84</v>
      </c>
      <c s="37">
        <v>231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38.25">
      <c r="A78" s="35" t="s">
        <v>58</v>
      </c>
      <c r="E78" s="40" t="s">
        <v>455</v>
      </c>
    </row>
    <row r="79" spans="1:5" ht="12.75">
      <c r="A79" t="s">
        <v>60</v>
      </c>
      <c r="E79" s="39" t="s">
        <v>70</v>
      </c>
    </row>
    <row r="80" spans="1:16" ht="12.75">
      <c r="A80" t="s">
        <v>49</v>
      </c>
      <c s="34" t="s">
        <v>123</v>
      </c>
      <c s="34" t="s">
        <v>456</v>
      </c>
      <c s="35" t="s">
        <v>52</v>
      </c>
      <c s="6" t="s">
        <v>457</v>
      </c>
      <c s="36" t="s">
        <v>75</v>
      </c>
      <c s="37">
        <v>432.4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58</v>
      </c>
      <c r="E82" s="40" t="s">
        <v>52</v>
      </c>
    </row>
    <row r="83" spans="1:5" ht="12.75">
      <c r="A83" t="s">
        <v>60</v>
      </c>
      <c r="E83" s="39" t="s">
        <v>70</v>
      </c>
    </row>
    <row r="84" spans="1:16" ht="12.75">
      <c r="A84" t="s">
        <v>49</v>
      </c>
      <c s="34" t="s">
        <v>126</v>
      </c>
      <c s="34" t="s">
        <v>458</v>
      </c>
      <c s="35" t="s">
        <v>52</v>
      </c>
      <c s="6" t="s">
        <v>459</v>
      </c>
      <c s="36" t="s">
        <v>75</v>
      </c>
      <c s="37">
        <v>3540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51">
      <c r="A86" s="35" t="s">
        <v>58</v>
      </c>
      <c r="E86" s="40" t="s">
        <v>460</v>
      </c>
    </row>
    <row r="87" spans="1:5" ht="12.75">
      <c r="A87" t="s">
        <v>60</v>
      </c>
      <c r="E87" s="39" t="s">
        <v>70</v>
      </c>
    </row>
    <row r="88" spans="1:13" ht="12.75">
      <c r="A88" t="s">
        <v>46</v>
      </c>
      <c r="C88" s="31" t="s">
        <v>461</v>
      </c>
      <c r="E88" s="33" t="s">
        <v>462</v>
      </c>
      <c r="J88" s="32">
        <f>0</f>
      </c>
      <c s="32">
        <f>0</f>
      </c>
      <c s="32">
        <f>0+L89+L93</f>
      </c>
      <c s="32">
        <f>0+M89+M93</f>
      </c>
    </row>
    <row r="89" spans="1:16" ht="12.75">
      <c r="A89" t="s">
        <v>49</v>
      </c>
      <c s="34" t="s">
        <v>129</v>
      </c>
      <c s="34" t="s">
        <v>463</v>
      </c>
      <c s="35" t="s">
        <v>52</v>
      </c>
      <c s="6" t="s">
        <v>464</v>
      </c>
      <c s="36" t="s">
        <v>66</v>
      </c>
      <c s="37">
        <v>0.675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58</v>
      </c>
      <c r="E91" s="40" t="s">
        <v>465</v>
      </c>
    </row>
    <row r="92" spans="1:5" ht="369.75">
      <c r="A92" t="s">
        <v>60</v>
      </c>
      <c r="E92" s="39" t="s">
        <v>466</v>
      </c>
    </row>
    <row r="93" spans="1:16" ht="12.75">
      <c r="A93" t="s">
        <v>49</v>
      </c>
      <c s="34" t="s">
        <v>132</v>
      </c>
      <c s="34" t="s">
        <v>467</v>
      </c>
      <c s="35" t="s">
        <v>52</v>
      </c>
      <c s="6" t="s">
        <v>468</v>
      </c>
      <c s="36" t="s">
        <v>66</v>
      </c>
      <c s="37">
        <v>0.9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58</v>
      </c>
      <c r="E95" s="40" t="s">
        <v>469</v>
      </c>
    </row>
    <row r="96" spans="1:5" ht="102">
      <c r="A96" t="s">
        <v>60</v>
      </c>
      <c r="E96" s="39" t="s">
        <v>470</v>
      </c>
    </row>
    <row r="97" spans="1:13" ht="12.75">
      <c r="A97" t="s">
        <v>46</v>
      </c>
      <c r="C97" s="31" t="s">
        <v>304</v>
      </c>
      <c r="E97" s="33" t="s">
        <v>305</v>
      </c>
      <c r="J97" s="32">
        <f>0</f>
      </c>
      <c s="32">
        <f>0</f>
      </c>
      <c s="32">
        <f>0+L98+L102+L106</f>
      </c>
      <c s="32">
        <f>0+M98+M102+M106</f>
      </c>
    </row>
    <row r="98" spans="1:16" ht="25.5">
      <c r="A98" t="s">
        <v>49</v>
      </c>
      <c s="34" t="s">
        <v>136</v>
      </c>
      <c s="34" t="s">
        <v>471</v>
      </c>
      <c s="35" t="s">
        <v>52</v>
      </c>
      <c s="6" t="s">
        <v>472</v>
      </c>
      <c s="36" t="s">
        <v>66</v>
      </c>
      <c s="37">
        <v>612.9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58</v>
      </c>
      <c r="E100" s="40" t="s">
        <v>52</v>
      </c>
    </row>
    <row r="101" spans="1:5" ht="12.75">
      <c r="A101" t="s">
        <v>60</v>
      </c>
      <c r="E101" s="39" t="s">
        <v>70</v>
      </c>
    </row>
    <row r="102" spans="1:16" ht="25.5">
      <c r="A102" t="s">
        <v>49</v>
      </c>
      <c s="34" t="s">
        <v>140</v>
      </c>
      <c s="34" t="s">
        <v>473</v>
      </c>
      <c s="35" t="s">
        <v>52</v>
      </c>
      <c s="6" t="s">
        <v>474</v>
      </c>
      <c s="36" t="s">
        <v>66</v>
      </c>
      <c s="37">
        <v>1385.6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58</v>
      </c>
      <c r="E104" s="40" t="s">
        <v>475</v>
      </c>
    </row>
    <row r="105" spans="1:5" ht="12.75">
      <c r="A105" t="s">
        <v>60</v>
      </c>
      <c r="E105" s="39" t="s">
        <v>70</v>
      </c>
    </row>
    <row r="106" spans="1:16" ht="25.5">
      <c r="A106" t="s">
        <v>49</v>
      </c>
      <c s="34" t="s">
        <v>143</v>
      </c>
      <c s="34" t="s">
        <v>476</v>
      </c>
      <c s="35" t="s">
        <v>52</v>
      </c>
      <c s="6" t="s">
        <v>477</v>
      </c>
      <c s="36" t="s">
        <v>75</v>
      </c>
      <c s="37">
        <v>2390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25.5">
      <c r="A108" s="35" t="s">
        <v>58</v>
      </c>
      <c r="E108" s="40" t="s">
        <v>478</v>
      </c>
    </row>
    <row r="109" spans="1:5" ht="178.5">
      <c r="A109" t="s">
        <v>60</v>
      </c>
      <c r="E109" s="39" t="s">
        <v>479</v>
      </c>
    </row>
    <row r="110" spans="1:13" ht="12.75">
      <c r="A110" t="s">
        <v>46</v>
      </c>
      <c r="C110" s="31" t="s">
        <v>480</v>
      </c>
      <c r="E110" s="33" t="s">
        <v>359</v>
      </c>
      <c r="J110" s="32">
        <f>0</f>
      </c>
      <c s="32">
        <f>0</f>
      </c>
      <c s="32">
        <f>0+L111+L115</f>
      </c>
      <c s="32">
        <f>0+M111+M115</f>
      </c>
    </row>
    <row r="111" spans="1:16" ht="12.75">
      <c r="A111" t="s">
        <v>49</v>
      </c>
      <c s="34" t="s">
        <v>50</v>
      </c>
      <c s="34" t="s">
        <v>481</v>
      </c>
      <c s="35" t="s">
        <v>52</v>
      </c>
      <c s="6" t="s">
        <v>482</v>
      </c>
      <c s="36" t="s">
        <v>84</v>
      </c>
      <c s="37">
        <v>104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67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58</v>
      </c>
      <c r="E113" s="40" t="s">
        <v>483</v>
      </c>
    </row>
    <row r="114" spans="1:5" ht="89.25">
      <c r="A114" t="s">
        <v>60</v>
      </c>
      <c r="E114" s="39" t="s">
        <v>484</v>
      </c>
    </row>
    <row r="115" spans="1:16" ht="12.75">
      <c r="A115" t="s">
        <v>49</v>
      </c>
      <c s="34" t="s">
        <v>198</v>
      </c>
      <c s="34" t="s">
        <v>485</v>
      </c>
      <c s="35" t="s">
        <v>52</v>
      </c>
      <c s="6" t="s">
        <v>486</v>
      </c>
      <c s="36" t="s">
        <v>66</v>
      </c>
      <c s="37">
        <v>9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58</v>
      </c>
      <c r="E117" s="40" t="s">
        <v>487</v>
      </c>
    </row>
    <row r="118" spans="1:5" ht="102">
      <c r="A118" t="s">
        <v>60</v>
      </c>
      <c r="E118" s="39" t="s">
        <v>488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398</v>
      </c>
      <c r="E4" s="26" t="s">
        <v>399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491</v>
      </c>
      <c r="E8" s="30" t="s">
        <v>490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480</v>
      </c>
      <c r="E9" s="33" t="s">
        <v>359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492</v>
      </c>
      <c s="35" t="s">
        <v>52</v>
      </c>
      <c s="6" t="s">
        <v>493</v>
      </c>
      <c s="36" t="s">
        <v>80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494</v>
      </c>
    </row>
    <row r="13" spans="1:5" ht="12.75">
      <c r="A13" t="s">
        <v>60</v>
      </c>
      <c r="E13" s="39" t="s">
        <v>70</v>
      </c>
    </row>
    <row r="14" spans="1:16" ht="12.75">
      <c r="A14" t="s">
        <v>49</v>
      </c>
      <c s="34" t="s">
        <v>27</v>
      </c>
      <c s="34" t="s">
        <v>495</v>
      </c>
      <c s="35" t="s">
        <v>52</v>
      </c>
      <c s="6" t="s">
        <v>496</v>
      </c>
      <c s="36" t="s">
        <v>80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497</v>
      </c>
    </row>
    <row r="17" spans="1:5" ht="12.75">
      <c r="A17" t="s">
        <v>60</v>
      </c>
      <c r="E17" s="39" t="s">
        <v>70</v>
      </c>
    </row>
    <row r="18" spans="1:16" ht="12.75">
      <c r="A18" t="s">
        <v>49</v>
      </c>
      <c s="34" t="s">
        <v>26</v>
      </c>
      <c s="34" t="s">
        <v>498</v>
      </c>
      <c s="35" t="s">
        <v>52</v>
      </c>
      <c s="6" t="s">
        <v>499</v>
      </c>
      <c s="36" t="s">
        <v>80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500</v>
      </c>
    </row>
    <row r="20" spans="1:5" ht="12.75">
      <c r="A20" s="35" t="s">
        <v>58</v>
      </c>
      <c r="E20" s="40" t="s">
        <v>52</v>
      </c>
    </row>
    <row r="21" spans="1:5" ht="12.75">
      <c r="A21" t="s">
        <v>60</v>
      </c>
      <c r="E21" s="39" t="s">
        <v>70</v>
      </c>
    </row>
    <row r="22" spans="1:16" ht="12.75">
      <c r="A22" t="s">
        <v>49</v>
      </c>
      <c s="34" t="s">
        <v>77</v>
      </c>
      <c s="34" t="s">
        <v>501</v>
      </c>
      <c s="35" t="s">
        <v>52</v>
      </c>
      <c s="6" t="s">
        <v>502</v>
      </c>
      <c s="36" t="s">
        <v>80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503</v>
      </c>
    </row>
    <row r="24" spans="1:5" ht="12.75">
      <c r="A24" s="35" t="s">
        <v>58</v>
      </c>
      <c r="E24" s="40" t="s">
        <v>52</v>
      </c>
    </row>
    <row r="25" spans="1:5" ht="12.75">
      <c r="A25" t="s">
        <v>60</v>
      </c>
      <c r="E25" s="39" t="s">
        <v>70</v>
      </c>
    </row>
    <row r="26" spans="1:16" ht="12.75">
      <c r="A26" t="s">
        <v>49</v>
      </c>
      <c s="34" t="s">
        <v>81</v>
      </c>
      <c s="34" t="s">
        <v>504</v>
      </c>
      <c s="35" t="s">
        <v>52</v>
      </c>
      <c s="6" t="s">
        <v>505</v>
      </c>
      <c s="36" t="s">
        <v>80</v>
      </c>
      <c s="37">
        <v>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52</v>
      </c>
    </row>
    <row r="29" spans="1:5" ht="12.75">
      <c r="A29" t="s">
        <v>60</v>
      </c>
      <c r="E29" s="39" t="s">
        <v>70</v>
      </c>
    </row>
    <row r="30" spans="1:13" ht="12.75">
      <c r="A30" t="s">
        <v>46</v>
      </c>
      <c r="C30" s="31" t="s">
        <v>371</v>
      </c>
      <c r="E30" s="33" t="s">
        <v>372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85</v>
      </c>
      <c s="34" t="s">
        <v>506</v>
      </c>
      <c s="35" t="s">
        <v>52</v>
      </c>
      <c s="6" t="s">
        <v>507</v>
      </c>
      <c s="36" t="s">
        <v>80</v>
      </c>
      <c s="37">
        <v>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52</v>
      </c>
    </row>
    <row r="34" spans="1:5" ht="12.75">
      <c r="A34" t="s">
        <v>60</v>
      </c>
      <c r="E34" s="39" t="s">
        <v>70</v>
      </c>
    </row>
    <row r="35" spans="1:16" ht="25.5">
      <c r="A35" t="s">
        <v>49</v>
      </c>
      <c s="34" t="s">
        <v>88</v>
      </c>
      <c s="34" t="s">
        <v>508</v>
      </c>
      <c s="35" t="s">
        <v>52</v>
      </c>
      <c s="6" t="s">
        <v>509</v>
      </c>
      <c s="36" t="s">
        <v>387</v>
      </c>
      <c s="37">
        <v>33.06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58</v>
      </c>
      <c r="E37" s="40" t="s">
        <v>510</v>
      </c>
    </row>
    <row r="38" spans="1:5" ht="12.75">
      <c r="A38" t="s">
        <v>60</v>
      </c>
      <c r="E38" s="39" t="s">
        <v>70</v>
      </c>
    </row>
    <row r="39" spans="1:16" ht="12.75">
      <c r="A39" t="s">
        <v>49</v>
      </c>
      <c s="34" t="s">
        <v>91</v>
      </c>
      <c s="34" t="s">
        <v>511</v>
      </c>
      <c s="35" t="s">
        <v>52</v>
      </c>
      <c s="6" t="s">
        <v>512</v>
      </c>
      <c s="36" t="s">
        <v>80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52</v>
      </c>
    </row>
    <row r="42" spans="1:5" ht="12.75">
      <c r="A42" t="s">
        <v>60</v>
      </c>
      <c r="E42" s="39" t="s">
        <v>70</v>
      </c>
    </row>
    <row r="43" spans="1:16" ht="25.5">
      <c r="A43" t="s">
        <v>49</v>
      </c>
      <c s="34" t="s">
        <v>94</v>
      </c>
      <c s="34" t="s">
        <v>513</v>
      </c>
      <c s="35" t="s">
        <v>52</v>
      </c>
      <c s="6" t="s">
        <v>514</v>
      </c>
      <c s="36" t="s">
        <v>387</v>
      </c>
      <c s="37">
        <v>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515</v>
      </c>
    </row>
    <row r="46" spans="1:5" ht="12.75">
      <c r="A46" t="s">
        <v>60</v>
      </c>
      <c r="E46" s="39" t="s">
        <v>70</v>
      </c>
    </row>
    <row r="47" spans="1:16" ht="12.75">
      <c r="A47" t="s">
        <v>49</v>
      </c>
      <c s="34" t="s">
        <v>98</v>
      </c>
      <c s="34" t="s">
        <v>516</v>
      </c>
      <c s="35" t="s">
        <v>52</v>
      </c>
      <c s="6" t="s">
        <v>517</v>
      </c>
      <c s="36" t="s">
        <v>80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52</v>
      </c>
    </row>
    <row r="50" spans="1:5" ht="12.75">
      <c r="A50" t="s">
        <v>60</v>
      </c>
      <c r="E50" s="39" t="s">
        <v>70</v>
      </c>
    </row>
    <row r="51" spans="1:16" ht="25.5">
      <c r="A51" t="s">
        <v>49</v>
      </c>
      <c s="34" t="s">
        <v>102</v>
      </c>
      <c s="34" t="s">
        <v>518</v>
      </c>
      <c s="35" t="s">
        <v>52</v>
      </c>
      <c s="6" t="s">
        <v>519</v>
      </c>
      <c s="36" t="s">
        <v>387</v>
      </c>
      <c s="37">
        <v>3.48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520</v>
      </c>
    </row>
    <row r="54" spans="1:5" ht="12.75">
      <c r="A54" t="s">
        <v>60</v>
      </c>
      <c r="E54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521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521</v>
      </c>
      <c r="E4" s="26" t="s">
        <v>522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COUNTIFS(L8:L474,"=0",A8:A474,"P")+COUNTIFS(L8:L474,"",A8:A474,"P")+SUM(Q8:Q474)</f>
      </c>
    </row>
    <row r="8" spans="1:13" ht="12.75">
      <c r="A8" t="s">
        <v>44</v>
      </c>
      <c r="C8" s="28" t="s">
        <v>525</v>
      </c>
      <c r="E8" s="30" t="s">
        <v>524</v>
      </c>
      <c r="J8" s="29">
        <f>0+J9+J66+J99+J192+J233+J346+J351+J368+J389</f>
      </c>
      <c s="29">
        <f>0+K9+K66+K99+K192+K233+K346+K351+K368+K389</f>
      </c>
      <c s="29">
        <f>0+L9+L66+L99+L192+L233+L346+L351+L368+L389</f>
      </c>
      <c s="29">
        <f>0+M9+M66+M99+M192+M233+M346+M351+M368+M389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526</v>
      </c>
      <c s="34" t="s">
        <v>527</v>
      </c>
      <c s="35" t="s">
        <v>52</v>
      </c>
      <c s="6" t="s">
        <v>528</v>
      </c>
      <c s="36" t="s">
        <v>286</v>
      </c>
      <c s="37">
        <v>41022.142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529</v>
      </c>
    </row>
    <row r="12" spans="1:5" ht="38.25">
      <c r="A12" s="35" t="s">
        <v>58</v>
      </c>
      <c r="E12" s="40" t="s">
        <v>530</v>
      </c>
    </row>
    <row r="13" spans="1:5" ht="25.5">
      <c r="A13" t="s">
        <v>60</v>
      </c>
      <c r="E13" s="39" t="s">
        <v>531</v>
      </c>
    </row>
    <row r="14" spans="1:16" ht="12.75">
      <c r="A14" t="s">
        <v>49</v>
      </c>
      <c s="34" t="s">
        <v>532</v>
      </c>
      <c s="34" t="s">
        <v>527</v>
      </c>
      <c s="35" t="s">
        <v>62</v>
      </c>
      <c s="6" t="s">
        <v>528</v>
      </c>
      <c s="36" t="s">
        <v>286</v>
      </c>
      <c s="37">
        <v>475.2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533</v>
      </c>
    </row>
    <row r="16" spans="1:5" ht="12.75">
      <c r="A16" s="35" t="s">
        <v>58</v>
      </c>
      <c r="E16" s="40" t="s">
        <v>534</v>
      </c>
    </row>
    <row r="17" spans="1:5" ht="25.5">
      <c r="A17" t="s">
        <v>60</v>
      </c>
      <c r="E17" s="39" t="s">
        <v>531</v>
      </c>
    </row>
    <row r="18" spans="1:16" ht="12.75">
      <c r="A18" t="s">
        <v>49</v>
      </c>
      <c s="34" t="s">
        <v>535</v>
      </c>
      <c s="34" t="s">
        <v>409</v>
      </c>
      <c s="35" t="s">
        <v>52</v>
      </c>
      <c s="6" t="s">
        <v>410</v>
      </c>
      <c s="36" t="s">
        <v>286</v>
      </c>
      <c s="37">
        <v>188.874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536</v>
      </c>
    </row>
    <row r="21" spans="1:5" ht="25.5">
      <c r="A21" t="s">
        <v>60</v>
      </c>
      <c r="E21" s="39" t="s">
        <v>412</v>
      </c>
    </row>
    <row r="22" spans="1:16" ht="12.75">
      <c r="A22" t="s">
        <v>49</v>
      </c>
      <c s="34" t="s">
        <v>537</v>
      </c>
      <c s="34" t="s">
        <v>538</v>
      </c>
      <c s="35" t="s">
        <v>52</v>
      </c>
      <c s="6" t="s">
        <v>539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53">
      <c r="A23" s="35" t="s">
        <v>56</v>
      </c>
      <c r="E23" s="39" t="s">
        <v>540</v>
      </c>
    </row>
    <row r="24" spans="1:5" ht="12.75">
      <c r="A24" s="35" t="s">
        <v>58</v>
      </c>
      <c r="E24" s="40" t="s">
        <v>541</v>
      </c>
    </row>
    <row r="25" spans="1:5" ht="12.75">
      <c r="A25" t="s">
        <v>60</v>
      </c>
      <c r="E25" s="39" t="s">
        <v>542</v>
      </c>
    </row>
    <row r="26" spans="1:16" ht="12.75">
      <c r="A26" t="s">
        <v>49</v>
      </c>
      <c s="34" t="s">
        <v>543</v>
      </c>
      <c s="34" t="s">
        <v>544</v>
      </c>
      <c s="35" t="s">
        <v>52</v>
      </c>
      <c s="6" t="s">
        <v>545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51">
      <c r="A27" s="35" t="s">
        <v>56</v>
      </c>
      <c r="E27" s="39" t="s">
        <v>546</v>
      </c>
    </row>
    <row r="28" spans="1:5" ht="12.75">
      <c r="A28" s="35" t="s">
        <v>58</v>
      </c>
      <c r="E28" s="40" t="s">
        <v>541</v>
      </c>
    </row>
    <row r="29" spans="1:5" ht="12.75">
      <c r="A29" t="s">
        <v>60</v>
      </c>
      <c r="E29" s="39" t="s">
        <v>547</v>
      </c>
    </row>
    <row r="30" spans="1:16" ht="12.75">
      <c r="A30" t="s">
        <v>49</v>
      </c>
      <c s="34" t="s">
        <v>548</v>
      </c>
      <c s="34" t="s">
        <v>549</v>
      </c>
      <c s="35" t="s">
        <v>52</v>
      </c>
      <c s="6" t="s">
        <v>550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80.5">
      <c r="A31" s="35" t="s">
        <v>56</v>
      </c>
      <c r="E31" s="39" t="s">
        <v>551</v>
      </c>
    </row>
    <row r="32" spans="1:5" ht="12.75">
      <c r="A32" s="35" t="s">
        <v>58</v>
      </c>
      <c r="E32" s="40" t="s">
        <v>541</v>
      </c>
    </row>
    <row r="33" spans="1:5" ht="12.75">
      <c r="A33" t="s">
        <v>60</v>
      </c>
      <c r="E33" s="39" t="s">
        <v>547</v>
      </c>
    </row>
    <row r="34" spans="1:16" ht="12.75">
      <c r="A34" t="s">
        <v>49</v>
      </c>
      <c s="34" t="s">
        <v>552</v>
      </c>
      <c s="34" t="s">
        <v>553</v>
      </c>
      <c s="35" t="s">
        <v>52</v>
      </c>
      <c s="6" t="s">
        <v>554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555</v>
      </c>
    </row>
    <row r="36" spans="1:5" ht="12.75">
      <c r="A36" s="35" t="s">
        <v>58</v>
      </c>
      <c r="E36" s="40" t="s">
        <v>541</v>
      </c>
    </row>
    <row r="37" spans="1:5" ht="12.75">
      <c r="A37" t="s">
        <v>60</v>
      </c>
      <c r="E37" s="39" t="s">
        <v>547</v>
      </c>
    </row>
    <row r="38" spans="1:16" ht="12.75">
      <c r="A38" t="s">
        <v>49</v>
      </c>
      <c s="34" t="s">
        <v>480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541</v>
      </c>
    </row>
    <row r="41" spans="1:5" ht="38.25">
      <c r="A41" t="s">
        <v>60</v>
      </c>
      <c r="E41" s="39" t="s">
        <v>556</v>
      </c>
    </row>
    <row r="42" spans="1:16" ht="12.75">
      <c r="A42" t="s">
        <v>49</v>
      </c>
      <c s="34" t="s">
        <v>557</v>
      </c>
      <c s="34" t="s">
        <v>558</v>
      </c>
      <c s="35" t="s">
        <v>52</v>
      </c>
      <c s="6" t="s">
        <v>559</v>
      </c>
      <c s="36" t="s">
        <v>54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560</v>
      </c>
    </row>
    <row r="44" spans="1:5" ht="12.75">
      <c r="A44" s="35" t="s">
        <v>58</v>
      </c>
      <c r="E44" s="40" t="s">
        <v>52</v>
      </c>
    </row>
    <row r="45" spans="1:5" ht="12.75">
      <c r="A45" t="s">
        <v>60</v>
      </c>
      <c r="E45" s="39" t="s">
        <v>547</v>
      </c>
    </row>
    <row r="46" spans="1:16" ht="12.75">
      <c r="A46" t="s">
        <v>49</v>
      </c>
      <c s="34" t="s">
        <v>561</v>
      </c>
      <c s="34" t="s">
        <v>562</v>
      </c>
      <c s="35" t="s">
        <v>52</v>
      </c>
      <c s="6" t="s">
        <v>563</v>
      </c>
      <c s="36" t="s">
        <v>80</v>
      </c>
      <c s="37">
        <v>11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53">
      <c r="A47" s="35" t="s">
        <v>56</v>
      </c>
      <c r="E47" s="39" t="s">
        <v>564</v>
      </c>
    </row>
    <row r="48" spans="1:5" ht="12.75">
      <c r="A48" s="35" t="s">
        <v>58</v>
      </c>
      <c r="E48" s="40" t="s">
        <v>52</v>
      </c>
    </row>
    <row r="49" spans="1:5" ht="89.25">
      <c r="A49" t="s">
        <v>60</v>
      </c>
      <c r="E49" s="39" t="s">
        <v>565</v>
      </c>
    </row>
    <row r="50" spans="1:16" ht="12.75">
      <c r="A50" t="s">
        <v>49</v>
      </c>
      <c s="34" t="s">
        <v>566</v>
      </c>
      <c s="34" t="s">
        <v>567</v>
      </c>
      <c s="35" t="s">
        <v>52</v>
      </c>
      <c s="6" t="s">
        <v>568</v>
      </c>
      <c s="36" t="s">
        <v>80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569</v>
      </c>
    </row>
    <row r="52" spans="1:5" ht="12.75">
      <c r="A52" s="35" t="s">
        <v>58</v>
      </c>
      <c r="E52" s="40" t="s">
        <v>570</v>
      </c>
    </row>
    <row r="53" spans="1:5" ht="12.75">
      <c r="A53" t="s">
        <v>60</v>
      </c>
      <c r="E53" s="39" t="s">
        <v>571</v>
      </c>
    </row>
    <row r="54" spans="1:16" ht="12.75">
      <c r="A54" t="s">
        <v>49</v>
      </c>
      <c s="34" t="s">
        <v>572</v>
      </c>
      <c s="34" t="s">
        <v>573</v>
      </c>
      <c s="35" t="s">
        <v>52</v>
      </c>
      <c s="6" t="s">
        <v>574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25.5">
      <c r="A55" s="35" t="s">
        <v>56</v>
      </c>
      <c r="E55" s="39" t="s">
        <v>575</v>
      </c>
    </row>
    <row r="56" spans="1:5" ht="12.75">
      <c r="A56" s="35" t="s">
        <v>58</v>
      </c>
      <c r="E56" s="40" t="s">
        <v>541</v>
      </c>
    </row>
    <row r="57" spans="1:5" ht="12.75">
      <c r="A57" t="s">
        <v>60</v>
      </c>
      <c r="E57" s="39" t="s">
        <v>547</v>
      </c>
    </row>
    <row r="58" spans="1:16" ht="12.75">
      <c r="A58" t="s">
        <v>49</v>
      </c>
      <c s="34" t="s">
        <v>576</v>
      </c>
      <c s="34" t="s">
        <v>577</v>
      </c>
      <c s="35" t="s">
        <v>52</v>
      </c>
      <c s="6" t="s">
        <v>578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25.5">
      <c r="A59" s="35" t="s">
        <v>56</v>
      </c>
      <c r="E59" s="39" t="s">
        <v>579</v>
      </c>
    </row>
    <row r="60" spans="1:5" ht="12.75">
      <c r="A60" s="35" t="s">
        <v>58</v>
      </c>
      <c r="E60" s="40" t="s">
        <v>541</v>
      </c>
    </row>
    <row r="61" spans="1:5" ht="12.75">
      <c r="A61" t="s">
        <v>60</v>
      </c>
      <c r="E61" s="39" t="s">
        <v>580</v>
      </c>
    </row>
    <row r="62" spans="1:16" ht="12.75">
      <c r="A62" t="s">
        <v>49</v>
      </c>
      <c s="34" t="s">
        <v>371</v>
      </c>
      <c s="34" t="s">
        <v>581</v>
      </c>
      <c s="35" t="s">
        <v>52</v>
      </c>
      <c s="6" t="s">
        <v>582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58</v>
      </c>
      <c r="E64" s="40" t="s">
        <v>541</v>
      </c>
    </row>
    <row r="65" spans="1:5" ht="12.75">
      <c r="A65" t="s">
        <v>60</v>
      </c>
      <c r="E65" s="39" t="s">
        <v>583</v>
      </c>
    </row>
    <row r="66" spans="1:13" ht="12.75">
      <c r="A66" t="s">
        <v>46</v>
      </c>
      <c r="C66" s="31" t="s">
        <v>62</v>
      </c>
      <c r="E66" s="33" t="s">
        <v>63</v>
      </c>
      <c r="J66" s="32">
        <f>0</f>
      </c>
      <c s="32">
        <f>0</f>
      </c>
      <c s="32">
        <f>0+L67+L71+L75+L79+L83+L87+L91+L95</f>
      </c>
      <c s="32">
        <f>0+M67+M71+M75+M79+M83+M87+M91+M95</f>
      </c>
    </row>
    <row r="67" spans="1:16" ht="12.75">
      <c r="A67" t="s">
        <v>49</v>
      </c>
      <c s="34" t="s">
        <v>62</v>
      </c>
      <c s="34" t="s">
        <v>584</v>
      </c>
      <c s="35" t="s">
        <v>52</v>
      </c>
      <c s="6" t="s">
        <v>585</v>
      </c>
      <c s="36" t="s">
        <v>586</v>
      </c>
      <c s="37">
        <v>4320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587</v>
      </c>
    </row>
    <row r="69" spans="1:5" ht="12.75">
      <c r="A69" s="35" t="s">
        <v>58</v>
      </c>
      <c r="E69" s="40" t="s">
        <v>588</v>
      </c>
    </row>
    <row r="70" spans="1:5" ht="38.25">
      <c r="A70" t="s">
        <v>60</v>
      </c>
      <c r="E70" s="39" t="s">
        <v>589</v>
      </c>
    </row>
    <row r="71" spans="1:16" ht="12.75">
      <c r="A71" t="s">
        <v>49</v>
      </c>
      <c s="34" t="s">
        <v>27</v>
      </c>
      <c s="34" t="s">
        <v>424</v>
      </c>
      <c s="35" t="s">
        <v>52</v>
      </c>
      <c s="6" t="s">
        <v>425</v>
      </c>
      <c s="36" t="s">
        <v>66</v>
      </c>
      <c s="37">
        <v>104.933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590</v>
      </c>
    </row>
    <row r="73" spans="1:5" ht="38.25">
      <c r="A73" s="35" t="s">
        <v>58</v>
      </c>
      <c r="E73" s="40" t="s">
        <v>591</v>
      </c>
    </row>
    <row r="74" spans="1:5" ht="306">
      <c r="A74" t="s">
        <v>60</v>
      </c>
      <c r="E74" s="39" t="s">
        <v>427</v>
      </c>
    </row>
    <row r="75" spans="1:16" ht="12.75">
      <c r="A75" t="s">
        <v>49</v>
      </c>
      <c s="34" t="s">
        <v>26</v>
      </c>
      <c s="34" t="s">
        <v>592</v>
      </c>
      <c s="35" t="s">
        <v>52</v>
      </c>
      <c s="6" t="s">
        <v>593</v>
      </c>
      <c s="36" t="s">
        <v>66</v>
      </c>
      <c s="37">
        <v>2327.438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280.5">
      <c r="A76" s="35" t="s">
        <v>56</v>
      </c>
      <c r="E76" s="39" t="s">
        <v>594</v>
      </c>
    </row>
    <row r="77" spans="1:5" ht="38.25">
      <c r="A77" s="35" t="s">
        <v>58</v>
      </c>
      <c r="E77" s="40" t="s">
        <v>595</v>
      </c>
    </row>
    <row r="78" spans="1:5" ht="280.5">
      <c r="A78" t="s">
        <v>60</v>
      </c>
      <c r="E78" s="39" t="s">
        <v>596</v>
      </c>
    </row>
    <row r="79" spans="1:16" ht="12.75">
      <c r="A79" t="s">
        <v>49</v>
      </c>
      <c s="34" t="s">
        <v>77</v>
      </c>
      <c s="34" t="s">
        <v>597</v>
      </c>
      <c s="35" t="s">
        <v>52</v>
      </c>
      <c s="6" t="s">
        <v>598</v>
      </c>
      <c s="36" t="s">
        <v>66</v>
      </c>
      <c s="37">
        <v>104.933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38.25">
      <c r="A81" s="35" t="s">
        <v>58</v>
      </c>
      <c r="E81" s="40" t="s">
        <v>591</v>
      </c>
    </row>
    <row r="82" spans="1:5" ht="38.25">
      <c r="A82" t="s">
        <v>60</v>
      </c>
      <c r="E82" s="39" t="s">
        <v>447</v>
      </c>
    </row>
    <row r="83" spans="1:16" ht="12.75">
      <c r="A83" t="s">
        <v>49</v>
      </c>
      <c s="34" t="s">
        <v>599</v>
      </c>
      <c s="34" t="s">
        <v>600</v>
      </c>
      <c s="35" t="s">
        <v>52</v>
      </c>
      <c s="6" t="s">
        <v>601</v>
      </c>
      <c s="36" t="s">
        <v>66</v>
      </c>
      <c s="37">
        <v>9298.318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38.25">
      <c r="A84" s="35" t="s">
        <v>56</v>
      </c>
      <c r="E84" s="39" t="s">
        <v>602</v>
      </c>
    </row>
    <row r="85" spans="1:5" ht="38.25">
      <c r="A85" s="35" t="s">
        <v>58</v>
      </c>
      <c r="E85" s="40" t="s">
        <v>603</v>
      </c>
    </row>
    <row r="86" spans="1:5" ht="344.25">
      <c r="A86" t="s">
        <v>60</v>
      </c>
      <c r="E86" s="39" t="s">
        <v>604</v>
      </c>
    </row>
    <row r="87" spans="1:16" ht="12.75">
      <c r="A87" t="s">
        <v>49</v>
      </c>
      <c s="34" t="s">
        <v>605</v>
      </c>
      <c s="34" t="s">
        <v>606</v>
      </c>
      <c s="35" t="s">
        <v>52</v>
      </c>
      <c s="6" t="s">
        <v>607</v>
      </c>
      <c s="36" t="s">
        <v>66</v>
      </c>
      <c s="37">
        <v>922.855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331.5">
      <c r="A88" s="35" t="s">
        <v>56</v>
      </c>
      <c r="E88" s="39" t="s">
        <v>608</v>
      </c>
    </row>
    <row r="89" spans="1:5" ht="51">
      <c r="A89" s="35" t="s">
        <v>58</v>
      </c>
      <c r="E89" s="40" t="s">
        <v>609</v>
      </c>
    </row>
    <row r="90" spans="1:5" ht="344.25">
      <c r="A90" t="s">
        <v>60</v>
      </c>
      <c r="E90" s="39" t="s">
        <v>610</v>
      </c>
    </row>
    <row r="91" spans="1:16" ht="12.75">
      <c r="A91" t="s">
        <v>49</v>
      </c>
      <c s="34" t="s">
        <v>611</v>
      </c>
      <c s="34" t="s">
        <v>612</v>
      </c>
      <c s="35" t="s">
        <v>52</v>
      </c>
      <c s="6" t="s">
        <v>613</v>
      </c>
      <c s="36" t="s">
        <v>66</v>
      </c>
      <c s="37">
        <v>515.568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331.5">
      <c r="A92" s="35" t="s">
        <v>56</v>
      </c>
      <c r="E92" s="39" t="s">
        <v>608</v>
      </c>
    </row>
    <row r="93" spans="1:5" ht="51">
      <c r="A93" s="35" t="s">
        <v>58</v>
      </c>
      <c r="E93" s="40" t="s">
        <v>614</v>
      </c>
    </row>
    <row r="94" spans="1:5" ht="344.25">
      <c r="A94" t="s">
        <v>60</v>
      </c>
      <c r="E94" s="39" t="s">
        <v>615</v>
      </c>
    </row>
    <row r="95" spans="1:16" ht="12.75">
      <c r="A95" t="s">
        <v>49</v>
      </c>
      <c s="34" t="s">
        <v>616</v>
      </c>
      <c s="34" t="s">
        <v>617</v>
      </c>
      <c s="35" t="s">
        <v>52</v>
      </c>
      <c s="6" t="s">
        <v>618</v>
      </c>
      <c s="36" t="s">
        <v>66</v>
      </c>
      <c s="37">
        <v>5270.076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331.5">
      <c r="A96" s="35" t="s">
        <v>56</v>
      </c>
      <c r="E96" s="39" t="s">
        <v>608</v>
      </c>
    </row>
    <row r="97" spans="1:5" ht="63.75">
      <c r="A97" s="35" t="s">
        <v>58</v>
      </c>
      <c r="E97" s="40" t="s">
        <v>619</v>
      </c>
    </row>
    <row r="98" spans="1:5" ht="344.25">
      <c r="A98" t="s">
        <v>60</v>
      </c>
      <c r="E98" s="39" t="s">
        <v>615</v>
      </c>
    </row>
    <row r="99" spans="1:13" ht="12.75">
      <c r="A99" t="s">
        <v>46</v>
      </c>
      <c r="C99" s="31" t="s">
        <v>27</v>
      </c>
      <c r="E99" s="33" t="s">
        <v>452</v>
      </c>
      <c r="J99" s="32">
        <f>0</f>
      </c>
      <c s="32">
        <f>0</f>
      </c>
      <c s="32">
        <f>0+L100+L104+L108+L112+L116+L120+L124+L128+L132+L136+L140+L144+L148+L152+L156+L160+L164+L168+L172+L176+L180+L184+L188</f>
      </c>
      <c s="32">
        <f>0+M100+M104+M108+M112+M116+M120+M124+M128+M132+M136+M140+M144+M148+M152+M156+M160+M164+M168+M172+M176+M180+M184+M188</f>
      </c>
    </row>
    <row r="100" spans="1:16" ht="12.75">
      <c r="A100" t="s">
        <v>49</v>
      </c>
      <c s="34" t="s">
        <v>81</v>
      </c>
      <c s="34" t="s">
        <v>620</v>
      </c>
      <c s="35" t="s">
        <v>52</v>
      </c>
      <c s="6" t="s">
        <v>621</v>
      </c>
      <c s="36" t="s">
        <v>66</v>
      </c>
      <c s="37">
        <v>1.488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622</v>
      </c>
    </row>
    <row r="102" spans="1:5" ht="38.25">
      <c r="A102" s="35" t="s">
        <v>58</v>
      </c>
      <c r="E102" s="40" t="s">
        <v>623</v>
      </c>
    </row>
    <row r="103" spans="1:5" ht="51">
      <c r="A103" t="s">
        <v>60</v>
      </c>
      <c r="E103" s="39" t="s">
        <v>624</v>
      </c>
    </row>
    <row r="104" spans="1:16" ht="12.75">
      <c r="A104" t="s">
        <v>49</v>
      </c>
      <c s="34" t="s">
        <v>85</v>
      </c>
      <c s="34" t="s">
        <v>625</v>
      </c>
      <c s="35" t="s">
        <v>52</v>
      </c>
      <c s="6" t="s">
        <v>626</v>
      </c>
      <c s="36" t="s">
        <v>66</v>
      </c>
      <c s="37">
        <v>64.89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627</v>
      </c>
    </row>
    <row r="106" spans="1:5" ht="12.75">
      <c r="A106" s="35" t="s">
        <v>58</v>
      </c>
      <c r="E106" s="40" t="s">
        <v>628</v>
      </c>
    </row>
    <row r="107" spans="1:5" ht="409.5">
      <c r="A107" t="s">
        <v>60</v>
      </c>
      <c r="E107" s="39" t="s">
        <v>629</v>
      </c>
    </row>
    <row r="108" spans="1:16" ht="12.75">
      <c r="A108" t="s">
        <v>49</v>
      </c>
      <c s="34" t="s">
        <v>88</v>
      </c>
      <c s="34" t="s">
        <v>630</v>
      </c>
      <c s="35" t="s">
        <v>52</v>
      </c>
      <c s="6" t="s">
        <v>631</v>
      </c>
      <c s="36" t="s">
        <v>286</v>
      </c>
      <c s="37">
        <v>4.389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58</v>
      </c>
      <c r="E110" s="40" t="s">
        <v>632</v>
      </c>
    </row>
    <row r="111" spans="1:5" ht="267.75">
      <c r="A111" t="s">
        <v>60</v>
      </c>
      <c r="E111" s="39" t="s">
        <v>633</v>
      </c>
    </row>
    <row r="112" spans="1:16" ht="12.75">
      <c r="A112" t="s">
        <v>49</v>
      </c>
      <c s="34" t="s">
        <v>91</v>
      </c>
      <c s="34" t="s">
        <v>634</v>
      </c>
      <c s="35" t="s">
        <v>52</v>
      </c>
      <c s="6" t="s">
        <v>635</v>
      </c>
      <c s="36" t="s">
        <v>286</v>
      </c>
      <c s="37">
        <v>19.456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636</v>
      </c>
    </row>
    <row r="114" spans="1:5" ht="38.25">
      <c r="A114" s="35" t="s">
        <v>58</v>
      </c>
      <c r="E114" s="40" t="s">
        <v>637</v>
      </c>
    </row>
    <row r="115" spans="1:5" ht="38.25">
      <c r="A115" t="s">
        <v>60</v>
      </c>
      <c r="E115" s="39" t="s">
        <v>638</v>
      </c>
    </row>
    <row r="116" spans="1:16" ht="12.75">
      <c r="A116" t="s">
        <v>49</v>
      </c>
      <c s="34" t="s">
        <v>94</v>
      </c>
      <c s="34" t="s">
        <v>639</v>
      </c>
      <c s="35" t="s">
        <v>52</v>
      </c>
      <c s="6" t="s">
        <v>640</v>
      </c>
      <c s="36" t="s">
        <v>75</v>
      </c>
      <c s="37">
        <v>231.49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636</v>
      </c>
    </row>
    <row r="118" spans="1:5" ht="38.25">
      <c r="A118" s="35" t="s">
        <v>58</v>
      </c>
      <c r="E118" s="40" t="s">
        <v>641</v>
      </c>
    </row>
    <row r="119" spans="1:5" ht="25.5">
      <c r="A119" t="s">
        <v>60</v>
      </c>
      <c r="E119" s="39" t="s">
        <v>642</v>
      </c>
    </row>
    <row r="120" spans="1:16" ht="12.75">
      <c r="A120" t="s">
        <v>49</v>
      </c>
      <c s="34" t="s">
        <v>98</v>
      </c>
      <c s="34" t="s">
        <v>643</v>
      </c>
      <c s="35" t="s">
        <v>52</v>
      </c>
      <c s="6" t="s">
        <v>644</v>
      </c>
      <c s="36" t="s">
        <v>84</v>
      </c>
      <c s="37">
        <v>380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67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63.75">
      <c r="A122" s="35" t="s">
        <v>58</v>
      </c>
      <c r="E122" s="40" t="s">
        <v>645</v>
      </c>
    </row>
    <row r="123" spans="1:5" ht="51">
      <c r="A123" t="s">
        <v>60</v>
      </c>
      <c r="E123" s="39" t="s">
        <v>646</v>
      </c>
    </row>
    <row r="124" spans="1:16" ht="25.5">
      <c r="A124" t="s">
        <v>49</v>
      </c>
      <c s="34" t="s">
        <v>102</v>
      </c>
      <c s="34" t="s">
        <v>647</v>
      </c>
      <c s="35" t="s">
        <v>52</v>
      </c>
      <c s="6" t="s">
        <v>648</v>
      </c>
      <c s="36" t="s">
        <v>84</v>
      </c>
      <c s="37">
        <v>168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67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38.25">
      <c r="A126" s="35" t="s">
        <v>58</v>
      </c>
      <c r="E126" s="40" t="s">
        <v>649</v>
      </c>
    </row>
    <row r="127" spans="1:5" ht="63.75">
      <c r="A127" t="s">
        <v>60</v>
      </c>
      <c r="E127" s="39" t="s">
        <v>650</v>
      </c>
    </row>
    <row r="128" spans="1:16" ht="12.75">
      <c r="A128" t="s">
        <v>49</v>
      </c>
      <c s="34" t="s">
        <v>105</v>
      </c>
      <c s="34" t="s">
        <v>651</v>
      </c>
      <c s="35" t="s">
        <v>52</v>
      </c>
      <c s="6" t="s">
        <v>652</v>
      </c>
      <c s="36" t="s">
        <v>84</v>
      </c>
      <c s="37">
        <v>210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58</v>
      </c>
      <c r="E130" s="40" t="s">
        <v>653</v>
      </c>
    </row>
    <row r="131" spans="1:5" ht="63.75">
      <c r="A131" t="s">
        <v>60</v>
      </c>
      <c r="E131" s="39" t="s">
        <v>650</v>
      </c>
    </row>
    <row r="132" spans="1:16" ht="25.5">
      <c r="A132" t="s">
        <v>49</v>
      </c>
      <c s="34" t="s">
        <v>108</v>
      </c>
      <c s="34" t="s">
        <v>654</v>
      </c>
      <c s="35" t="s">
        <v>52</v>
      </c>
      <c s="6" t="s">
        <v>655</v>
      </c>
      <c s="36" t="s">
        <v>84</v>
      </c>
      <c s="37">
        <v>915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65.75">
      <c r="A134" s="35" t="s">
        <v>58</v>
      </c>
      <c r="E134" s="40" t="s">
        <v>656</v>
      </c>
    </row>
    <row r="135" spans="1:5" ht="63.75">
      <c r="A135" t="s">
        <v>60</v>
      </c>
      <c r="E135" s="39" t="s">
        <v>650</v>
      </c>
    </row>
    <row r="136" spans="1:16" ht="25.5">
      <c r="A136" t="s">
        <v>49</v>
      </c>
      <c s="34" t="s">
        <v>112</v>
      </c>
      <c s="34" t="s">
        <v>657</v>
      </c>
      <c s="35" t="s">
        <v>52</v>
      </c>
      <c s="6" t="s">
        <v>658</v>
      </c>
      <c s="36" t="s">
        <v>84</v>
      </c>
      <c s="37">
        <v>250.3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38.25">
      <c r="A138" s="35" t="s">
        <v>58</v>
      </c>
      <c r="E138" s="40" t="s">
        <v>659</v>
      </c>
    </row>
    <row r="139" spans="1:5" ht="63.75">
      <c r="A139" t="s">
        <v>60</v>
      </c>
      <c r="E139" s="39" t="s">
        <v>650</v>
      </c>
    </row>
    <row r="140" spans="1:16" ht="12.75">
      <c r="A140" t="s">
        <v>49</v>
      </c>
      <c s="34" t="s">
        <v>116</v>
      </c>
      <c s="34" t="s">
        <v>660</v>
      </c>
      <c s="35" t="s">
        <v>52</v>
      </c>
      <c s="6" t="s">
        <v>661</v>
      </c>
      <c s="36" t="s">
        <v>84</v>
      </c>
      <c s="37">
        <v>40.8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58</v>
      </c>
      <c r="E142" s="40" t="s">
        <v>662</v>
      </c>
    </row>
    <row r="143" spans="1:5" ht="191.25">
      <c r="A143" t="s">
        <v>60</v>
      </c>
      <c r="E143" s="39" t="s">
        <v>663</v>
      </c>
    </row>
    <row r="144" spans="1:16" ht="12.75">
      <c r="A144" t="s">
        <v>49</v>
      </c>
      <c s="34" t="s">
        <v>120</v>
      </c>
      <c s="34" t="s">
        <v>664</v>
      </c>
      <c s="35" t="s">
        <v>52</v>
      </c>
      <c s="6" t="s">
        <v>665</v>
      </c>
      <c s="36" t="s">
        <v>84</v>
      </c>
      <c s="37">
        <v>15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666</v>
      </c>
    </row>
    <row r="146" spans="1:5" ht="12.75">
      <c r="A146" s="35" t="s">
        <v>58</v>
      </c>
      <c r="E146" s="40" t="s">
        <v>667</v>
      </c>
    </row>
    <row r="147" spans="1:5" ht="191.25">
      <c r="A147" t="s">
        <v>60</v>
      </c>
      <c r="E147" s="39" t="s">
        <v>663</v>
      </c>
    </row>
    <row r="148" spans="1:16" ht="12.75">
      <c r="A148" t="s">
        <v>49</v>
      </c>
      <c s="34" t="s">
        <v>123</v>
      </c>
      <c s="34" t="s">
        <v>668</v>
      </c>
      <c s="35" t="s">
        <v>52</v>
      </c>
      <c s="6" t="s">
        <v>669</v>
      </c>
      <c s="36" t="s">
        <v>84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67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58</v>
      </c>
      <c r="E150" s="40" t="s">
        <v>667</v>
      </c>
    </row>
    <row r="151" spans="1:5" ht="191.25">
      <c r="A151" t="s">
        <v>60</v>
      </c>
      <c r="E151" s="39" t="s">
        <v>663</v>
      </c>
    </row>
    <row r="152" spans="1:16" ht="12.75">
      <c r="A152" t="s">
        <v>49</v>
      </c>
      <c s="34" t="s">
        <v>126</v>
      </c>
      <c s="34" t="s">
        <v>670</v>
      </c>
      <c s="35" t="s">
        <v>52</v>
      </c>
      <c s="6" t="s">
        <v>671</v>
      </c>
      <c s="36" t="s">
        <v>84</v>
      </c>
      <c s="37">
        <v>31.2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67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58</v>
      </c>
      <c r="E154" s="40" t="s">
        <v>672</v>
      </c>
    </row>
    <row r="155" spans="1:5" ht="191.25">
      <c r="A155" t="s">
        <v>60</v>
      </c>
      <c r="E155" s="39" t="s">
        <v>663</v>
      </c>
    </row>
    <row r="156" spans="1:16" ht="12.75">
      <c r="A156" t="s">
        <v>49</v>
      </c>
      <c s="34" t="s">
        <v>129</v>
      </c>
      <c s="34" t="s">
        <v>673</v>
      </c>
      <c s="35" t="s">
        <v>52</v>
      </c>
      <c s="6" t="s">
        <v>674</v>
      </c>
      <c s="36" t="s">
        <v>66</v>
      </c>
      <c s="37">
        <v>163.145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67</v>
      </c>
      <c>
        <f>(M156*21)/100</f>
      </c>
      <c t="s">
        <v>27</v>
      </c>
    </row>
    <row r="157" spans="1:5" ht="25.5">
      <c r="A157" s="35" t="s">
        <v>56</v>
      </c>
      <c r="E157" s="39" t="s">
        <v>675</v>
      </c>
    </row>
    <row r="158" spans="1:5" ht="51">
      <c r="A158" s="35" t="s">
        <v>58</v>
      </c>
      <c r="E158" s="40" t="s">
        <v>676</v>
      </c>
    </row>
    <row r="159" spans="1:5" ht="369.75">
      <c r="A159" t="s">
        <v>60</v>
      </c>
      <c r="E159" s="39" t="s">
        <v>677</v>
      </c>
    </row>
    <row r="160" spans="1:16" ht="12.75">
      <c r="A160" t="s">
        <v>49</v>
      </c>
      <c s="34" t="s">
        <v>132</v>
      </c>
      <c s="34" t="s">
        <v>678</v>
      </c>
      <c s="35" t="s">
        <v>52</v>
      </c>
      <c s="6" t="s">
        <v>679</v>
      </c>
      <c s="36" t="s">
        <v>66</v>
      </c>
      <c s="37">
        <v>1801.614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67</v>
      </c>
      <c>
        <f>(M160*21)/100</f>
      </c>
      <c t="s">
        <v>27</v>
      </c>
    </row>
    <row r="161" spans="1:5" ht="25.5">
      <c r="A161" s="35" t="s">
        <v>56</v>
      </c>
      <c r="E161" s="39" t="s">
        <v>680</v>
      </c>
    </row>
    <row r="162" spans="1:5" ht="89.25">
      <c r="A162" s="35" t="s">
        <v>58</v>
      </c>
      <c r="E162" s="40" t="s">
        <v>681</v>
      </c>
    </row>
    <row r="163" spans="1:5" ht="369.75">
      <c r="A163" t="s">
        <v>60</v>
      </c>
      <c r="E163" s="39" t="s">
        <v>677</v>
      </c>
    </row>
    <row r="164" spans="1:16" ht="12.75">
      <c r="A164" t="s">
        <v>49</v>
      </c>
      <c s="34" t="s">
        <v>136</v>
      </c>
      <c s="34" t="s">
        <v>682</v>
      </c>
      <c s="35" t="s">
        <v>52</v>
      </c>
      <c s="6" t="s">
        <v>683</v>
      </c>
      <c s="36" t="s">
        <v>286</v>
      </c>
      <c s="37">
        <v>238.338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67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7.5">
      <c r="A166" s="35" t="s">
        <v>58</v>
      </c>
      <c r="E166" s="40" t="s">
        <v>684</v>
      </c>
    </row>
    <row r="167" spans="1:5" ht="267.75">
      <c r="A167" t="s">
        <v>60</v>
      </c>
      <c r="E167" s="39" t="s">
        <v>685</v>
      </c>
    </row>
    <row r="168" spans="1:16" ht="12.75">
      <c r="A168" t="s">
        <v>49</v>
      </c>
      <c s="34" t="s">
        <v>140</v>
      </c>
      <c s="34" t="s">
        <v>686</v>
      </c>
      <c s="35" t="s">
        <v>52</v>
      </c>
      <c s="6" t="s">
        <v>687</v>
      </c>
      <c s="36" t="s">
        <v>54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688</v>
      </c>
      <c>
        <f>(M168*21)/100</f>
      </c>
      <c t="s">
        <v>27</v>
      </c>
    </row>
    <row r="169" spans="1:5" ht="255">
      <c r="A169" s="35" t="s">
        <v>56</v>
      </c>
      <c r="E169" s="39" t="s">
        <v>689</v>
      </c>
    </row>
    <row r="170" spans="1:5" ht="12.75">
      <c r="A170" s="35" t="s">
        <v>58</v>
      </c>
      <c r="E170" s="40" t="s">
        <v>541</v>
      </c>
    </row>
    <row r="171" spans="1:5" ht="76.5">
      <c r="A171" t="s">
        <v>60</v>
      </c>
      <c r="E171" s="39" t="s">
        <v>690</v>
      </c>
    </row>
    <row r="172" spans="1:16" ht="12.75">
      <c r="A172" t="s">
        <v>49</v>
      </c>
      <c s="34" t="s">
        <v>143</v>
      </c>
      <c s="34" t="s">
        <v>691</v>
      </c>
      <c s="35" t="s">
        <v>52</v>
      </c>
      <c s="6" t="s">
        <v>692</v>
      </c>
      <c s="36" t="s">
        <v>80</v>
      </c>
      <c s="37">
        <v>35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67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12.75">
      <c r="A174" s="35" t="s">
        <v>58</v>
      </c>
      <c r="E174" s="40" t="s">
        <v>693</v>
      </c>
    </row>
    <row r="175" spans="1:5" ht="38.25">
      <c r="A175" t="s">
        <v>60</v>
      </c>
      <c r="E175" s="39" t="s">
        <v>694</v>
      </c>
    </row>
    <row r="176" spans="1:16" ht="12.75">
      <c r="A176" t="s">
        <v>49</v>
      </c>
      <c s="34" t="s">
        <v>50</v>
      </c>
      <c s="34" t="s">
        <v>695</v>
      </c>
      <c s="35" t="s">
        <v>52</v>
      </c>
      <c s="6" t="s">
        <v>696</v>
      </c>
      <c s="36" t="s">
        <v>80</v>
      </c>
      <c s="37">
        <v>56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67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02">
      <c r="A178" s="35" t="s">
        <v>58</v>
      </c>
      <c r="E178" s="40" t="s">
        <v>697</v>
      </c>
    </row>
    <row r="179" spans="1:5" ht="38.25">
      <c r="A179" t="s">
        <v>60</v>
      </c>
      <c r="E179" s="39" t="s">
        <v>694</v>
      </c>
    </row>
    <row r="180" spans="1:16" ht="12.75">
      <c r="A180" t="s">
        <v>49</v>
      </c>
      <c s="34" t="s">
        <v>198</v>
      </c>
      <c s="34" t="s">
        <v>698</v>
      </c>
      <c s="35" t="s">
        <v>52</v>
      </c>
      <c s="6" t="s">
        <v>699</v>
      </c>
      <c s="36" t="s">
        <v>84</v>
      </c>
      <c s="37">
        <v>160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67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63.75">
      <c r="A182" s="35" t="s">
        <v>58</v>
      </c>
      <c r="E182" s="40" t="s">
        <v>700</v>
      </c>
    </row>
    <row r="183" spans="1:5" ht="38.25">
      <c r="A183" t="s">
        <v>60</v>
      </c>
      <c r="E183" s="39" t="s">
        <v>701</v>
      </c>
    </row>
    <row r="184" spans="1:16" ht="25.5">
      <c r="A184" t="s">
        <v>49</v>
      </c>
      <c s="34" t="s">
        <v>702</v>
      </c>
      <c s="34" t="s">
        <v>703</v>
      </c>
      <c s="35" t="s">
        <v>62</v>
      </c>
      <c s="6" t="s">
        <v>704</v>
      </c>
      <c s="36" t="s">
        <v>75</v>
      </c>
      <c s="37">
        <v>1906.017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38.25">
      <c r="A186" s="35" t="s">
        <v>58</v>
      </c>
      <c r="E186" s="40" t="s">
        <v>705</v>
      </c>
    </row>
    <row r="187" spans="1:5" ht="102">
      <c r="A187" t="s">
        <v>60</v>
      </c>
      <c r="E187" s="39" t="s">
        <v>706</v>
      </c>
    </row>
    <row r="188" spans="1:16" ht="25.5">
      <c r="A188" t="s">
        <v>49</v>
      </c>
      <c s="34" t="s">
        <v>707</v>
      </c>
      <c s="34" t="s">
        <v>703</v>
      </c>
      <c s="35" t="s">
        <v>27</v>
      </c>
      <c s="6" t="s">
        <v>704</v>
      </c>
      <c s="36" t="s">
        <v>75</v>
      </c>
      <c s="37">
        <v>100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708</v>
      </c>
    </row>
    <row r="190" spans="1:5" ht="12.75">
      <c r="A190" s="35" t="s">
        <v>58</v>
      </c>
      <c r="E190" s="40" t="s">
        <v>709</v>
      </c>
    </row>
    <row r="191" spans="1:5" ht="102">
      <c r="A191" t="s">
        <v>60</v>
      </c>
      <c r="E191" s="39" t="s">
        <v>706</v>
      </c>
    </row>
    <row r="192" spans="1:13" ht="12.75">
      <c r="A192" t="s">
        <v>46</v>
      </c>
      <c r="C192" s="31" t="s">
        <v>26</v>
      </c>
      <c r="E192" s="33" t="s">
        <v>710</v>
      </c>
      <c r="J192" s="32">
        <f>0</f>
      </c>
      <c s="32">
        <f>0</f>
      </c>
      <c s="32">
        <f>0+L193+L197+L201+L205+L209+L213+L217+L221+L225+L229</f>
      </c>
      <c s="32">
        <f>0+M193+M197+M201+M205+M209+M213+M217+M221+M225+M229</f>
      </c>
    </row>
    <row r="193" spans="1:16" ht="12.75">
      <c r="A193" t="s">
        <v>49</v>
      </c>
      <c s="34" t="s">
        <v>201</v>
      </c>
      <c s="34" t="s">
        <v>711</v>
      </c>
      <c s="35" t="s">
        <v>52</v>
      </c>
      <c s="6" t="s">
        <v>712</v>
      </c>
      <c s="36" t="s">
        <v>66</v>
      </c>
      <c s="37">
        <v>199.407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67</v>
      </c>
      <c>
        <f>(M193*21)/100</f>
      </c>
      <c t="s">
        <v>27</v>
      </c>
    </row>
    <row r="194" spans="1:5" ht="25.5">
      <c r="A194" s="35" t="s">
        <v>56</v>
      </c>
      <c r="E194" s="39" t="s">
        <v>713</v>
      </c>
    </row>
    <row r="195" spans="1:5" ht="12.75">
      <c r="A195" s="35" t="s">
        <v>58</v>
      </c>
      <c r="E195" s="40" t="s">
        <v>714</v>
      </c>
    </row>
    <row r="196" spans="1:5" ht="382.5">
      <c r="A196" t="s">
        <v>60</v>
      </c>
      <c r="E196" s="39" t="s">
        <v>715</v>
      </c>
    </row>
    <row r="197" spans="1:16" ht="12.75">
      <c r="A197" t="s">
        <v>49</v>
      </c>
      <c s="34" t="s">
        <v>204</v>
      </c>
      <c s="34" t="s">
        <v>716</v>
      </c>
      <c s="35" t="s">
        <v>52</v>
      </c>
      <c s="6" t="s">
        <v>717</v>
      </c>
      <c s="36" t="s">
        <v>286</v>
      </c>
      <c s="37">
        <v>41.376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67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58</v>
      </c>
      <c r="E199" s="40" t="s">
        <v>718</v>
      </c>
    </row>
    <row r="200" spans="1:5" ht="242.25">
      <c r="A200" t="s">
        <v>60</v>
      </c>
      <c r="E200" s="39" t="s">
        <v>719</v>
      </c>
    </row>
    <row r="201" spans="1:16" ht="12.75">
      <c r="A201" t="s">
        <v>49</v>
      </c>
      <c s="34" t="s">
        <v>207</v>
      </c>
      <c s="34" t="s">
        <v>720</v>
      </c>
      <c s="35" t="s">
        <v>52</v>
      </c>
      <c s="6" t="s">
        <v>721</v>
      </c>
      <c s="36" t="s">
        <v>66</v>
      </c>
      <c s="37">
        <v>5.47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67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58</v>
      </c>
      <c r="E203" s="40" t="s">
        <v>722</v>
      </c>
    </row>
    <row r="204" spans="1:5" ht="369.75">
      <c r="A204" t="s">
        <v>60</v>
      </c>
      <c r="E204" s="39" t="s">
        <v>466</v>
      </c>
    </row>
    <row r="205" spans="1:16" ht="12.75">
      <c r="A205" t="s">
        <v>49</v>
      </c>
      <c s="34" t="s">
        <v>208</v>
      </c>
      <c s="34" t="s">
        <v>723</v>
      </c>
      <c s="35" t="s">
        <v>52</v>
      </c>
      <c s="6" t="s">
        <v>724</v>
      </c>
      <c s="36" t="s">
        <v>286</v>
      </c>
      <c s="37">
        <v>0.782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67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58</v>
      </c>
      <c r="E207" s="40" t="s">
        <v>725</v>
      </c>
    </row>
    <row r="208" spans="1:5" ht="267.75">
      <c r="A208" t="s">
        <v>60</v>
      </c>
      <c r="E208" s="39" t="s">
        <v>685</v>
      </c>
    </row>
    <row r="209" spans="1:16" ht="12.75">
      <c r="A209" t="s">
        <v>49</v>
      </c>
      <c s="34" t="s">
        <v>211</v>
      </c>
      <c s="34" t="s">
        <v>726</v>
      </c>
      <c s="35" t="s">
        <v>52</v>
      </c>
      <c s="6" t="s">
        <v>727</v>
      </c>
      <c s="36" t="s">
        <v>66</v>
      </c>
      <c s="37">
        <v>261.403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67</v>
      </c>
      <c>
        <f>(M209*21)/100</f>
      </c>
      <c t="s">
        <v>27</v>
      </c>
    </row>
    <row r="210" spans="1:5" ht="25.5">
      <c r="A210" s="35" t="s">
        <v>56</v>
      </c>
      <c r="E210" s="39" t="s">
        <v>728</v>
      </c>
    </row>
    <row r="211" spans="1:5" ht="38.25">
      <c r="A211" s="35" t="s">
        <v>58</v>
      </c>
      <c r="E211" s="40" t="s">
        <v>729</v>
      </c>
    </row>
    <row r="212" spans="1:5" ht="369.75">
      <c r="A212" t="s">
        <v>60</v>
      </c>
      <c r="E212" s="39" t="s">
        <v>466</v>
      </c>
    </row>
    <row r="213" spans="1:16" ht="12.75">
      <c r="A213" t="s">
        <v>49</v>
      </c>
      <c s="34" t="s">
        <v>151</v>
      </c>
      <c s="34" t="s">
        <v>730</v>
      </c>
      <c s="35" t="s">
        <v>52</v>
      </c>
      <c s="6" t="s">
        <v>731</v>
      </c>
      <c s="36" t="s">
        <v>286</v>
      </c>
      <c s="37">
        <v>28.366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67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38.25">
      <c r="A215" s="35" t="s">
        <v>58</v>
      </c>
      <c r="E215" s="40" t="s">
        <v>732</v>
      </c>
    </row>
    <row r="216" spans="1:5" ht="267.75">
      <c r="A216" t="s">
        <v>60</v>
      </c>
      <c r="E216" s="39" t="s">
        <v>685</v>
      </c>
    </row>
    <row r="217" spans="1:16" ht="12.75">
      <c r="A217" t="s">
        <v>49</v>
      </c>
      <c s="34" t="s">
        <v>215</v>
      </c>
      <c s="34" t="s">
        <v>733</v>
      </c>
      <c s="35" t="s">
        <v>52</v>
      </c>
      <c s="6" t="s">
        <v>734</v>
      </c>
      <c s="36" t="s">
        <v>66</v>
      </c>
      <c s="37">
        <v>190.08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67</v>
      </c>
      <c>
        <f>(M217*21)/100</f>
      </c>
      <c t="s">
        <v>27</v>
      </c>
    </row>
    <row r="218" spans="1:5" ht="12.75">
      <c r="A218" s="35" t="s">
        <v>56</v>
      </c>
      <c r="E218" s="39" t="s">
        <v>735</v>
      </c>
    </row>
    <row r="219" spans="1:5" ht="38.25">
      <c r="A219" s="35" t="s">
        <v>58</v>
      </c>
      <c r="E219" s="40" t="s">
        <v>736</v>
      </c>
    </row>
    <row r="220" spans="1:5" ht="369.75">
      <c r="A220" t="s">
        <v>60</v>
      </c>
      <c r="E220" s="39" t="s">
        <v>466</v>
      </c>
    </row>
    <row r="221" spans="1:16" ht="12.75">
      <c r="A221" t="s">
        <v>49</v>
      </c>
      <c s="34" t="s">
        <v>354</v>
      </c>
      <c s="34" t="s">
        <v>737</v>
      </c>
      <c s="35" t="s">
        <v>52</v>
      </c>
      <c s="6" t="s">
        <v>738</v>
      </c>
      <c s="36" t="s">
        <v>66</v>
      </c>
      <c s="37">
        <v>840.737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67</v>
      </c>
      <c>
        <f>(M221*21)/100</f>
      </c>
      <c t="s">
        <v>27</v>
      </c>
    </row>
    <row r="222" spans="1:5" ht="25.5">
      <c r="A222" s="35" t="s">
        <v>56</v>
      </c>
      <c r="E222" s="39" t="s">
        <v>739</v>
      </c>
    </row>
    <row r="223" spans="1:5" ht="153">
      <c r="A223" s="35" t="s">
        <v>58</v>
      </c>
      <c r="E223" s="40" t="s">
        <v>740</v>
      </c>
    </row>
    <row r="224" spans="1:5" ht="369.75">
      <c r="A224" t="s">
        <v>60</v>
      </c>
      <c r="E224" s="39" t="s">
        <v>466</v>
      </c>
    </row>
    <row r="225" spans="1:16" ht="12.75">
      <c r="A225" t="s">
        <v>49</v>
      </c>
      <c s="34" t="s">
        <v>360</v>
      </c>
      <c s="34" t="s">
        <v>741</v>
      </c>
      <c s="35" t="s">
        <v>52</v>
      </c>
      <c s="6" t="s">
        <v>742</v>
      </c>
      <c s="36" t="s">
        <v>286</v>
      </c>
      <c s="37">
        <v>118.491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67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91.25">
      <c r="A227" s="35" t="s">
        <v>58</v>
      </c>
      <c r="E227" s="40" t="s">
        <v>743</v>
      </c>
    </row>
    <row r="228" spans="1:5" ht="267.75">
      <c r="A228" t="s">
        <v>60</v>
      </c>
      <c r="E228" s="39" t="s">
        <v>685</v>
      </c>
    </row>
    <row r="229" spans="1:16" ht="12.75">
      <c r="A229" t="s">
        <v>49</v>
      </c>
      <c s="34" t="s">
        <v>365</v>
      </c>
      <c s="34" t="s">
        <v>744</v>
      </c>
      <c s="35" t="s">
        <v>52</v>
      </c>
      <c s="6" t="s">
        <v>745</v>
      </c>
      <c s="36" t="s">
        <v>746</v>
      </c>
      <c s="37">
        <v>21789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67</v>
      </c>
      <c>
        <f>(M229*21)/100</f>
      </c>
      <c t="s">
        <v>27</v>
      </c>
    </row>
    <row r="230" spans="1:5" ht="12.75">
      <c r="A230" s="35" t="s">
        <v>56</v>
      </c>
      <c r="E230" s="39" t="s">
        <v>747</v>
      </c>
    </row>
    <row r="231" spans="1:5" ht="12.75">
      <c r="A231" s="35" t="s">
        <v>58</v>
      </c>
      <c r="E231" s="40" t="s">
        <v>748</v>
      </c>
    </row>
    <row r="232" spans="1:5" ht="293.25">
      <c r="A232" t="s">
        <v>60</v>
      </c>
      <c r="E232" s="39" t="s">
        <v>749</v>
      </c>
    </row>
    <row r="233" spans="1:13" ht="12.75">
      <c r="A233" t="s">
        <v>46</v>
      </c>
      <c r="C233" s="31" t="s">
        <v>77</v>
      </c>
      <c r="E233" s="33" t="s">
        <v>462</v>
      </c>
      <c r="J233" s="32">
        <f>0</f>
      </c>
      <c s="32">
        <f>0</f>
      </c>
      <c s="32">
        <f>0+L234+L238+L242+L246+L250+L254+L258+L262+L266+L270+L274+L278+L282+L286+L290+L294+L298+L302+L306+L310+L314+L318+L322+L326+L330+L334+L338+L342</f>
      </c>
      <c s="32">
        <f>0+M234+M238+M242+M246+M250+M254+M258+M262+M266+M270+M274+M278+M282+M286+M290+M294+M298+M302+M306+M310+M314+M318+M322+M326+M330+M334+M338+M342</f>
      </c>
    </row>
    <row r="234" spans="1:16" ht="12.75">
      <c r="A234" t="s">
        <v>49</v>
      </c>
      <c s="34" t="s">
        <v>750</v>
      </c>
      <c s="34" t="s">
        <v>751</v>
      </c>
      <c s="35" t="s">
        <v>52</v>
      </c>
      <c s="6" t="s">
        <v>752</v>
      </c>
      <c s="36" t="s">
        <v>66</v>
      </c>
      <c s="37">
        <v>92.148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67</v>
      </c>
      <c>
        <f>(M234*21)/100</f>
      </c>
      <c t="s">
        <v>27</v>
      </c>
    </row>
    <row r="235" spans="1:5" ht="12.75">
      <c r="A235" s="35" t="s">
        <v>56</v>
      </c>
      <c r="E235" s="39" t="s">
        <v>753</v>
      </c>
    </row>
    <row r="236" spans="1:5" ht="12.75">
      <c r="A236" s="35" t="s">
        <v>58</v>
      </c>
      <c r="E236" s="40" t="s">
        <v>754</v>
      </c>
    </row>
    <row r="237" spans="1:5" ht="369.75">
      <c r="A237" t="s">
        <v>60</v>
      </c>
      <c r="E237" s="39" t="s">
        <v>466</v>
      </c>
    </row>
    <row r="238" spans="1:16" ht="12.75">
      <c r="A238" t="s">
        <v>49</v>
      </c>
      <c s="34" t="s">
        <v>755</v>
      </c>
      <c s="34" t="s">
        <v>756</v>
      </c>
      <c s="35" t="s">
        <v>52</v>
      </c>
      <c s="6" t="s">
        <v>757</v>
      </c>
      <c s="36" t="s">
        <v>286</v>
      </c>
      <c s="37">
        <v>9.781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67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58</v>
      </c>
      <c r="E240" s="40" t="s">
        <v>758</v>
      </c>
    </row>
    <row r="241" spans="1:5" ht="267.75">
      <c r="A241" t="s">
        <v>60</v>
      </c>
      <c r="E241" s="39" t="s">
        <v>685</v>
      </c>
    </row>
    <row r="242" spans="1:16" ht="12.75">
      <c r="A242" t="s">
        <v>49</v>
      </c>
      <c s="34" t="s">
        <v>759</v>
      </c>
      <c s="34" t="s">
        <v>760</v>
      </c>
      <c s="35" t="s">
        <v>52</v>
      </c>
      <c s="6" t="s">
        <v>761</v>
      </c>
      <c s="36" t="s">
        <v>286</v>
      </c>
      <c s="37">
        <v>4.263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67</v>
      </c>
      <c>
        <f>(M242*21)/100</f>
      </c>
      <c t="s">
        <v>27</v>
      </c>
    </row>
    <row r="243" spans="1:5" ht="12.75">
      <c r="A243" s="35" t="s">
        <v>56</v>
      </c>
      <c r="E243" s="39" t="s">
        <v>52</v>
      </c>
    </row>
    <row r="244" spans="1:5" ht="12.75">
      <c r="A244" s="35" t="s">
        <v>58</v>
      </c>
      <c r="E244" s="40" t="s">
        <v>762</v>
      </c>
    </row>
    <row r="245" spans="1:5" ht="267.75">
      <c r="A245" t="s">
        <v>60</v>
      </c>
      <c r="E245" s="39" t="s">
        <v>763</v>
      </c>
    </row>
    <row r="246" spans="1:16" ht="12.75">
      <c r="A246" t="s">
        <v>49</v>
      </c>
      <c s="34" t="s">
        <v>764</v>
      </c>
      <c s="34" t="s">
        <v>765</v>
      </c>
      <c s="35" t="s">
        <v>52</v>
      </c>
      <c s="6" t="s">
        <v>766</v>
      </c>
      <c s="36" t="s">
        <v>286</v>
      </c>
      <c s="37">
        <v>225.673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67</v>
      </c>
      <c>
        <f>(M246*21)/100</f>
      </c>
      <c t="s">
        <v>27</v>
      </c>
    </row>
    <row r="247" spans="1:5" ht="12.75">
      <c r="A247" s="35" t="s">
        <v>56</v>
      </c>
      <c r="E247" s="39" t="s">
        <v>52</v>
      </c>
    </row>
    <row r="248" spans="1:5" ht="25.5">
      <c r="A248" s="35" t="s">
        <v>58</v>
      </c>
      <c r="E248" s="40" t="s">
        <v>767</v>
      </c>
    </row>
    <row r="249" spans="1:5" ht="267.75">
      <c r="A249" t="s">
        <v>60</v>
      </c>
      <c r="E249" s="39" t="s">
        <v>763</v>
      </c>
    </row>
    <row r="250" spans="1:16" ht="12.75">
      <c r="A250" t="s">
        <v>49</v>
      </c>
      <c s="34" t="s">
        <v>461</v>
      </c>
      <c s="34" t="s">
        <v>768</v>
      </c>
      <c s="35" t="s">
        <v>52</v>
      </c>
      <c s="6" t="s">
        <v>769</v>
      </c>
      <c s="36" t="s">
        <v>286</v>
      </c>
      <c s="37">
        <v>41.38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67</v>
      </c>
      <c>
        <f>(M250*21)/100</f>
      </c>
      <c t="s">
        <v>27</v>
      </c>
    </row>
    <row r="251" spans="1:5" ht="12.75">
      <c r="A251" s="35" t="s">
        <v>56</v>
      </c>
      <c r="E251" s="39" t="s">
        <v>52</v>
      </c>
    </row>
    <row r="252" spans="1:5" ht="12.75">
      <c r="A252" s="35" t="s">
        <v>58</v>
      </c>
      <c r="E252" s="40" t="s">
        <v>770</v>
      </c>
    </row>
    <row r="253" spans="1:5" ht="255">
      <c r="A253" t="s">
        <v>60</v>
      </c>
      <c r="E253" s="39" t="s">
        <v>771</v>
      </c>
    </row>
    <row r="254" spans="1:16" ht="12.75">
      <c r="A254" t="s">
        <v>49</v>
      </c>
      <c s="34" t="s">
        <v>772</v>
      </c>
      <c s="34" t="s">
        <v>773</v>
      </c>
      <c s="35" t="s">
        <v>52</v>
      </c>
      <c s="6" t="s">
        <v>774</v>
      </c>
      <c s="36" t="s">
        <v>286</v>
      </c>
      <c s="37">
        <v>500.923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67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38.25">
      <c r="A256" s="35" t="s">
        <v>58</v>
      </c>
      <c r="E256" s="40" t="s">
        <v>775</v>
      </c>
    </row>
    <row r="257" spans="1:5" ht="267.75">
      <c r="A257" t="s">
        <v>60</v>
      </c>
      <c r="E257" s="39" t="s">
        <v>763</v>
      </c>
    </row>
    <row r="258" spans="1:16" ht="12.75">
      <c r="A258" t="s">
        <v>49</v>
      </c>
      <c s="34" t="s">
        <v>776</v>
      </c>
      <c s="34" t="s">
        <v>777</v>
      </c>
      <c s="35" t="s">
        <v>52</v>
      </c>
      <c s="6" t="s">
        <v>778</v>
      </c>
      <c s="36" t="s">
        <v>84</v>
      </c>
      <c s="37">
        <v>28.4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67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38.25">
      <c r="A260" s="35" t="s">
        <v>58</v>
      </c>
      <c r="E260" s="40" t="s">
        <v>779</v>
      </c>
    </row>
    <row r="261" spans="1:5" ht="51">
      <c r="A261" t="s">
        <v>60</v>
      </c>
      <c r="E261" s="39" t="s">
        <v>780</v>
      </c>
    </row>
    <row r="262" spans="1:16" ht="12.75">
      <c r="A262" t="s">
        <v>49</v>
      </c>
      <c s="34" t="s">
        <v>781</v>
      </c>
      <c s="34" t="s">
        <v>782</v>
      </c>
      <c s="35" t="s">
        <v>52</v>
      </c>
      <c s="6" t="s">
        <v>783</v>
      </c>
      <c s="36" t="s">
        <v>80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67</v>
      </c>
      <c>
        <f>(M262*21)/100</f>
      </c>
      <c t="s">
        <v>27</v>
      </c>
    </row>
    <row r="263" spans="1:5" ht="12.75">
      <c r="A263" s="35" t="s">
        <v>56</v>
      </c>
      <c r="E263" s="39" t="s">
        <v>784</v>
      </c>
    </row>
    <row r="264" spans="1:5" ht="12.75">
      <c r="A264" s="35" t="s">
        <v>58</v>
      </c>
      <c r="E264" s="40" t="s">
        <v>785</v>
      </c>
    </row>
    <row r="265" spans="1:5" ht="229.5">
      <c r="A265" t="s">
        <v>60</v>
      </c>
      <c r="E265" s="39" t="s">
        <v>786</v>
      </c>
    </row>
    <row r="266" spans="1:16" ht="12.75">
      <c r="A266" t="s">
        <v>49</v>
      </c>
      <c s="34" t="s">
        <v>787</v>
      </c>
      <c s="34" t="s">
        <v>788</v>
      </c>
      <c s="35" t="s">
        <v>52</v>
      </c>
      <c s="6" t="s">
        <v>789</v>
      </c>
      <c s="36" t="s">
        <v>80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67</v>
      </c>
      <c>
        <f>(M266*21)/100</f>
      </c>
      <c t="s">
        <v>27</v>
      </c>
    </row>
    <row r="267" spans="1:5" ht="12.75">
      <c r="A267" s="35" t="s">
        <v>56</v>
      </c>
      <c r="E267" s="39" t="s">
        <v>784</v>
      </c>
    </row>
    <row r="268" spans="1:5" ht="12.75">
      <c r="A268" s="35" t="s">
        <v>58</v>
      </c>
      <c r="E268" s="40" t="s">
        <v>785</v>
      </c>
    </row>
    <row r="269" spans="1:5" ht="229.5">
      <c r="A269" t="s">
        <v>60</v>
      </c>
      <c r="E269" s="39" t="s">
        <v>786</v>
      </c>
    </row>
    <row r="270" spans="1:16" ht="12.75">
      <c r="A270" t="s">
        <v>49</v>
      </c>
      <c s="34" t="s">
        <v>790</v>
      </c>
      <c s="34" t="s">
        <v>791</v>
      </c>
      <c s="35" t="s">
        <v>52</v>
      </c>
      <c s="6" t="s">
        <v>792</v>
      </c>
      <c s="36" t="s">
        <v>80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67</v>
      </c>
      <c>
        <f>(M270*21)/100</f>
      </c>
      <c t="s">
        <v>27</v>
      </c>
    </row>
    <row r="271" spans="1:5" ht="12.75">
      <c r="A271" s="35" t="s">
        <v>56</v>
      </c>
      <c r="E271" s="39" t="s">
        <v>784</v>
      </c>
    </row>
    <row r="272" spans="1:5" ht="12.75">
      <c r="A272" s="35" t="s">
        <v>58</v>
      </c>
      <c r="E272" s="40" t="s">
        <v>793</v>
      </c>
    </row>
    <row r="273" spans="1:5" ht="229.5">
      <c r="A273" t="s">
        <v>60</v>
      </c>
      <c r="E273" s="39" t="s">
        <v>786</v>
      </c>
    </row>
    <row r="274" spans="1:16" ht="12.75">
      <c r="A274" t="s">
        <v>49</v>
      </c>
      <c s="34" t="s">
        <v>794</v>
      </c>
      <c s="34" t="s">
        <v>795</v>
      </c>
      <c s="35" t="s">
        <v>52</v>
      </c>
      <c s="6" t="s">
        <v>796</v>
      </c>
      <c s="36" t="s">
        <v>80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67</v>
      </c>
      <c>
        <f>(M274*21)/100</f>
      </c>
      <c t="s">
        <v>27</v>
      </c>
    </row>
    <row r="275" spans="1:5" ht="12.75">
      <c r="A275" s="35" t="s">
        <v>56</v>
      </c>
      <c r="E275" s="39" t="s">
        <v>784</v>
      </c>
    </row>
    <row r="276" spans="1:5" ht="12.75">
      <c r="A276" s="35" t="s">
        <v>58</v>
      </c>
      <c r="E276" s="40" t="s">
        <v>793</v>
      </c>
    </row>
    <row r="277" spans="1:5" ht="229.5">
      <c r="A277" t="s">
        <v>60</v>
      </c>
      <c r="E277" s="39" t="s">
        <v>786</v>
      </c>
    </row>
    <row r="278" spans="1:16" ht="12.75">
      <c r="A278" t="s">
        <v>49</v>
      </c>
      <c s="34" t="s">
        <v>797</v>
      </c>
      <c s="34" t="s">
        <v>798</v>
      </c>
      <c s="35" t="s">
        <v>52</v>
      </c>
      <c s="6" t="s">
        <v>799</v>
      </c>
      <c s="36" t="s">
        <v>66</v>
      </c>
      <c s="37">
        <v>3.542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67</v>
      </c>
      <c>
        <f>(M278*21)/100</f>
      </c>
      <c t="s">
        <v>27</v>
      </c>
    </row>
    <row r="279" spans="1:5" ht="12.75">
      <c r="A279" s="35" t="s">
        <v>56</v>
      </c>
      <c r="E279" s="39" t="s">
        <v>800</v>
      </c>
    </row>
    <row r="280" spans="1:5" ht="25.5">
      <c r="A280" s="35" t="s">
        <v>58</v>
      </c>
      <c r="E280" s="40" t="s">
        <v>801</v>
      </c>
    </row>
    <row r="281" spans="1:5" ht="229.5">
      <c r="A281" t="s">
        <v>60</v>
      </c>
      <c r="E281" s="39" t="s">
        <v>802</v>
      </c>
    </row>
    <row r="282" spans="1:16" ht="12.75">
      <c r="A282" t="s">
        <v>49</v>
      </c>
      <c s="34" t="s">
        <v>803</v>
      </c>
      <c s="34" t="s">
        <v>804</v>
      </c>
      <c s="35" t="s">
        <v>52</v>
      </c>
      <c s="6" t="s">
        <v>805</v>
      </c>
      <c s="36" t="s">
        <v>66</v>
      </c>
      <c s="37">
        <v>2158.579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67</v>
      </c>
      <c>
        <f>(M282*21)/100</f>
      </c>
      <c t="s">
        <v>27</v>
      </c>
    </row>
    <row r="283" spans="1:5" ht="12.75">
      <c r="A283" s="35" t="s">
        <v>56</v>
      </c>
      <c r="E283" s="39" t="s">
        <v>806</v>
      </c>
    </row>
    <row r="284" spans="1:5" ht="127.5">
      <c r="A284" s="35" t="s">
        <v>58</v>
      </c>
      <c r="E284" s="40" t="s">
        <v>807</v>
      </c>
    </row>
    <row r="285" spans="1:5" ht="369.75">
      <c r="A285" t="s">
        <v>60</v>
      </c>
      <c r="E285" s="39" t="s">
        <v>466</v>
      </c>
    </row>
    <row r="286" spans="1:16" ht="12.75">
      <c r="A286" t="s">
        <v>49</v>
      </c>
      <c s="34" t="s">
        <v>808</v>
      </c>
      <c s="34" t="s">
        <v>809</v>
      </c>
      <c s="35" t="s">
        <v>52</v>
      </c>
      <c s="6" t="s">
        <v>810</v>
      </c>
      <c s="36" t="s">
        <v>66</v>
      </c>
      <c s="37">
        <v>619.997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67</v>
      </c>
      <c>
        <f>(M286*21)/100</f>
      </c>
      <c t="s">
        <v>27</v>
      </c>
    </row>
    <row r="287" spans="1:5" ht="12.75">
      <c r="A287" s="35" t="s">
        <v>56</v>
      </c>
      <c r="E287" s="39" t="s">
        <v>811</v>
      </c>
    </row>
    <row r="288" spans="1:5" ht="306">
      <c r="A288" s="35" t="s">
        <v>58</v>
      </c>
      <c r="E288" s="40" t="s">
        <v>812</v>
      </c>
    </row>
    <row r="289" spans="1:5" ht="369.75">
      <c r="A289" t="s">
        <v>60</v>
      </c>
      <c r="E289" s="39" t="s">
        <v>466</v>
      </c>
    </row>
    <row r="290" spans="1:16" ht="12.75">
      <c r="A290" t="s">
        <v>49</v>
      </c>
      <c s="34" t="s">
        <v>304</v>
      </c>
      <c s="34" t="s">
        <v>813</v>
      </c>
      <c s="35" t="s">
        <v>52</v>
      </c>
      <c s="6" t="s">
        <v>814</v>
      </c>
      <c s="36" t="s">
        <v>66</v>
      </c>
      <c s="37">
        <v>581.16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67</v>
      </c>
      <c>
        <f>(M290*21)/100</f>
      </c>
      <c t="s">
        <v>27</v>
      </c>
    </row>
    <row r="291" spans="1:5" ht="12.75">
      <c r="A291" s="35" t="s">
        <v>56</v>
      </c>
      <c r="E291" s="39" t="s">
        <v>52</v>
      </c>
    </row>
    <row r="292" spans="1:5" ht="12.75">
      <c r="A292" s="35" t="s">
        <v>58</v>
      </c>
      <c r="E292" s="40" t="s">
        <v>815</v>
      </c>
    </row>
    <row r="293" spans="1:5" ht="369.75">
      <c r="A293" t="s">
        <v>60</v>
      </c>
      <c r="E293" s="39" t="s">
        <v>466</v>
      </c>
    </row>
    <row r="294" spans="1:16" ht="12.75">
      <c r="A294" t="s">
        <v>49</v>
      </c>
      <c s="34" t="s">
        <v>816</v>
      </c>
      <c s="34" t="s">
        <v>817</v>
      </c>
      <c s="35" t="s">
        <v>52</v>
      </c>
      <c s="6" t="s">
        <v>818</v>
      </c>
      <c s="36" t="s">
        <v>286</v>
      </c>
      <c s="37">
        <v>58.116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67</v>
      </c>
      <c>
        <f>(M294*21)/100</f>
      </c>
      <c t="s">
        <v>27</v>
      </c>
    </row>
    <row r="295" spans="1:5" ht="12.75">
      <c r="A295" s="35" t="s">
        <v>56</v>
      </c>
      <c r="E295" s="39" t="s">
        <v>52</v>
      </c>
    </row>
    <row r="296" spans="1:5" ht="25.5">
      <c r="A296" s="35" t="s">
        <v>58</v>
      </c>
      <c r="E296" s="40" t="s">
        <v>819</v>
      </c>
    </row>
    <row r="297" spans="1:5" ht="178.5">
      <c r="A297" t="s">
        <v>60</v>
      </c>
      <c r="E297" s="39" t="s">
        <v>820</v>
      </c>
    </row>
    <row r="298" spans="1:16" ht="12.75">
      <c r="A298" t="s">
        <v>49</v>
      </c>
      <c s="34" t="s">
        <v>317</v>
      </c>
      <c s="34" t="s">
        <v>821</v>
      </c>
      <c s="35" t="s">
        <v>52</v>
      </c>
      <c s="6" t="s">
        <v>822</v>
      </c>
      <c s="36" t="s">
        <v>66</v>
      </c>
      <c s="37">
        <v>14.543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67</v>
      </c>
      <c>
        <f>(M298*21)/100</f>
      </c>
      <c t="s">
        <v>27</v>
      </c>
    </row>
    <row r="299" spans="1:5" ht="12.75">
      <c r="A299" s="35" t="s">
        <v>56</v>
      </c>
      <c r="E299" s="39" t="s">
        <v>823</v>
      </c>
    </row>
    <row r="300" spans="1:5" ht="63.75">
      <c r="A300" s="35" t="s">
        <v>58</v>
      </c>
      <c r="E300" s="40" t="s">
        <v>824</v>
      </c>
    </row>
    <row r="301" spans="1:5" ht="38.25">
      <c r="A301" t="s">
        <v>60</v>
      </c>
      <c r="E301" s="39" t="s">
        <v>825</v>
      </c>
    </row>
    <row r="302" spans="1:16" ht="12.75">
      <c r="A302" t="s">
        <v>49</v>
      </c>
      <c s="34" t="s">
        <v>826</v>
      </c>
      <c s="34" t="s">
        <v>827</v>
      </c>
      <c s="35" t="s">
        <v>52</v>
      </c>
      <c s="6" t="s">
        <v>828</v>
      </c>
      <c s="36" t="s">
        <v>66</v>
      </c>
      <c s="37">
        <v>0.507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67</v>
      </c>
      <c>
        <f>(M302*21)/100</f>
      </c>
      <c t="s">
        <v>27</v>
      </c>
    </row>
    <row r="303" spans="1:5" ht="12.75">
      <c r="A303" s="35" t="s">
        <v>56</v>
      </c>
      <c r="E303" s="39" t="s">
        <v>829</v>
      </c>
    </row>
    <row r="304" spans="1:5" ht="38.25">
      <c r="A304" s="35" t="s">
        <v>58</v>
      </c>
      <c r="E304" s="40" t="s">
        <v>830</v>
      </c>
    </row>
    <row r="305" spans="1:5" ht="38.25">
      <c r="A305" t="s">
        <v>60</v>
      </c>
      <c r="E305" s="39" t="s">
        <v>831</v>
      </c>
    </row>
    <row r="306" spans="1:16" ht="12.75">
      <c r="A306" t="s">
        <v>49</v>
      </c>
      <c s="34" t="s">
        <v>346</v>
      </c>
      <c s="34" t="s">
        <v>832</v>
      </c>
      <c s="35" t="s">
        <v>52</v>
      </c>
      <c s="6" t="s">
        <v>833</v>
      </c>
      <c s="36" t="s">
        <v>66</v>
      </c>
      <c s="37">
        <v>392.65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67</v>
      </c>
      <c>
        <f>(M306*21)/100</f>
      </c>
      <c t="s">
        <v>27</v>
      </c>
    </row>
    <row r="307" spans="1:5" ht="12.75">
      <c r="A307" s="35" t="s">
        <v>56</v>
      </c>
      <c r="E307" s="39" t="s">
        <v>834</v>
      </c>
    </row>
    <row r="308" spans="1:5" ht="38.25">
      <c r="A308" s="35" t="s">
        <v>58</v>
      </c>
      <c r="E308" s="40" t="s">
        <v>835</v>
      </c>
    </row>
    <row r="309" spans="1:5" ht="38.25">
      <c r="A309" t="s">
        <v>60</v>
      </c>
      <c r="E309" s="39" t="s">
        <v>825</v>
      </c>
    </row>
    <row r="310" spans="1:16" ht="12.75">
      <c r="A310" t="s">
        <v>49</v>
      </c>
      <c s="34" t="s">
        <v>836</v>
      </c>
      <c s="34" t="s">
        <v>837</v>
      </c>
      <c s="35" t="s">
        <v>52</v>
      </c>
      <c s="6" t="s">
        <v>838</v>
      </c>
      <c s="36" t="s">
        <v>66</v>
      </c>
      <c s="37">
        <v>6.96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67</v>
      </c>
      <c>
        <f>(M310*21)/100</f>
      </c>
      <c t="s">
        <v>27</v>
      </c>
    </row>
    <row r="311" spans="1:5" ht="12.75">
      <c r="A311" s="35" t="s">
        <v>56</v>
      </c>
      <c r="E311" s="39" t="s">
        <v>839</v>
      </c>
    </row>
    <row r="312" spans="1:5" ht="38.25">
      <c r="A312" s="35" t="s">
        <v>58</v>
      </c>
      <c r="E312" s="40" t="s">
        <v>840</v>
      </c>
    </row>
    <row r="313" spans="1:5" ht="293.25">
      <c r="A313" t="s">
        <v>60</v>
      </c>
      <c r="E313" s="39" t="s">
        <v>841</v>
      </c>
    </row>
    <row r="314" spans="1:16" ht="12.75">
      <c r="A314" t="s">
        <v>49</v>
      </c>
      <c s="34" t="s">
        <v>842</v>
      </c>
      <c s="34" t="s">
        <v>843</v>
      </c>
      <c s="35" t="s">
        <v>52</v>
      </c>
      <c s="6" t="s">
        <v>844</v>
      </c>
      <c s="36" t="s">
        <v>66</v>
      </c>
      <c s="37">
        <v>20.265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67</v>
      </c>
      <c>
        <f>(M314*21)/100</f>
      </c>
      <c t="s">
        <v>27</v>
      </c>
    </row>
    <row r="315" spans="1:5" ht="12.75">
      <c r="A315" s="35" t="s">
        <v>56</v>
      </c>
      <c r="E315" s="39" t="s">
        <v>52</v>
      </c>
    </row>
    <row r="316" spans="1:5" ht="38.25">
      <c r="A316" s="35" t="s">
        <v>58</v>
      </c>
      <c r="E316" s="40" t="s">
        <v>845</v>
      </c>
    </row>
    <row r="317" spans="1:5" ht="51">
      <c r="A317" t="s">
        <v>60</v>
      </c>
      <c r="E317" s="39" t="s">
        <v>846</v>
      </c>
    </row>
    <row r="318" spans="1:16" ht="12.75">
      <c r="A318" t="s">
        <v>49</v>
      </c>
      <c s="34" t="s">
        <v>847</v>
      </c>
      <c s="34" t="s">
        <v>467</v>
      </c>
      <c s="35" t="s">
        <v>52</v>
      </c>
      <c s="6" t="s">
        <v>468</v>
      </c>
      <c s="36" t="s">
        <v>66</v>
      </c>
      <c s="37">
        <v>124.848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67</v>
      </c>
      <c>
        <f>(M318*21)/100</f>
      </c>
      <c t="s">
        <v>27</v>
      </c>
    </row>
    <row r="319" spans="1:5" ht="12.75">
      <c r="A319" s="35" t="s">
        <v>56</v>
      </c>
      <c r="E319" s="39" t="s">
        <v>848</v>
      </c>
    </row>
    <row r="320" spans="1:5" ht="38.25">
      <c r="A320" s="35" t="s">
        <v>58</v>
      </c>
      <c r="E320" s="40" t="s">
        <v>849</v>
      </c>
    </row>
    <row r="321" spans="1:5" ht="102">
      <c r="A321" t="s">
        <v>60</v>
      </c>
      <c r="E321" s="39" t="s">
        <v>470</v>
      </c>
    </row>
    <row r="322" spans="1:16" ht="12.75">
      <c r="A322" t="s">
        <v>49</v>
      </c>
      <c s="34" t="s">
        <v>850</v>
      </c>
      <c s="34" t="s">
        <v>851</v>
      </c>
      <c s="35" t="s">
        <v>52</v>
      </c>
      <c s="6" t="s">
        <v>852</v>
      </c>
      <c s="36" t="s">
        <v>66</v>
      </c>
      <c s="37">
        <v>46.83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55</v>
      </c>
      <c>
        <f>(M322*21)/100</f>
      </c>
      <c t="s">
        <v>27</v>
      </c>
    </row>
    <row r="323" spans="1:5" ht="12.75">
      <c r="A323" s="35" t="s">
        <v>56</v>
      </c>
      <c r="E323" s="39" t="s">
        <v>853</v>
      </c>
    </row>
    <row r="324" spans="1:5" ht="12.75">
      <c r="A324" s="35" t="s">
        <v>58</v>
      </c>
      <c r="E324" s="40" t="s">
        <v>854</v>
      </c>
    </row>
    <row r="325" spans="1:5" ht="369.75">
      <c r="A325" t="s">
        <v>60</v>
      </c>
      <c r="E325" s="39" t="s">
        <v>466</v>
      </c>
    </row>
    <row r="326" spans="1:16" ht="12.75">
      <c r="A326" t="s">
        <v>49</v>
      </c>
      <c s="34" t="s">
        <v>855</v>
      </c>
      <c s="34" t="s">
        <v>856</v>
      </c>
      <c s="35" t="s">
        <v>52</v>
      </c>
      <c s="6" t="s">
        <v>857</v>
      </c>
      <c s="36" t="s">
        <v>66</v>
      </c>
      <c s="37">
        <v>1429.3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27</v>
      </c>
    </row>
    <row r="327" spans="1:5" ht="12.75">
      <c r="A327" s="35" t="s">
        <v>56</v>
      </c>
      <c r="E327" s="39" t="s">
        <v>858</v>
      </c>
    </row>
    <row r="328" spans="1:5" ht="38.25">
      <c r="A328" s="35" t="s">
        <v>58</v>
      </c>
      <c r="E328" s="40" t="s">
        <v>859</v>
      </c>
    </row>
    <row r="329" spans="1:5" ht="369.75">
      <c r="A329" t="s">
        <v>60</v>
      </c>
      <c r="E329" s="39" t="s">
        <v>466</v>
      </c>
    </row>
    <row r="330" spans="1:16" ht="12.75">
      <c r="A330" t="s">
        <v>49</v>
      </c>
      <c s="34" t="s">
        <v>860</v>
      </c>
      <c s="34" t="s">
        <v>861</v>
      </c>
      <c s="35" t="s">
        <v>52</v>
      </c>
      <c s="6" t="s">
        <v>862</v>
      </c>
      <c s="36" t="s">
        <v>66</v>
      </c>
      <c s="37">
        <v>1383.59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55</v>
      </c>
      <c>
        <f>(M330*21)/100</f>
      </c>
      <c t="s">
        <v>27</v>
      </c>
    </row>
    <row r="331" spans="1:5" ht="12.75">
      <c r="A331" s="35" t="s">
        <v>56</v>
      </c>
      <c r="E331" s="39" t="s">
        <v>863</v>
      </c>
    </row>
    <row r="332" spans="1:5" ht="12.75">
      <c r="A332" s="35" t="s">
        <v>58</v>
      </c>
      <c r="E332" s="40" t="s">
        <v>864</v>
      </c>
    </row>
    <row r="333" spans="1:5" ht="369.75">
      <c r="A333" t="s">
        <v>60</v>
      </c>
      <c r="E333" s="39" t="s">
        <v>466</v>
      </c>
    </row>
    <row r="334" spans="1:16" ht="12.75">
      <c r="A334" t="s">
        <v>49</v>
      </c>
      <c s="34" t="s">
        <v>865</v>
      </c>
      <c s="34" t="s">
        <v>866</v>
      </c>
      <c s="35" t="s">
        <v>52</v>
      </c>
      <c s="6" t="s">
        <v>867</v>
      </c>
      <c s="36" t="s">
        <v>54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55</v>
      </c>
      <c>
        <f>(M334*21)/100</f>
      </c>
      <c t="s">
        <v>27</v>
      </c>
    </row>
    <row r="335" spans="1:5" ht="38.25">
      <c r="A335" s="35" t="s">
        <v>56</v>
      </c>
      <c r="E335" s="39" t="s">
        <v>868</v>
      </c>
    </row>
    <row r="336" spans="1:5" ht="12.75">
      <c r="A336" s="35" t="s">
        <v>58</v>
      </c>
      <c r="E336" s="40" t="s">
        <v>52</v>
      </c>
    </row>
    <row r="337" spans="1:5" ht="191.25">
      <c r="A337" t="s">
        <v>60</v>
      </c>
      <c r="E337" s="39" t="s">
        <v>869</v>
      </c>
    </row>
    <row r="338" spans="1:16" ht="12.75">
      <c r="A338" t="s">
        <v>49</v>
      </c>
      <c s="34" t="s">
        <v>870</v>
      </c>
      <c s="34" t="s">
        <v>871</v>
      </c>
      <c s="35" t="s">
        <v>52</v>
      </c>
      <c s="6" t="s">
        <v>872</v>
      </c>
      <c s="36" t="s">
        <v>54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55</v>
      </c>
      <c>
        <f>(M338*21)/100</f>
      </c>
      <c t="s">
        <v>27</v>
      </c>
    </row>
    <row r="339" spans="1:5" ht="25.5">
      <c r="A339" s="35" t="s">
        <v>56</v>
      </c>
      <c r="E339" s="39" t="s">
        <v>873</v>
      </c>
    </row>
    <row r="340" spans="1:5" ht="12.75">
      <c r="A340" s="35" t="s">
        <v>58</v>
      </c>
      <c r="E340" s="40" t="s">
        <v>541</v>
      </c>
    </row>
    <row r="341" spans="1:5" ht="38.25">
      <c r="A341" t="s">
        <v>60</v>
      </c>
      <c r="E341" s="39" t="s">
        <v>874</v>
      </c>
    </row>
    <row r="342" spans="1:16" ht="12.75">
      <c r="A342" t="s">
        <v>49</v>
      </c>
      <c s="34" t="s">
        <v>875</v>
      </c>
      <c s="34" t="s">
        <v>876</v>
      </c>
      <c s="35" t="s">
        <v>52</v>
      </c>
      <c s="6" t="s">
        <v>877</v>
      </c>
      <c s="36" t="s">
        <v>75</v>
      </c>
      <c s="37">
        <v>919.8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55</v>
      </c>
      <c>
        <f>(M342*21)/100</f>
      </c>
      <c t="s">
        <v>27</v>
      </c>
    </row>
    <row r="343" spans="1:5" ht="12.75">
      <c r="A343" s="35" t="s">
        <v>56</v>
      </c>
      <c r="E343" s="39" t="s">
        <v>878</v>
      </c>
    </row>
    <row r="344" spans="1:5" ht="102">
      <c r="A344" s="35" t="s">
        <v>58</v>
      </c>
      <c r="E344" s="40" t="s">
        <v>879</v>
      </c>
    </row>
    <row r="345" spans="1:5" ht="38.25">
      <c r="A345" t="s">
        <v>60</v>
      </c>
      <c r="E345" s="39" t="s">
        <v>825</v>
      </c>
    </row>
    <row r="346" spans="1:13" ht="12.75">
      <c r="A346" t="s">
        <v>46</v>
      </c>
      <c r="C346" s="31" t="s">
        <v>81</v>
      </c>
      <c r="E346" s="33" t="s">
        <v>305</v>
      </c>
      <c r="J346" s="32">
        <f>0</f>
      </c>
      <c s="32">
        <f>0</f>
      </c>
      <c s="32">
        <f>0+L347</f>
      </c>
      <c s="32">
        <f>0+M347</f>
      </c>
    </row>
    <row r="347" spans="1:16" ht="25.5">
      <c r="A347" t="s">
        <v>49</v>
      </c>
      <c s="34" t="s">
        <v>880</v>
      </c>
      <c s="34" t="s">
        <v>881</v>
      </c>
      <c s="35" t="s">
        <v>52</v>
      </c>
      <c s="6" t="s">
        <v>882</v>
      </c>
      <c s="36" t="s">
        <v>75</v>
      </c>
      <c s="37">
        <v>1622.1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67</v>
      </c>
      <c>
        <f>(M347*21)/100</f>
      </c>
      <c t="s">
        <v>27</v>
      </c>
    </row>
    <row r="348" spans="1:5" ht="12.75">
      <c r="A348" s="35" t="s">
        <v>56</v>
      </c>
      <c r="E348" s="39" t="s">
        <v>883</v>
      </c>
    </row>
    <row r="349" spans="1:5" ht="12.75">
      <c r="A349" s="35" t="s">
        <v>58</v>
      </c>
      <c r="E349" s="40" t="s">
        <v>884</v>
      </c>
    </row>
    <row r="350" spans="1:5" ht="178.5">
      <c r="A350" t="s">
        <v>60</v>
      </c>
      <c r="E350" s="39" t="s">
        <v>885</v>
      </c>
    </row>
    <row r="351" spans="1:13" ht="12.75">
      <c r="A351" t="s">
        <v>46</v>
      </c>
      <c r="C351" s="31" t="s">
        <v>88</v>
      </c>
      <c r="E351" s="33" t="s">
        <v>886</v>
      </c>
      <c r="J351" s="32">
        <f>0</f>
      </c>
      <c s="32">
        <f>0</f>
      </c>
      <c s="32">
        <f>0+L352+L356+L360+L364</f>
      </c>
      <c s="32">
        <f>0+M352+M356+M360+M364</f>
      </c>
    </row>
    <row r="352" spans="1:16" ht="12.75">
      <c r="A352" t="s">
        <v>49</v>
      </c>
      <c s="34" t="s">
        <v>887</v>
      </c>
      <c s="34" t="s">
        <v>888</v>
      </c>
      <c s="35" t="s">
        <v>52</v>
      </c>
      <c s="6" t="s">
        <v>889</v>
      </c>
      <c s="36" t="s">
        <v>75</v>
      </c>
      <c s="37">
        <v>1931.8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67</v>
      </c>
      <c>
        <f>(M352*21)/100</f>
      </c>
      <c t="s">
        <v>27</v>
      </c>
    </row>
    <row r="353" spans="1:5" ht="12.75">
      <c r="A353" s="35" t="s">
        <v>56</v>
      </c>
      <c r="E353" s="39" t="s">
        <v>890</v>
      </c>
    </row>
    <row r="354" spans="1:5" ht="12.75">
      <c r="A354" s="35" t="s">
        <v>58</v>
      </c>
      <c r="E354" s="40" t="s">
        <v>891</v>
      </c>
    </row>
    <row r="355" spans="1:5" ht="38.25">
      <c r="A355" t="s">
        <v>60</v>
      </c>
      <c r="E355" s="39" t="s">
        <v>892</v>
      </c>
    </row>
    <row r="356" spans="1:16" ht="12.75">
      <c r="A356" t="s">
        <v>49</v>
      </c>
      <c s="34" t="s">
        <v>893</v>
      </c>
      <c s="34" t="s">
        <v>894</v>
      </c>
      <c s="35" t="s">
        <v>52</v>
      </c>
      <c s="6" t="s">
        <v>895</v>
      </c>
      <c s="36" t="s">
        <v>84</v>
      </c>
      <c s="37">
        <v>460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67</v>
      </c>
      <c>
        <f>(M356*21)/100</f>
      </c>
      <c t="s">
        <v>27</v>
      </c>
    </row>
    <row r="357" spans="1:5" ht="38.25">
      <c r="A357" s="35" t="s">
        <v>56</v>
      </c>
      <c r="E357" s="39" t="s">
        <v>896</v>
      </c>
    </row>
    <row r="358" spans="1:5" ht="12.75">
      <c r="A358" s="35" t="s">
        <v>58</v>
      </c>
      <c r="E358" s="40" t="s">
        <v>897</v>
      </c>
    </row>
    <row r="359" spans="1:5" ht="191.25">
      <c r="A359" t="s">
        <v>60</v>
      </c>
      <c r="E359" s="39" t="s">
        <v>898</v>
      </c>
    </row>
    <row r="360" spans="1:16" ht="12.75">
      <c r="A360" t="s">
        <v>49</v>
      </c>
      <c s="34" t="s">
        <v>899</v>
      </c>
      <c s="34" t="s">
        <v>900</v>
      </c>
      <c s="35" t="s">
        <v>27</v>
      </c>
      <c s="6" t="s">
        <v>901</v>
      </c>
      <c s="36" t="s">
        <v>75</v>
      </c>
      <c s="37">
        <v>254.4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55</v>
      </c>
      <c>
        <f>(M360*21)/100</f>
      </c>
      <c t="s">
        <v>27</v>
      </c>
    </row>
    <row r="361" spans="1:5" ht="12.75">
      <c r="A361" s="35" t="s">
        <v>56</v>
      </c>
      <c r="E361" s="39" t="s">
        <v>902</v>
      </c>
    </row>
    <row r="362" spans="1:5" ht="12.75">
      <c r="A362" s="35" t="s">
        <v>58</v>
      </c>
      <c r="E362" s="40" t="s">
        <v>903</v>
      </c>
    </row>
    <row r="363" spans="1:5" ht="409.5">
      <c r="A363" t="s">
        <v>60</v>
      </c>
      <c r="E363" s="39" t="s">
        <v>904</v>
      </c>
    </row>
    <row r="364" spans="1:16" ht="12.75">
      <c r="A364" t="s">
        <v>49</v>
      </c>
      <c s="34" t="s">
        <v>905</v>
      </c>
      <c s="34" t="s">
        <v>906</v>
      </c>
      <c s="35" t="s">
        <v>52</v>
      </c>
      <c s="6" t="s">
        <v>907</v>
      </c>
      <c s="36" t="s">
        <v>75</v>
      </c>
      <c s="37">
        <v>1931.8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27</v>
      </c>
    </row>
    <row r="365" spans="1:5" ht="12.75">
      <c r="A365" s="35" t="s">
        <v>56</v>
      </c>
      <c r="E365" s="39" t="s">
        <v>908</v>
      </c>
    </row>
    <row r="366" spans="1:5" ht="12.75">
      <c r="A366" s="35" t="s">
        <v>58</v>
      </c>
      <c r="E366" s="40" t="s">
        <v>891</v>
      </c>
    </row>
    <row r="367" spans="1:5" ht="204">
      <c r="A367" t="s">
        <v>60</v>
      </c>
      <c r="E367" s="39" t="s">
        <v>909</v>
      </c>
    </row>
    <row r="368" spans="1:13" ht="12.75">
      <c r="A368" t="s">
        <v>46</v>
      </c>
      <c r="C368" s="31" t="s">
        <v>91</v>
      </c>
      <c r="E368" s="33" t="s">
        <v>910</v>
      </c>
      <c r="J368" s="32">
        <f>0</f>
      </c>
      <c s="32">
        <f>0</f>
      </c>
      <c s="32">
        <f>0+L369+L373+L377+L381+L385</f>
      </c>
      <c s="32">
        <f>0+M369+M373+M377+M381+M385</f>
      </c>
    </row>
    <row r="369" spans="1:16" ht="12.75">
      <c r="A369" t="s">
        <v>49</v>
      </c>
      <c s="34" t="s">
        <v>911</v>
      </c>
      <c s="34" t="s">
        <v>912</v>
      </c>
      <c s="35" t="s">
        <v>52</v>
      </c>
      <c s="6" t="s">
        <v>913</v>
      </c>
      <c s="36" t="s">
        <v>84</v>
      </c>
      <c s="37">
        <v>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67</v>
      </c>
      <c>
        <f>(M369*21)/100</f>
      </c>
      <c t="s">
        <v>27</v>
      </c>
    </row>
    <row r="370" spans="1:5" ht="12.75">
      <c r="A370" s="35" t="s">
        <v>56</v>
      </c>
      <c r="E370" s="39" t="s">
        <v>914</v>
      </c>
    </row>
    <row r="371" spans="1:5" ht="12.75">
      <c r="A371" s="35" t="s">
        <v>58</v>
      </c>
      <c r="E371" s="40" t="s">
        <v>915</v>
      </c>
    </row>
    <row r="372" spans="1:5" ht="267.75">
      <c r="A372" t="s">
        <v>60</v>
      </c>
      <c r="E372" s="39" t="s">
        <v>916</v>
      </c>
    </row>
    <row r="373" spans="1:16" ht="12.75">
      <c r="A373" t="s">
        <v>49</v>
      </c>
      <c s="34" t="s">
        <v>917</v>
      </c>
      <c s="34" t="s">
        <v>918</v>
      </c>
      <c s="35" t="s">
        <v>52</v>
      </c>
      <c s="6" t="s">
        <v>919</v>
      </c>
      <c s="36" t="s">
        <v>84</v>
      </c>
      <c s="37">
        <v>3.1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67</v>
      </c>
      <c>
        <f>(M373*21)/100</f>
      </c>
      <c t="s">
        <v>27</v>
      </c>
    </row>
    <row r="374" spans="1:5" ht="12.75">
      <c r="A374" s="35" t="s">
        <v>56</v>
      </c>
      <c r="E374" s="39" t="s">
        <v>920</v>
      </c>
    </row>
    <row r="375" spans="1:5" ht="12.75">
      <c r="A375" s="35" t="s">
        <v>58</v>
      </c>
      <c r="E375" s="40" t="s">
        <v>921</v>
      </c>
    </row>
    <row r="376" spans="1:5" ht="267.75">
      <c r="A376" t="s">
        <v>60</v>
      </c>
      <c r="E376" s="39" t="s">
        <v>916</v>
      </c>
    </row>
    <row r="377" spans="1:16" ht="12.75">
      <c r="A377" t="s">
        <v>49</v>
      </c>
      <c s="34" t="s">
        <v>922</v>
      </c>
      <c s="34" t="s">
        <v>923</v>
      </c>
      <c s="35" t="s">
        <v>52</v>
      </c>
      <c s="6" t="s">
        <v>924</v>
      </c>
      <c s="36" t="s">
        <v>84</v>
      </c>
      <c s="37">
        <v>30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67</v>
      </c>
      <c>
        <f>(M377*21)/100</f>
      </c>
      <c t="s">
        <v>27</v>
      </c>
    </row>
    <row r="378" spans="1:5" ht="12.75">
      <c r="A378" s="35" t="s">
        <v>56</v>
      </c>
      <c r="E378" s="39" t="s">
        <v>925</v>
      </c>
    </row>
    <row r="379" spans="1:5" ht="12.75">
      <c r="A379" s="35" t="s">
        <v>58</v>
      </c>
      <c r="E379" s="40" t="s">
        <v>926</v>
      </c>
    </row>
    <row r="380" spans="1:5" ht="242.25">
      <c r="A380" t="s">
        <v>60</v>
      </c>
      <c r="E380" s="39" t="s">
        <v>927</v>
      </c>
    </row>
    <row r="381" spans="1:16" ht="12.75">
      <c r="A381" t="s">
        <v>49</v>
      </c>
      <c s="34" t="s">
        <v>928</v>
      </c>
      <c s="34" t="s">
        <v>929</v>
      </c>
      <c s="35" t="s">
        <v>52</v>
      </c>
      <c s="6" t="s">
        <v>930</v>
      </c>
      <c s="36" t="s">
        <v>84</v>
      </c>
      <c s="37">
        <v>12.8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67</v>
      </c>
      <c>
        <f>(M381*21)/100</f>
      </c>
      <c t="s">
        <v>27</v>
      </c>
    </row>
    <row r="382" spans="1:5" ht="12.75">
      <c r="A382" s="35" t="s">
        <v>56</v>
      </c>
      <c r="E382" s="39" t="s">
        <v>931</v>
      </c>
    </row>
    <row r="383" spans="1:5" ht="38.25">
      <c r="A383" s="35" t="s">
        <v>58</v>
      </c>
      <c r="E383" s="40" t="s">
        <v>932</v>
      </c>
    </row>
    <row r="384" spans="1:5" ht="242.25">
      <c r="A384" t="s">
        <v>60</v>
      </c>
      <c r="E384" s="39" t="s">
        <v>927</v>
      </c>
    </row>
    <row r="385" spans="1:16" ht="12.75">
      <c r="A385" t="s">
        <v>49</v>
      </c>
      <c s="34" t="s">
        <v>933</v>
      </c>
      <c s="34" t="s">
        <v>934</v>
      </c>
      <c s="35" t="s">
        <v>52</v>
      </c>
      <c s="6" t="s">
        <v>935</v>
      </c>
      <c s="36" t="s">
        <v>84</v>
      </c>
      <c s="37">
        <v>2.2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67</v>
      </c>
      <c>
        <f>(M385*21)/100</f>
      </c>
      <c t="s">
        <v>27</v>
      </c>
    </row>
    <row r="386" spans="1:5" ht="12.75">
      <c r="A386" s="35" t="s">
        <v>56</v>
      </c>
      <c r="E386" s="39" t="s">
        <v>914</v>
      </c>
    </row>
    <row r="387" spans="1:5" ht="12.75">
      <c r="A387" s="35" t="s">
        <v>58</v>
      </c>
      <c r="E387" s="40" t="s">
        <v>936</v>
      </c>
    </row>
    <row r="388" spans="1:5" ht="242.25">
      <c r="A388" t="s">
        <v>60</v>
      </c>
      <c r="E388" s="39" t="s">
        <v>937</v>
      </c>
    </row>
    <row r="389" spans="1:13" ht="12.75">
      <c r="A389" t="s">
        <v>46</v>
      </c>
      <c r="C389" s="31" t="s">
        <v>94</v>
      </c>
      <c r="E389" s="33" t="s">
        <v>359</v>
      </c>
      <c r="J389" s="32">
        <f>0</f>
      </c>
      <c s="32">
        <f>0</f>
      </c>
      <c s="32">
        <f>0+L390+L394+L398+L402+L406+L410+L414+L418+L422+L426+L430+L434+L438+L442+L446+L450+L454+L458+L462+L466+L470+L474</f>
      </c>
      <c s="32">
        <f>0+M390+M394+M398+M402+M406+M410+M414+M418+M422+M426+M430+M434+M438+M442+M446+M450+M454+M458+M462+M466+M470+M474</f>
      </c>
    </row>
    <row r="390" spans="1:16" ht="12.75">
      <c r="A390" t="s">
        <v>49</v>
      </c>
      <c s="34" t="s">
        <v>938</v>
      </c>
      <c s="34" t="s">
        <v>939</v>
      </c>
      <c s="35" t="s">
        <v>52</v>
      </c>
      <c s="6" t="s">
        <v>940</v>
      </c>
      <c s="36" t="s">
        <v>80</v>
      </c>
      <c s="37">
        <v>146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67</v>
      </c>
      <c>
        <f>(M390*21)/100</f>
      </c>
      <c t="s">
        <v>27</v>
      </c>
    </row>
    <row r="391" spans="1:5" ht="12.75">
      <c r="A391" s="35" t="s">
        <v>56</v>
      </c>
      <c r="E391" s="39" t="s">
        <v>941</v>
      </c>
    </row>
    <row r="392" spans="1:5" ht="63.75">
      <c r="A392" s="35" t="s">
        <v>58</v>
      </c>
      <c r="E392" s="40" t="s">
        <v>942</v>
      </c>
    </row>
    <row r="393" spans="1:5" ht="38.25">
      <c r="A393" t="s">
        <v>60</v>
      </c>
      <c r="E393" s="39" t="s">
        <v>943</v>
      </c>
    </row>
    <row r="394" spans="1:16" ht="12.75">
      <c r="A394" t="s">
        <v>49</v>
      </c>
      <c s="34" t="s">
        <v>944</v>
      </c>
      <c s="34" t="s">
        <v>945</v>
      </c>
      <c s="35" t="s">
        <v>52</v>
      </c>
      <c s="6" t="s">
        <v>946</v>
      </c>
      <c s="36" t="s">
        <v>84</v>
      </c>
      <c s="37">
        <v>81.3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67</v>
      </c>
      <c>
        <f>(M394*21)/100</f>
      </c>
      <c t="s">
        <v>27</v>
      </c>
    </row>
    <row r="395" spans="1:5" ht="25.5">
      <c r="A395" s="35" t="s">
        <v>56</v>
      </c>
      <c r="E395" s="39" t="s">
        <v>947</v>
      </c>
    </row>
    <row r="396" spans="1:5" ht="38.25">
      <c r="A396" s="35" t="s">
        <v>58</v>
      </c>
      <c r="E396" s="40" t="s">
        <v>948</v>
      </c>
    </row>
    <row r="397" spans="1:5" ht="51">
      <c r="A397" t="s">
        <v>60</v>
      </c>
      <c r="E397" s="39" t="s">
        <v>949</v>
      </c>
    </row>
    <row r="398" spans="1:16" ht="12.75">
      <c r="A398" t="s">
        <v>49</v>
      </c>
      <c s="34" t="s">
        <v>950</v>
      </c>
      <c s="34" t="s">
        <v>951</v>
      </c>
      <c s="35" t="s">
        <v>52</v>
      </c>
      <c s="6" t="s">
        <v>952</v>
      </c>
      <c s="36" t="s">
        <v>84</v>
      </c>
      <c s="37">
        <v>19.6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67</v>
      </c>
      <c>
        <f>(M398*21)/100</f>
      </c>
      <c t="s">
        <v>27</v>
      </c>
    </row>
    <row r="399" spans="1:5" ht="25.5">
      <c r="A399" s="35" t="s">
        <v>56</v>
      </c>
      <c r="E399" s="39" t="s">
        <v>953</v>
      </c>
    </row>
    <row r="400" spans="1:5" ht="12.75">
      <c r="A400" s="35" t="s">
        <v>58</v>
      </c>
      <c r="E400" s="40" t="s">
        <v>954</v>
      </c>
    </row>
    <row r="401" spans="1:5" ht="280.5">
      <c r="A401" t="s">
        <v>60</v>
      </c>
      <c r="E401" s="39" t="s">
        <v>955</v>
      </c>
    </row>
    <row r="402" spans="1:16" ht="12.75">
      <c r="A402" t="s">
        <v>49</v>
      </c>
      <c s="34" t="s">
        <v>956</v>
      </c>
      <c s="34" t="s">
        <v>957</v>
      </c>
      <c s="35" t="s">
        <v>52</v>
      </c>
      <c s="6" t="s">
        <v>958</v>
      </c>
      <c s="36" t="s">
        <v>80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67</v>
      </c>
      <c>
        <f>(M402*21)/100</f>
      </c>
      <c t="s">
        <v>27</v>
      </c>
    </row>
    <row r="403" spans="1:5" ht="12.75">
      <c r="A403" s="35" t="s">
        <v>56</v>
      </c>
      <c r="E403" s="39" t="s">
        <v>959</v>
      </c>
    </row>
    <row r="404" spans="1:5" ht="12.75">
      <c r="A404" s="35" t="s">
        <v>58</v>
      </c>
      <c r="E404" s="40" t="s">
        <v>541</v>
      </c>
    </row>
    <row r="405" spans="1:5" ht="140.25">
      <c r="A405" t="s">
        <v>60</v>
      </c>
      <c r="E405" s="39" t="s">
        <v>960</v>
      </c>
    </row>
    <row r="406" spans="1:16" ht="12.75">
      <c r="A406" t="s">
        <v>49</v>
      </c>
      <c s="34" t="s">
        <v>961</v>
      </c>
      <c s="34" t="s">
        <v>962</v>
      </c>
      <c s="35" t="s">
        <v>52</v>
      </c>
      <c s="6" t="s">
        <v>963</v>
      </c>
      <c s="36" t="s">
        <v>80</v>
      </c>
      <c s="37">
        <v>6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67</v>
      </c>
      <c>
        <f>(M406*21)/100</f>
      </c>
      <c t="s">
        <v>27</v>
      </c>
    </row>
    <row r="407" spans="1:5" ht="12.75">
      <c r="A407" s="35" t="s">
        <v>56</v>
      </c>
      <c r="E407" s="39" t="s">
        <v>52</v>
      </c>
    </row>
    <row r="408" spans="1:5" ht="12.75">
      <c r="A408" s="35" t="s">
        <v>58</v>
      </c>
      <c r="E408" s="40" t="s">
        <v>964</v>
      </c>
    </row>
    <row r="409" spans="1:5" ht="140.25">
      <c r="A409" t="s">
        <v>60</v>
      </c>
      <c r="E409" s="39" t="s">
        <v>960</v>
      </c>
    </row>
    <row r="410" spans="1:16" ht="12.75">
      <c r="A410" t="s">
        <v>49</v>
      </c>
      <c s="34" t="s">
        <v>965</v>
      </c>
      <c s="34" t="s">
        <v>966</v>
      </c>
      <c s="35" t="s">
        <v>52</v>
      </c>
      <c s="6" t="s">
        <v>967</v>
      </c>
      <c s="36" t="s">
        <v>80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67</v>
      </c>
      <c>
        <f>(M410*21)/100</f>
      </c>
      <c t="s">
        <v>27</v>
      </c>
    </row>
    <row r="411" spans="1:5" ht="12.75">
      <c r="A411" s="35" t="s">
        <v>56</v>
      </c>
      <c r="E411" s="39" t="s">
        <v>959</v>
      </c>
    </row>
    <row r="412" spans="1:5" ht="12.75">
      <c r="A412" s="35" t="s">
        <v>58</v>
      </c>
      <c r="E412" s="40" t="s">
        <v>541</v>
      </c>
    </row>
    <row r="413" spans="1:5" ht="140.25">
      <c r="A413" t="s">
        <v>60</v>
      </c>
      <c r="E413" s="39" t="s">
        <v>960</v>
      </c>
    </row>
    <row r="414" spans="1:16" ht="12.75">
      <c r="A414" t="s">
        <v>49</v>
      </c>
      <c s="34" t="s">
        <v>968</v>
      </c>
      <c s="34" t="s">
        <v>969</v>
      </c>
      <c s="35" t="s">
        <v>52</v>
      </c>
      <c s="6" t="s">
        <v>970</v>
      </c>
      <c s="36" t="s">
        <v>80</v>
      </c>
      <c s="37">
        <v>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67</v>
      </c>
      <c>
        <f>(M414*21)/100</f>
      </c>
      <c t="s">
        <v>27</v>
      </c>
    </row>
    <row r="415" spans="1:5" ht="12.75">
      <c r="A415" s="35" t="s">
        <v>56</v>
      </c>
      <c r="E415" s="39" t="s">
        <v>52</v>
      </c>
    </row>
    <row r="416" spans="1:5" ht="12.75">
      <c r="A416" s="35" t="s">
        <v>58</v>
      </c>
      <c r="E416" s="40" t="s">
        <v>964</v>
      </c>
    </row>
    <row r="417" spans="1:5" ht="140.25">
      <c r="A417" t="s">
        <v>60</v>
      </c>
      <c r="E417" s="39" t="s">
        <v>960</v>
      </c>
    </row>
    <row r="418" spans="1:16" ht="12.75">
      <c r="A418" t="s">
        <v>49</v>
      </c>
      <c s="34" t="s">
        <v>971</v>
      </c>
      <c s="34" t="s">
        <v>972</v>
      </c>
      <c s="35" t="s">
        <v>52</v>
      </c>
      <c s="6" t="s">
        <v>973</v>
      </c>
      <c s="36" t="s">
        <v>80</v>
      </c>
      <c s="37">
        <v>4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67</v>
      </c>
      <c>
        <f>(M418*21)/100</f>
      </c>
      <c t="s">
        <v>27</v>
      </c>
    </row>
    <row r="419" spans="1:5" ht="12.75">
      <c r="A419" s="35" t="s">
        <v>56</v>
      </c>
      <c r="E419" s="39" t="s">
        <v>974</v>
      </c>
    </row>
    <row r="420" spans="1:5" ht="12.75">
      <c r="A420" s="35" t="s">
        <v>58</v>
      </c>
      <c r="E420" s="40" t="s">
        <v>975</v>
      </c>
    </row>
    <row r="421" spans="1:5" ht="127.5">
      <c r="A421" t="s">
        <v>60</v>
      </c>
      <c r="E421" s="39" t="s">
        <v>976</v>
      </c>
    </row>
    <row r="422" spans="1:16" ht="25.5">
      <c r="A422" t="s">
        <v>49</v>
      </c>
      <c s="34" t="s">
        <v>977</v>
      </c>
      <c s="34" t="s">
        <v>978</v>
      </c>
      <c s="35" t="s">
        <v>52</v>
      </c>
      <c s="6" t="s">
        <v>979</v>
      </c>
      <c s="36" t="s">
        <v>80</v>
      </c>
      <c s="37">
        <v>12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67</v>
      </c>
      <c>
        <f>(M422*21)/100</f>
      </c>
      <c t="s">
        <v>27</v>
      </c>
    </row>
    <row r="423" spans="1:5" ht="12.75">
      <c r="A423" s="35" t="s">
        <v>56</v>
      </c>
      <c r="E423" s="39" t="s">
        <v>980</v>
      </c>
    </row>
    <row r="424" spans="1:5" ht="12.75">
      <c r="A424" s="35" t="s">
        <v>58</v>
      </c>
      <c r="E424" s="40" t="s">
        <v>981</v>
      </c>
    </row>
    <row r="425" spans="1:5" ht="63.75">
      <c r="A425" t="s">
        <v>60</v>
      </c>
      <c r="E425" s="39" t="s">
        <v>982</v>
      </c>
    </row>
    <row r="426" spans="1:16" ht="12.75">
      <c r="A426" t="s">
        <v>49</v>
      </c>
      <c s="34" t="s">
        <v>983</v>
      </c>
      <c s="34" t="s">
        <v>984</v>
      </c>
      <c s="35" t="s">
        <v>62</v>
      </c>
      <c s="6" t="s">
        <v>985</v>
      </c>
      <c s="36" t="s">
        <v>746</v>
      </c>
      <c s="37">
        <v>678.193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67</v>
      </c>
      <c>
        <f>(M426*21)/100</f>
      </c>
      <c t="s">
        <v>27</v>
      </c>
    </row>
    <row r="427" spans="1:5" ht="12.75">
      <c r="A427" s="35" t="s">
        <v>56</v>
      </c>
      <c r="E427" s="39" t="s">
        <v>986</v>
      </c>
    </row>
    <row r="428" spans="1:5" ht="12.75">
      <c r="A428" s="35" t="s">
        <v>58</v>
      </c>
      <c r="E428" s="40" t="s">
        <v>987</v>
      </c>
    </row>
    <row r="429" spans="1:5" ht="409.5">
      <c r="A429" t="s">
        <v>60</v>
      </c>
      <c r="E429" s="39" t="s">
        <v>988</v>
      </c>
    </row>
    <row r="430" spans="1:16" ht="12.75">
      <c r="A430" t="s">
        <v>49</v>
      </c>
      <c s="34" t="s">
        <v>989</v>
      </c>
      <c s="34" t="s">
        <v>984</v>
      </c>
      <c s="35" t="s">
        <v>27</v>
      </c>
      <c s="6" t="s">
        <v>985</v>
      </c>
      <c s="36" t="s">
        <v>746</v>
      </c>
      <c s="37">
        <v>11.304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67</v>
      </c>
      <c>
        <f>(M430*21)/100</f>
      </c>
      <c t="s">
        <v>27</v>
      </c>
    </row>
    <row r="431" spans="1:5" ht="12.75">
      <c r="A431" s="35" t="s">
        <v>56</v>
      </c>
      <c r="E431" s="39" t="s">
        <v>990</v>
      </c>
    </row>
    <row r="432" spans="1:5" ht="12.75">
      <c r="A432" s="35" t="s">
        <v>58</v>
      </c>
      <c r="E432" s="40" t="s">
        <v>991</v>
      </c>
    </row>
    <row r="433" spans="1:5" ht="409.5">
      <c r="A433" t="s">
        <v>60</v>
      </c>
      <c r="E433" s="39" t="s">
        <v>988</v>
      </c>
    </row>
    <row r="434" spans="1:16" ht="12.75">
      <c r="A434" t="s">
        <v>49</v>
      </c>
      <c s="34" t="s">
        <v>992</v>
      </c>
      <c s="34" t="s">
        <v>993</v>
      </c>
      <c s="35" t="s">
        <v>52</v>
      </c>
      <c s="6" t="s">
        <v>994</v>
      </c>
      <c s="36" t="s">
        <v>995</v>
      </c>
      <c s="37">
        <v>16500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67</v>
      </c>
      <c>
        <f>(M434*21)/100</f>
      </c>
      <c t="s">
        <v>27</v>
      </c>
    </row>
    <row r="435" spans="1:5" ht="12.75">
      <c r="A435" s="35" t="s">
        <v>56</v>
      </c>
      <c r="E435" s="39" t="s">
        <v>52</v>
      </c>
    </row>
    <row r="436" spans="1:5" ht="12.75">
      <c r="A436" s="35" t="s">
        <v>58</v>
      </c>
      <c r="E436" s="40" t="s">
        <v>996</v>
      </c>
    </row>
    <row r="437" spans="1:5" ht="25.5">
      <c r="A437" t="s">
        <v>60</v>
      </c>
      <c r="E437" s="39" t="s">
        <v>997</v>
      </c>
    </row>
    <row r="438" spans="1:16" ht="12.75">
      <c r="A438" t="s">
        <v>49</v>
      </c>
      <c s="34" t="s">
        <v>998</v>
      </c>
      <c s="34" t="s">
        <v>999</v>
      </c>
      <c s="35" t="s">
        <v>52</v>
      </c>
      <c s="6" t="s">
        <v>1000</v>
      </c>
      <c s="36" t="s">
        <v>66</v>
      </c>
      <c s="37">
        <v>11569.714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67</v>
      </c>
      <c>
        <f>(M438*21)/100</f>
      </c>
      <c t="s">
        <v>27</v>
      </c>
    </row>
    <row r="439" spans="1:5" ht="12.75">
      <c r="A439" s="35" t="s">
        <v>56</v>
      </c>
      <c r="E439" s="39" t="s">
        <v>52</v>
      </c>
    </row>
    <row r="440" spans="1:5" ht="51">
      <c r="A440" s="35" t="s">
        <v>58</v>
      </c>
      <c r="E440" s="40" t="s">
        <v>1001</v>
      </c>
    </row>
    <row r="441" spans="1:5" ht="102">
      <c r="A441" t="s">
        <v>60</v>
      </c>
      <c r="E441" s="39" t="s">
        <v>488</v>
      </c>
    </row>
    <row r="442" spans="1:16" ht="12.75">
      <c r="A442" t="s">
        <v>49</v>
      </c>
      <c s="34" t="s">
        <v>1002</v>
      </c>
      <c s="34" t="s">
        <v>1003</v>
      </c>
      <c s="35" t="s">
        <v>52</v>
      </c>
      <c s="6" t="s">
        <v>1004</v>
      </c>
      <c s="36" t="s">
        <v>387</v>
      </c>
      <c s="37">
        <v>1173169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67</v>
      </c>
      <c>
        <f>(M442*21)/100</f>
      </c>
      <c t="s">
        <v>27</v>
      </c>
    </row>
    <row r="443" spans="1:5" ht="12.75">
      <c r="A443" s="35" t="s">
        <v>56</v>
      </c>
      <c r="E443" s="39" t="s">
        <v>52</v>
      </c>
    </row>
    <row r="444" spans="1:5" ht="12.75">
      <c r="A444" s="35" t="s">
        <v>58</v>
      </c>
      <c r="E444" s="40" t="s">
        <v>1005</v>
      </c>
    </row>
    <row r="445" spans="1:5" ht="25.5">
      <c r="A445" t="s">
        <v>60</v>
      </c>
      <c r="E445" s="39" t="s">
        <v>1006</v>
      </c>
    </row>
    <row r="446" spans="1:16" ht="12.75">
      <c r="A446" t="s">
        <v>49</v>
      </c>
      <c s="34" t="s">
        <v>1007</v>
      </c>
      <c s="34" t="s">
        <v>1008</v>
      </c>
      <c s="35" t="s">
        <v>52</v>
      </c>
      <c s="6" t="s">
        <v>1009</v>
      </c>
      <c s="36" t="s">
        <v>66</v>
      </c>
      <c s="37">
        <v>190.08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67</v>
      </c>
      <c>
        <f>(M446*21)/100</f>
      </c>
      <c t="s">
        <v>27</v>
      </c>
    </row>
    <row r="447" spans="1:5" ht="12.75">
      <c r="A447" s="35" t="s">
        <v>56</v>
      </c>
      <c r="E447" s="39" t="s">
        <v>1010</v>
      </c>
    </row>
    <row r="448" spans="1:5" ht="38.25">
      <c r="A448" s="35" t="s">
        <v>58</v>
      </c>
      <c r="E448" s="40" t="s">
        <v>736</v>
      </c>
    </row>
    <row r="449" spans="1:5" ht="114.75">
      <c r="A449" t="s">
        <v>60</v>
      </c>
      <c r="E449" s="39" t="s">
        <v>1011</v>
      </c>
    </row>
    <row r="450" spans="1:16" ht="12.75">
      <c r="A450" t="s">
        <v>49</v>
      </c>
      <c s="34" t="s">
        <v>1012</v>
      </c>
      <c s="34" t="s">
        <v>1013</v>
      </c>
      <c s="35" t="s">
        <v>52</v>
      </c>
      <c s="6" t="s">
        <v>1014</v>
      </c>
      <c s="36" t="s">
        <v>387</v>
      </c>
      <c s="37">
        <v>18532.8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67</v>
      </c>
      <c>
        <f>(M450*21)/100</f>
      </c>
      <c t="s">
        <v>27</v>
      </c>
    </row>
    <row r="451" spans="1:5" ht="12.75">
      <c r="A451" s="35" t="s">
        <v>56</v>
      </c>
      <c r="E451" s="39" t="s">
        <v>52</v>
      </c>
    </row>
    <row r="452" spans="1:5" ht="12.75">
      <c r="A452" s="35" t="s">
        <v>58</v>
      </c>
      <c r="E452" s="40" t="s">
        <v>1015</v>
      </c>
    </row>
    <row r="453" spans="1:5" ht="25.5">
      <c r="A453" t="s">
        <v>60</v>
      </c>
      <c r="E453" s="39" t="s">
        <v>1006</v>
      </c>
    </row>
    <row r="454" spans="1:16" ht="12.75">
      <c r="A454" t="s">
        <v>49</v>
      </c>
      <c s="34" t="s">
        <v>1016</v>
      </c>
      <c s="34" t="s">
        <v>1017</v>
      </c>
      <c s="35" t="s">
        <v>52</v>
      </c>
      <c s="6" t="s">
        <v>1018</v>
      </c>
      <c s="36" t="s">
        <v>80</v>
      </c>
      <c s="37">
        <v>8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67</v>
      </c>
      <c>
        <f>(M454*21)/100</f>
      </c>
      <c t="s">
        <v>27</v>
      </c>
    </row>
    <row r="455" spans="1:5" ht="12.75">
      <c r="A455" s="35" t="s">
        <v>56</v>
      </c>
      <c r="E455" s="39" t="s">
        <v>52</v>
      </c>
    </row>
    <row r="456" spans="1:5" ht="12.75">
      <c r="A456" s="35" t="s">
        <v>58</v>
      </c>
      <c r="E456" s="40" t="s">
        <v>1019</v>
      </c>
    </row>
    <row r="457" spans="1:5" ht="76.5">
      <c r="A457" t="s">
        <v>60</v>
      </c>
      <c r="E457" s="39" t="s">
        <v>1020</v>
      </c>
    </row>
    <row r="458" spans="1:16" ht="12.75">
      <c r="A458" t="s">
        <v>49</v>
      </c>
      <c s="34" t="s">
        <v>1021</v>
      </c>
      <c s="34" t="s">
        <v>1022</v>
      </c>
      <c s="35" t="s">
        <v>52</v>
      </c>
      <c s="6" t="s">
        <v>1023</v>
      </c>
      <c s="36" t="s">
        <v>54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55</v>
      </c>
      <c>
        <f>(M458*21)/100</f>
      </c>
      <c t="s">
        <v>27</v>
      </c>
    </row>
    <row r="459" spans="1:5" ht="76.5">
      <c r="A459" s="35" t="s">
        <v>56</v>
      </c>
      <c r="E459" s="39" t="s">
        <v>1024</v>
      </c>
    </row>
    <row r="460" spans="1:5" ht="12.75">
      <c r="A460" s="35" t="s">
        <v>58</v>
      </c>
      <c r="E460" s="40" t="s">
        <v>541</v>
      </c>
    </row>
    <row r="461" spans="1:5" ht="63.75">
      <c r="A461" t="s">
        <v>60</v>
      </c>
      <c r="E461" s="39" t="s">
        <v>1025</v>
      </c>
    </row>
    <row r="462" spans="1:16" ht="12.75">
      <c r="A462" t="s">
        <v>49</v>
      </c>
      <c s="34" t="s">
        <v>1026</v>
      </c>
      <c s="34" t="s">
        <v>1027</v>
      </c>
      <c s="35" t="s">
        <v>52</v>
      </c>
      <c s="6" t="s">
        <v>985</v>
      </c>
      <c s="36" t="s">
        <v>80</v>
      </c>
      <c s="37">
        <v>1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55</v>
      </c>
      <c>
        <f>(M462*21)/100</f>
      </c>
      <c t="s">
        <v>27</v>
      </c>
    </row>
    <row r="463" spans="1:5" ht="12.75">
      <c r="A463" s="35" t="s">
        <v>56</v>
      </c>
      <c r="E463" s="39" t="s">
        <v>1028</v>
      </c>
    </row>
    <row r="464" spans="1:5" ht="12.75">
      <c r="A464" s="35" t="s">
        <v>58</v>
      </c>
      <c r="E464" s="40" t="s">
        <v>541</v>
      </c>
    </row>
    <row r="465" spans="1:5" ht="409.5">
      <c r="A465" t="s">
        <v>60</v>
      </c>
      <c r="E465" s="39" t="s">
        <v>988</v>
      </c>
    </row>
    <row r="466" spans="1:16" ht="12.75">
      <c r="A466" t="s">
        <v>49</v>
      </c>
      <c s="34" t="s">
        <v>1029</v>
      </c>
      <c s="34" t="s">
        <v>1030</v>
      </c>
      <c s="35" t="s">
        <v>52</v>
      </c>
      <c s="6" t="s">
        <v>1031</v>
      </c>
      <c s="36" t="s">
        <v>80</v>
      </c>
      <c s="37">
        <v>96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55</v>
      </c>
      <c>
        <f>(M466*21)/100</f>
      </c>
      <c t="s">
        <v>27</v>
      </c>
    </row>
    <row r="467" spans="1:5" ht="12.75">
      <c r="A467" s="35" t="s">
        <v>56</v>
      </c>
      <c r="E467" s="39" t="s">
        <v>1032</v>
      </c>
    </row>
    <row r="468" spans="1:5" ht="12.75">
      <c r="A468" s="35" t="s">
        <v>58</v>
      </c>
      <c r="E468" s="40" t="s">
        <v>1033</v>
      </c>
    </row>
    <row r="469" spans="1:5" ht="267.75">
      <c r="A469" t="s">
        <v>60</v>
      </c>
      <c r="E469" s="39" t="s">
        <v>1034</v>
      </c>
    </row>
    <row r="470" spans="1:16" ht="12.75">
      <c r="A470" t="s">
        <v>49</v>
      </c>
      <c s="34" t="s">
        <v>1035</v>
      </c>
      <c s="34" t="s">
        <v>1036</v>
      </c>
      <c s="35" t="s">
        <v>52</v>
      </c>
      <c s="6" t="s">
        <v>1037</v>
      </c>
      <c s="36" t="s">
        <v>54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55</v>
      </c>
      <c>
        <f>(M470*21)/100</f>
      </c>
      <c t="s">
        <v>27</v>
      </c>
    </row>
    <row r="471" spans="1:5" ht="38.25">
      <c r="A471" s="35" t="s">
        <v>56</v>
      </c>
      <c r="E471" s="39" t="s">
        <v>1038</v>
      </c>
    </row>
    <row r="472" spans="1:5" ht="12.75">
      <c r="A472" s="35" t="s">
        <v>58</v>
      </c>
      <c r="E472" s="40" t="s">
        <v>541</v>
      </c>
    </row>
    <row r="473" spans="1:5" ht="25.5">
      <c r="A473" t="s">
        <v>60</v>
      </c>
      <c r="E473" s="39" t="s">
        <v>997</v>
      </c>
    </row>
    <row r="474" spans="1:16" ht="12.75">
      <c r="A474" t="s">
        <v>49</v>
      </c>
      <c s="34" t="s">
        <v>1039</v>
      </c>
      <c s="34" t="s">
        <v>1040</v>
      </c>
      <c s="35" t="s">
        <v>52</v>
      </c>
      <c s="6" t="s">
        <v>1041</v>
      </c>
      <c s="36" t="s">
        <v>286</v>
      </c>
      <c s="37">
        <v>939.7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55</v>
      </c>
      <c>
        <f>(M474*21)/100</f>
      </c>
      <c t="s">
        <v>27</v>
      </c>
    </row>
    <row r="475" spans="1:5" ht="25.5">
      <c r="A475" s="35" t="s">
        <v>56</v>
      </c>
      <c r="E475" s="39" t="s">
        <v>1042</v>
      </c>
    </row>
    <row r="476" spans="1:5" ht="12.75">
      <c r="A476" s="35" t="s">
        <v>58</v>
      </c>
      <c r="E476" s="40" t="s">
        <v>1043</v>
      </c>
    </row>
    <row r="477" spans="1:5" ht="102">
      <c r="A477" t="s">
        <v>60</v>
      </c>
      <c r="E477" s="39" t="s">
        <v>1044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