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eF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PS 03" sheetId="4" r:id="rId4"/>
    <sheet name="PS 04" sheetId="5" r:id="rId5"/>
    <sheet name="PS 05" sheetId="6" r:id="rId6"/>
    <sheet name="PS 06" sheetId="7" r:id="rId7"/>
    <sheet name="PS 07" sheetId="8" r:id="rId8"/>
    <sheet name="SO 107" sheetId="9" r:id="rId9"/>
    <sheet name="SO 111" sheetId="10" r:id="rId10"/>
    <sheet name="SO 98-98" sheetId="11" r:id="rId11"/>
    <sheet name="SO 112" sheetId="12" r:id="rId12"/>
    <sheet name="SO 113" sheetId="13" r:id="rId13"/>
    <sheet name="SO 101.1" sheetId="14" r:id="rId14"/>
    <sheet name="SO 101.2" sheetId="15" r:id="rId15"/>
    <sheet name="SO 102" sheetId="16" r:id="rId16"/>
    <sheet name="SO 103" sheetId="17" r:id="rId17"/>
    <sheet name="SO 104" sheetId="18" r:id="rId18"/>
    <sheet name="SO 105" sheetId="19" r:id="rId19"/>
    <sheet name="SO 106" sheetId="20" r:id="rId20"/>
    <sheet name="SO 108" sheetId="21" r:id="rId21"/>
    <sheet name="SO 109" sheetId="22" r:id="rId22"/>
    <sheet name="SO 110" sheetId="23" r:id="rId23"/>
    <sheet name="SO 115" sheetId="24" r:id="rId24"/>
    <sheet name="SO 114" sheetId="25" r:id="rId25"/>
  </sheets>
  <definedNames/>
  <calcPr/>
  <webPublishing/>
</workbook>
</file>

<file path=xl/sharedStrings.xml><?xml version="1.0" encoding="utf-8"?>
<sst xmlns="http://schemas.openxmlformats.org/spreadsheetml/2006/main" count="15728" uniqueCount="2404">
  <si>
    <t>Aspe</t>
  </si>
  <si>
    <t>Soupis objektů s DPH</t>
  </si>
  <si>
    <t>S621500947</t>
  </si>
  <si>
    <t>Zřízení výhybny Bartoušov_XDC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</si>
  <si>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</si>
  <si>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</si>
  <si>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</si>
  <si>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</si>
  <si>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</si>
  <si>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</si>
  <si>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</si>
  <si>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</si>
  <si>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</si>
  <si>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</si>
  <si>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</si>
  <si>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</si>
  <si>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</si>
  <si>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Staniční zabezpečovací zařízení Bartoušov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</si>
  <si>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</si>
  <si>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</si>
  <si>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</si>
  <si>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</si>
  <si>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</si>
  <si>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</si>
  <si>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</si>
  <si>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</si>
  <si>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</si>
  <si>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</si>
  <si>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</si>
  <si>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</si>
  <si>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</si>
  <si>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</si>
  <si>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</si>
  <si>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</si>
  <si>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</si>
  <si>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</si>
  <si>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</si>
  <si>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</si>
  <si>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</si>
  <si>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</si>
  <si>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</si>
  <si>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</si>
  <si>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</si>
  <si>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</si>
  <si>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</si>
  <si>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</si>
  <si>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</si>
  <si>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</si>
  <si>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Zemní práce</t>
  </si>
  <si>
    <t>P</t>
  </si>
  <si>
    <t>703112</t>
  </si>
  <si>
    <t>KABELOVÝ ROŠT/LÁVKA NOSNÝ ŽÁROVĚ ZINKOVANÝ VČETNĚ UPEVNĚNÍ A PŘÍSLUŠENSTVÍ SVĚTLÉ ŠÍŘKY PŘES 100 DO 250 MM</t>
  </si>
  <si>
    <t>M</t>
  </si>
  <si>
    <t>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</si>
  <si>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</si>
  <si>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</si>
  <si>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</si>
  <si>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</si>
  <si>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</si>
  <si>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</si>
  <si>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703312</t>
  </si>
  <si>
    <t>KRYT K NOSNÉMU ŽLABU/ROŠTU ŽÁROVĚ ZINKOVANÝ VČETNĚ UPEVNĚNÍ A PŘÍSLUŠENSTVÍ SVĚTLÉ ŠÍŘKY PŘES 250 DO 400 MM</t>
  </si>
  <si>
    <t>13193</t>
  </si>
  <si>
    <t>HLOUBENÍ JAM ZAPAŽ I NEPAŽ TŘ III</t>
  </si>
  <si>
    <t>M3</t>
  </si>
  <si>
    <t>4</t>
  </si>
  <si>
    <t>13293</t>
  </si>
  <si>
    <t>HLOUBENÍ RÝH ŠÍŘ DO 2M PAŽ I NEPAŽ TŘ. III</t>
  </si>
  <si>
    <t>5</t>
  </si>
  <si>
    <t>702111</t>
  </si>
  <si>
    <t>KABELOVÝ ŽLAB ZEMNÍ VČETNĚ KRYTU SVĚTLÉ ŠÍŘKY DO 120 MM</t>
  </si>
  <si>
    <t>6</t>
  </si>
  <si>
    <t>702112</t>
  </si>
  <si>
    <t>KABELOVÝ ŽLAB ZEMNÍ VČETNĚ KRYTU SVĚTLÉ ŠÍŘKY PŘES 120 DO 250 MM</t>
  </si>
  <si>
    <t>7</t>
  </si>
  <si>
    <t>702312</t>
  </si>
  <si>
    <t>ZAKRYTÍ KABELŮ VÝSTRAŽNOU FÓLIÍ ŠÍŘKY PŘES 20 DO 40 CM</t>
  </si>
  <si>
    <t>8</t>
  </si>
  <si>
    <t>702212</t>
  </si>
  <si>
    <t>KABELOVÁ CHRÁNIČKA ZEMNÍ DN PŘES 100 DO 200 MM</t>
  </si>
  <si>
    <t>9</t>
  </si>
  <si>
    <t>701AAD</t>
  </si>
  <si>
    <t>Vytyčení trasy kabelového vedení ve volném terénu</t>
  </si>
  <si>
    <t>KM</t>
  </si>
  <si>
    <t>10</t>
  </si>
  <si>
    <t>14173</t>
  </si>
  <si>
    <t>PROTLAČOVÁNÍ POTRUBÍ Z PLAST HMOT DN DO 200MM</t>
  </si>
  <si>
    <t>Venkovní kabelizace</t>
  </si>
  <si>
    <t>11</t>
  </si>
  <si>
    <t>75A131</t>
  </si>
  <si>
    <t>KABEL METALICKÝ DVOUPLÁŠŤOVÝ DO 12 PÁRŮ - DODÁVKA</t>
  </si>
  <si>
    <t>KMPÁR</t>
  </si>
  <si>
    <t>12</t>
  </si>
  <si>
    <t>75A141</t>
  </si>
  <si>
    <t>KABEL METALICKÝ DVOUPLÁŠŤOVÝ PŘES 12 PÁRŮ - DODÁVKA</t>
  </si>
  <si>
    <t>13</t>
  </si>
  <si>
    <t>75J311</t>
  </si>
  <si>
    <t>KABEL SDĚLOVACÍ PRO STRUKTUROVANOU KABELÁŽ UTP - DODÁVKA</t>
  </si>
  <si>
    <t>14</t>
  </si>
  <si>
    <t>75J31X</t>
  </si>
  <si>
    <t>KABEL SDĚLOVACÍ PRO STRUKTUROVANOU KABELÁŽ UTP - MONTÁŽ</t>
  </si>
  <si>
    <t>15</t>
  </si>
  <si>
    <t>75A217</t>
  </si>
  <si>
    <t>ZATAŽENÍ A SPOJKOVÁNÍ KABELŮ DO 12 PÁRŮ - MONTÁŽ</t>
  </si>
  <si>
    <t>16</t>
  </si>
  <si>
    <t>75A227</t>
  </si>
  <si>
    <t>ZATAŽENÍ A SPOJKOVÁNÍ KABELŮ PŘES 12 PÁRŮ - MONTÁŽ</t>
  </si>
  <si>
    <t>17</t>
  </si>
  <si>
    <t>75A311</t>
  </si>
  <si>
    <t>KABELOVÁ FORMA (UKONČENÍ KABELŮ) PRO KABELY ZABEZPEČOVACÍ DO 12 PÁRŮ</t>
  </si>
  <si>
    <t>KUS</t>
  </si>
  <si>
    <t>18</t>
  </si>
  <si>
    <t>75A312</t>
  </si>
  <si>
    <t>KABELOVÁ FORMA (UKONČENÍ KABELŮ) PRO KABELY ZABEZPEČOVACÍ PŘES 12 PÁRŮ</t>
  </si>
  <si>
    <t>19</t>
  </si>
  <si>
    <t>75D141</t>
  </si>
  <si>
    <t>KABELOVÁ SKŘÍŇ - DODÁVKA</t>
  </si>
  <si>
    <t>20</t>
  </si>
  <si>
    <t>75D147</t>
  </si>
  <si>
    <t>KABELOVÁ SKŘÍŇ - MONTÁŽ</t>
  </si>
  <si>
    <t>21</t>
  </si>
  <si>
    <t>75D151</t>
  </si>
  <si>
    <t>KABELOVÝ OBJEKT - DODÁVKA</t>
  </si>
  <si>
    <t>22</t>
  </si>
  <si>
    <t>75D157</t>
  </si>
  <si>
    <t>KABELOVÝ OBJEKT - MONTÁŽ</t>
  </si>
  <si>
    <t>23</t>
  </si>
  <si>
    <t>701004</t>
  </si>
  <si>
    <t>VYHLEDÁVACÍ MARKER ZEMNÍ</t>
  </si>
  <si>
    <t>24</t>
  </si>
  <si>
    <t>742H11</t>
  </si>
  <si>
    <t>KABEL NN ČTYŘ- A PĚTIŽÍLOVÝ CU S PLASTOVOU IZOLACÍ DO 2,5 MM2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</si>
  <si>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</si>
  <si>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</si>
  <si>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</si>
  <si>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</si>
  <si>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</si>
  <si>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</si>
  <si>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27</t>
  </si>
  <si>
    <t>742L12</t>
  </si>
  <si>
    <t>UKONČENÍ DVOU AŽ PĚTIŽÍLOVÉHO KABELU V ROZVADĚČI NEBO NA PŘÍSTROJI OD 4 DO 16 MM2</t>
  </si>
  <si>
    <t>Venkovní část SZZ</t>
  </si>
  <si>
    <t>28</t>
  </si>
  <si>
    <t>75C521</t>
  </si>
  <si>
    <t>STOŽÁROVÉ NÁVĚSTIDLO TŘÍSVĚTLOVÉ - DODÁVKA</t>
  </si>
  <si>
    <t>29</t>
  </si>
  <si>
    <t>75C561</t>
  </si>
  <si>
    <t>UKAZATEL RYCHLOSTI (SVĚTELNÉ PRUHY) - DODÁVKA</t>
  </si>
  <si>
    <t>30</t>
  </si>
  <si>
    <t>75C567</t>
  </si>
  <si>
    <t>UKAZATEL RYCHLOSTI (SVĚTELNÉ PRUHY) - MONTÁŽ</t>
  </si>
  <si>
    <t>31</t>
  </si>
  <si>
    <t>75C527</t>
  </si>
  <si>
    <t>STOŽÁROVÉ NÁVĚSTIDLO TŘÍSVĚTLOVÉ - MONTÁŽ</t>
  </si>
  <si>
    <t>32</t>
  </si>
  <si>
    <t>75C531</t>
  </si>
  <si>
    <t>STOŽÁROVÉ NÁVĚSTIDLO OD ČTYŘ SVĚTEL - DODÁVKA</t>
  </si>
  <si>
    <t>33</t>
  </si>
  <si>
    <t>75C537</t>
  </si>
  <si>
    <t>STOŽÁROVÉ NÁVĚSTIDLO OD ČTYŘ SVĚTEL - MONTÁŽ</t>
  </si>
  <si>
    <t>34</t>
  </si>
  <si>
    <t>75C511</t>
  </si>
  <si>
    <t>STOŽÁROVÉ NÁVĚSTIDLO DO DVOU SVĚTEL - DODÁVKA</t>
  </si>
  <si>
    <t>35</t>
  </si>
  <si>
    <t>75C517</t>
  </si>
  <si>
    <t>STOŽÁROVÉ NÁVĚSTIDLO DO DVOU SVĚTEL - MONTÁŽ</t>
  </si>
  <si>
    <t>36</t>
  </si>
  <si>
    <t>75C571</t>
  </si>
  <si>
    <t>PROMĚNNÝ UKAZATEL RYCHLOSTI (4 SVĚTELNÉ ZNAKY) - DODÁVKA</t>
  </si>
  <si>
    <t>37</t>
  </si>
  <si>
    <t>75C577</t>
  </si>
  <si>
    <t>PROMĚNNÝ UKAZATEL RYCHLOSTI (4 SVĚTELNÉ ZNAKY) - MONTÁŽ</t>
  </si>
  <si>
    <t>38</t>
  </si>
  <si>
    <t>75C711</t>
  </si>
  <si>
    <t>OZNAČOVACÍ PÁS NÁVĚSTIDLA - DODÁVKA</t>
  </si>
  <si>
    <t>39</t>
  </si>
  <si>
    <t>75C717</t>
  </si>
  <si>
    <t>OZNAČOVACÍ PÁS NÁVĚSTIDLA - MONTÁŽ</t>
  </si>
  <si>
    <t>40</t>
  </si>
  <si>
    <t>75C611</t>
  </si>
  <si>
    <t>TRPASLIČÍ NÁVĚSTIDLO DO DVOU SVĚTEL - DODÁVKA</t>
  </si>
  <si>
    <t>41</t>
  </si>
  <si>
    <t>75C617</t>
  </si>
  <si>
    <t>TRPASLIČÍ NÁVĚSTIDLO DO DVOU SVĚTEL - MONTÁŽ</t>
  </si>
  <si>
    <t>42</t>
  </si>
  <si>
    <t>R75C781</t>
  </si>
  <si>
    <t>HOUKAČKA PRO VNPN - DODÁVKA</t>
  </si>
  <si>
    <t>43</t>
  </si>
  <si>
    <t>R75C787</t>
  </si>
  <si>
    <t>HOUKAČKA PRO VNPN - MONTÁŽ</t>
  </si>
  <si>
    <t>44</t>
  </si>
  <si>
    <t>75C111</t>
  </si>
  <si>
    <t>PŘESTAVNÍK ELEKTROMOTORICKÝ - DODÁVKA</t>
  </si>
  <si>
    <t>45</t>
  </si>
  <si>
    <t>75C117</t>
  </si>
  <si>
    <t>PŘESTAVNÍK ELEKTROMOTORICKÝ - MONTÁŽ</t>
  </si>
  <si>
    <t>46</t>
  </si>
  <si>
    <t>539540</t>
  </si>
  <si>
    <t>ZVLÁŠTNÍ VYBAVENÍ VÝHYBEK, ČELISŤOVÝ ZÁVĚR</t>
  </si>
  <si>
    <t>47</t>
  </si>
  <si>
    <t>75C721</t>
  </si>
  <si>
    <t>VZDÁLENOSTNÍ UPOZORNOVADLO, NEPROMĚNNÉ NÁVĚSTIDLO SE ZÁKLADEM - DODÁVKA</t>
  </si>
  <si>
    <t>48</t>
  </si>
  <si>
    <t>75C727</t>
  </si>
  <si>
    <t>VZDÁLENOSTNÍ UPOZORNOVADLO, NEPROMĚNNÉ NÁVĚSTIDLO SE ZÁKLADEM - MONTÁŽ</t>
  </si>
  <si>
    <t>49</t>
  </si>
  <si>
    <t>75B742</t>
  </si>
  <si>
    <t>OCHRANNÁ OPATŘENÍ  PROTI ATMOSFÉRICKÝM VLIVŮM - JEDNOKOLEJNÁ TRAŤ BEZ TRAKCÍ</t>
  </si>
  <si>
    <t>50</t>
  </si>
  <si>
    <t>R75C911</t>
  </si>
  <si>
    <t>SNÍMAČ POČÍTAČE NÁPRAV - DODÁVKA</t>
  </si>
  <si>
    <t>51</t>
  </si>
  <si>
    <t>75C917</t>
  </si>
  <si>
    <t>SNÍMAČ POČÍTAČE NÁPRAV - MONTÁŽ</t>
  </si>
  <si>
    <t>52</t>
  </si>
  <si>
    <t>75N391</t>
  </si>
  <si>
    <t>TECHNOLOGICKÝ DOMEK - DODÁVKA</t>
  </si>
  <si>
    <t>53</t>
  </si>
  <si>
    <t>75N39X</t>
  </si>
  <si>
    <t>TECHNOLOGICKÝ DOMEK - MONTÁŽ</t>
  </si>
  <si>
    <t>Vnitřní část SZZ</t>
  </si>
  <si>
    <t>54</t>
  </si>
  <si>
    <t>75B211</t>
  </si>
  <si>
    <t>JEDNOTNÉ OVLÁDACÍ PRACOVIŠTĚ (JOP), TECHNOLOGIE, NEZÁLOHOVANÉ - DODÁVKA</t>
  </si>
  <si>
    <t>55</t>
  </si>
  <si>
    <t>75B217</t>
  </si>
  <si>
    <t>JEDNOTNÉ OVLÁDACÍ PRACOVIŠTĚ (JOP), TECHNOLOGIE, NEZÁLOHOVANÉ - MONTÁŽ</t>
  </si>
  <si>
    <t>56</t>
  </si>
  <si>
    <t>75B221</t>
  </si>
  <si>
    <t>SERVISNÍ A DIAGNOSTICKÉ PRACOVIŠTĚ, TECHNOLOGIE - DODÁVKA</t>
  </si>
  <si>
    <t>57</t>
  </si>
  <si>
    <t>75B227</t>
  </si>
  <si>
    <t>SERVISNÍ A DIAGNOSTICKÉ PRACOVIŠTĚ, TECHNOLOGIE - MONTÁŽ</t>
  </si>
  <si>
    <t>58</t>
  </si>
  <si>
    <t>75B261</t>
  </si>
  <si>
    <t>NÁBYTEK PRO JOP - DODÁVKA</t>
  </si>
  <si>
    <t>59</t>
  </si>
  <si>
    <t>75b267</t>
  </si>
  <si>
    <t>NÁBYTEK PRO JOP - MONTÁŽ</t>
  </si>
  <si>
    <t>60</t>
  </si>
  <si>
    <t>75B491</t>
  </si>
  <si>
    <t>SKŘÍŇ KABELOVÁ - DODÁVKA</t>
  </si>
  <si>
    <t>61</t>
  </si>
  <si>
    <t>75B497</t>
  </si>
  <si>
    <t>SKŘÍŇ KABELOVÁ - MONTÁŽ</t>
  </si>
  <si>
    <t>62</t>
  </si>
  <si>
    <t>75B511</t>
  </si>
  <si>
    <t>SKŘÍŇ TECHNOLOGICKÝCH POČÍTAČŮ - DODÁVKA</t>
  </si>
  <si>
    <t>63</t>
  </si>
  <si>
    <t>75B517</t>
  </si>
  <si>
    <t>SKŘÍŇ TECHNOLOGICKÝCH POČÍTAČŮ - MONTÁŽ</t>
  </si>
  <si>
    <t>64</t>
  </si>
  <si>
    <t>75C921</t>
  </si>
  <si>
    <t>SKŘÍŇ S POČÍTAČI NÁPRAV 24 BODŮ/14 ÚSEKŮ - DODÁVKA</t>
  </si>
  <si>
    <t>65</t>
  </si>
  <si>
    <t>75C927</t>
  </si>
  <si>
    <t>SKŘÍŇ S POČÍTAČI NÁPRAV 24 BODŮ/14 ÚSEKŮ - MONTÁŽ</t>
  </si>
  <si>
    <t>66</t>
  </si>
  <si>
    <t>75B431</t>
  </si>
  <si>
    <t>STOJANOVÁ ŘADA PRO 3 SKŘÍNĚ - DODÁVKA</t>
  </si>
  <si>
    <t>67</t>
  </si>
  <si>
    <t>75B437</t>
  </si>
  <si>
    <t>STOJANOVÁ ŘADA PRO 3 SKŘÍNĚ - MONTÁŽ</t>
  </si>
  <si>
    <t>68</t>
  </si>
  <si>
    <t>75B661</t>
  </si>
  <si>
    <t>SKŘÍŇ NAPÁJECÍ - DODÁVKA</t>
  </si>
  <si>
    <t>69</t>
  </si>
  <si>
    <t>75B667</t>
  </si>
  <si>
    <t>SKŘÍŇ NAPÁJECÍ - MONTÁŽ</t>
  </si>
  <si>
    <t>70</t>
  </si>
  <si>
    <t>75B541</t>
  </si>
  <si>
    <t>SKŘÍŇ (STOJAN) VOLNÉ VAZBY - DODÁVKA</t>
  </si>
  <si>
    <t>71</t>
  </si>
  <si>
    <t>75B547</t>
  </si>
  <si>
    <t>SKŘÍŇ (STOJAN) VOLNÉ VAZBY - MONTÁŽ</t>
  </si>
  <si>
    <t>72</t>
  </si>
  <si>
    <t>75B711</t>
  </si>
  <si>
    <t>PŘEPĚŤOVÁ OCHRANA PRO PRVEK V KOLEJIŠTI - DODÁVKA</t>
  </si>
  <si>
    <t>73</t>
  </si>
  <si>
    <t>75B717</t>
  </si>
  <si>
    <t>PŘEPĚŤOVÁ OCHRANA PRO PRVEK V KOLEJIŠTI - MONTÁŽ</t>
  </si>
  <si>
    <t>74</t>
  </si>
  <si>
    <t>75B6O1</t>
  </si>
  <si>
    <t>BEZÚDRŽBOVÁ BATERIE 24 V/490 AH - DODÁVKA</t>
  </si>
  <si>
    <t>75</t>
  </si>
  <si>
    <t>75B6T7</t>
  </si>
  <si>
    <t>BATERIE - MONTÁŽ</t>
  </si>
  <si>
    <t>76</t>
  </si>
  <si>
    <t>75B6B1</t>
  </si>
  <si>
    <t>USMĚRŇOVAČ 24 V/100 A - DODÁVKA</t>
  </si>
  <si>
    <t>77</t>
  </si>
  <si>
    <t>75B6G7</t>
  </si>
  <si>
    <t>USMĚRŇOVAČ - MONTÁŽ</t>
  </si>
  <si>
    <t>78</t>
  </si>
  <si>
    <t>75B671</t>
  </si>
  <si>
    <t>ODDĚLOVACÍ TRANSFORMÁTOR - DODÁVKA</t>
  </si>
  <si>
    <t>79</t>
  </si>
  <si>
    <t>75B677</t>
  </si>
  <si>
    <t>ODDĚLOVACÍ TRANSFORMÁTOR - MONTÁŽ</t>
  </si>
  <si>
    <t>80</t>
  </si>
  <si>
    <t>75B121</t>
  </si>
  <si>
    <t>VNITŘNÍ KABELOVÉ ROZVODY PŘES 20 DO 50 KABELŮ - DODÁVKA</t>
  </si>
  <si>
    <t>81</t>
  </si>
  <si>
    <t>75B127</t>
  </si>
  <si>
    <t>VNITŘNÍ KABELOVÉ ROZVODY PŘES 20 DO 50 KABELŮ - MONTÁŽ</t>
  </si>
  <si>
    <t>82</t>
  </si>
  <si>
    <t>75B911</t>
  </si>
  <si>
    <t>ZÁKLADNÍ SW ELEKTRONICKÉHO STAVĚDLA S RELÉOVÝM ROZHRANÍM - DODÁVKA</t>
  </si>
  <si>
    <t>83</t>
  </si>
  <si>
    <t>75C4A1</t>
  </si>
  <si>
    <t>ZÁMEK ELEKTROMAGNETICKÝ VNITŘNÍ - DODÁVKA</t>
  </si>
  <si>
    <t>84</t>
  </si>
  <si>
    <t>75C4A7</t>
  </si>
  <si>
    <t>ZÁMEK ELEKTROMAGNETICKÝ VNITŘNÍ - MONTÁŽ</t>
  </si>
  <si>
    <t>85</t>
  </si>
  <si>
    <t>75B569</t>
  </si>
  <si>
    <t>ÚPRAVA RELÉOVÝCH, NAPÁJECÍCH NEBO KABELOVÝCH STOJANŮ NEBO SKŘÍNÍ</t>
  </si>
  <si>
    <t>86</t>
  </si>
  <si>
    <t>75B369</t>
  </si>
  <si>
    <t>KOLEJOVÁ DESKA - ÚPRAVA</t>
  </si>
  <si>
    <t>87</t>
  </si>
  <si>
    <t>75E157</t>
  </si>
  <si>
    <t>PŘEZKOUŠENÍ A REGULACE NÁVĚSTIDEL</t>
  </si>
  <si>
    <t>88</t>
  </si>
  <si>
    <t>75E1B7</t>
  </si>
  <si>
    <t>REGULACE A ZKOUŠENÍ ZABEZPEČOVACÍHO ZAŘÍZENÍ</t>
  </si>
  <si>
    <t>HOD</t>
  </si>
  <si>
    <t>89</t>
  </si>
  <si>
    <t>75E1C7</t>
  </si>
  <si>
    <t>PROTOKOL UTZ</t>
  </si>
  <si>
    <t>90</t>
  </si>
  <si>
    <t>R75E1C8</t>
  </si>
  <si>
    <t>HODNOCENÍ BEZPEČNOSTI ZAŘÍZENÍ PŘED UVEDENÍM DO PROVOZU</t>
  </si>
  <si>
    <t>91</t>
  </si>
  <si>
    <t>R75E1C9</t>
  </si>
  <si>
    <t>POSOUZENÍ DLE TECHNICKÉ SPECIFIKACE PRO INTEROPERABILITU</t>
  </si>
  <si>
    <t>92</t>
  </si>
  <si>
    <t>75E137</t>
  </si>
  <si>
    <t>PŘEZKOUŠENÍ VLAKOVÝCH CEST</t>
  </si>
  <si>
    <t>93</t>
  </si>
  <si>
    <t>75E187</t>
  </si>
  <si>
    <t>PŘÍPRAVA A CELKOVÉ ZKOUŠKY ELEKTRONICKÉHO STAVĚDLA PRO JEDNU VLAKOVOU CESTU</t>
  </si>
  <si>
    <t>94</t>
  </si>
  <si>
    <t>75E117</t>
  </si>
  <si>
    <t>DOZOR PRACOVNÍKŮ PROVOZOVATELE PŘI PRÁCI NA ŽIVÉM ZAŘÍZENÍ</t>
  </si>
  <si>
    <t>95</t>
  </si>
  <si>
    <t>75E127</t>
  </si>
  <si>
    <t>CELKOVÁ PROHLÍDKA ZAŘÍZENÍ A VYHOTOVENÍ REVIZNÍ ZPRÁVY</t>
  </si>
  <si>
    <t>Demontáže</t>
  </si>
  <si>
    <t>96</t>
  </si>
  <si>
    <t>75C518</t>
  </si>
  <si>
    <t>STOŽÁROVÉ NÁVĚSTIDLO DO DVOU SVĚTEL - DEMONTÁŽ</t>
  </si>
  <si>
    <t>97</t>
  </si>
  <si>
    <t>75C528</t>
  </si>
  <si>
    <t>STOŽÁROVÉ NÁVĚSTIDLO TŘÍSVĚTLOVÉ - DEMONTÁŽ</t>
  </si>
  <si>
    <t>98</t>
  </si>
  <si>
    <t>75C918</t>
  </si>
  <si>
    <t>SNÍMAČ POČÍTAČE NÁPRAV - DEMONTÁŽ</t>
  </si>
  <si>
    <t>99</t>
  </si>
  <si>
    <t>75C228</t>
  </si>
  <si>
    <t>VÝKOLEJKA SE ZÁMKEM - DEMONTÁŽ</t>
  </si>
  <si>
    <t>100</t>
  </si>
  <si>
    <t>75C418</t>
  </si>
  <si>
    <t>ZÁMEK VÝMĚNOVÝ NEBO ODTLAČNÝ (JEDNODUCHÝ, KONTROLNÍ) - DEMONTÁŽ</t>
  </si>
  <si>
    <t>101</t>
  </si>
  <si>
    <t>75C238</t>
  </si>
  <si>
    <t>NÁVĚSTNÍ TĚLESO PRO VÝHYBKU A VÝKOLEJKU - DEMONTÁŽ</t>
  </si>
  <si>
    <t>102</t>
  </si>
  <si>
    <t>75IECY</t>
  </si>
  <si>
    <t>VENKOVNÍ TELEFONNÍ OBJEKT - DEMONTÁŽ</t>
  </si>
  <si>
    <t>103</t>
  </si>
  <si>
    <t>75C728</t>
  </si>
  <si>
    <t>VZDÁLENOSTNÍ UPOZORNOVADLO, NEPROMĚNNÉ NÁVĚSTIDLO SE ZÁKLADEM - DEMONTÁŽ</t>
  </si>
  <si>
    <t>104</t>
  </si>
  <si>
    <t>75C478</t>
  </si>
  <si>
    <t>ZÁMEK ELEKTROMAGNETICKÝ V KOLEJIŠTI - DEMONTÁŽ</t>
  </si>
  <si>
    <t>105</t>
  </si>
  <si>
    <t>75B358</t>
  </si>
  <si>
    <t>KONTROLNÍ SKŘÍŇ S POMOCNÝMI TLAČÍTKY - DEMONTÁŽ</t>
  </si>
  <si>
    <t>D.2</t>
  </si>
  <si>
    <t>Železniční sdělovací zařízení</t>
  </si>
  <si>
    <t xml:space="preserve">  PS 02</t>
  </si>
  <si>
    <t>Kabelizace včetně přenosových systémů</t>
  </si>
  <si>
    <t>PS 02</t>
  </si>
  <si>
    <t>Traťový a místní optický kabel</t>
  </si>
  <si>
    <t>75I911</t>
  </si>
  <si>
    <t>OPTOTRUBKA HDPE PRŮMĚRU DO 40 MM</t>
  </si>
  <si>
    <t>OTSKP 2019</t>
  </si>
  <si>
    <t>Výměra: 2*18950+35=37935.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</si>
  <si>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</si>
  <si>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</si>
  <si>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</si>
  <si>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</si>
  <si>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</si>
  <si>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</si>
  <si>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</si>
  <si>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</si>
  <si>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</si>
  <si>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Výměra: Návin HDPE 40 po 300m.</t>
  </si>
  <si>
    <t>75IA1X</t>
  </si>
  <si>
    <t>OPTOTRUBKOVÁ SPOJKA - MONTÁŽ</t>
  </si>
  <si>
    <t>75IA51</t>
  </si>
  <si>
    <t>OPTOTRUBKOVÁ KONCOVKA DO PRŮMĚRU DO 40 MM</t>
  </si>
  <si>
    <t>75IA5X</t>
  </si>
  <si>
    <t>OPTOTRUBKOVÁ KONCOVKA - MONTÁŽ</t>
  </si>
  <si>
    <t>75IA61</t>
  </si>
  <si>
    <t>OPTOTRUBKOVÁ KONCOVKA S VENTILKEM PRŮMĚRU DO 40 MM</t>
  </si>
  <si>
    <t>75IA6X</t>
  </si>
  <si>
    <t>OPTOTRUBKOVÁ KONCOVKA S VENTILKEM - MONTÁŽ</t>
  </si>
  <si>
    <t>75IA71</t>
  </si>
  <si>
    <t>OPTOTRUBKOVÁ PRŮCHODKA PRŮMĚRU DO 40 MM</t>
  </si>
  <si>
    <t>75IA7X</t>
  </si>
  <si>
    <t>OPTOTRUBKOVÁ PRŮCHODKA - MONTÁŽ</t>
  </si>
  <si>
    <t>133834</t>
  </si>
  <si>
    <t>HLOUBENÍ ŠACHET ZAPAŽ I NEZAPAŽ TŘ. II, ODVOZ DO 5 KM</t>
  </si>
  <si>
    <t>Výměra: 0,8*0,8*47=30,08</t>
  </si>
  <si>
    <t>75ID21</t>
  </si>
  <si>
    <t>PLASTOVÁ ZEMNÍ KOMORA PRO ULOŽENÍ SPOJKY</t>
  </si>
  <si>
    <t>75ID2X</t>
  </si>
  <si>
    <t>PLASTOVÁ ZEMNÍ KOMORA PRO ULOŽENÍ SPOJKY - MONTÁŽ</t>
  </si>
  <si>
    <t>75ID31</t>
  </si>
  <si>
    <t>PLASTOVÁ ZEMNÍ KOMORA TĚSNĚNÍ PRO HDPE TRUBKU DO 40 MM</t>
  </si>
  <si>
    <t>75ID3X</t>
  </si>
  <si>
    <t>PLASTOVÁ ZEMNÍ KOMORA TĚSNĚNÍ PRO HDPE TRUBKU DO 40 MM - MONTÁŽ</t>
  </si>
  <si>
    <t>701005</t>
  </si>
  <si>
    <t>VYHLEDÁVACÍ MARKER ZEMNÍ S MOŽNOSTÍ ZÁPISU</t>
  </si>
  <si>
    <t>75IEE5</t>
  </si>
  <si>
    <t>OPTICKÝ ROZVADĚČ 19" PROVEDENÍ DO 144 VLÁKEN</t>
  </si>
  <si>
    <t>75IEEX</t>
  </si>
  <si>
    <t>OPTICKÝ ROZVADĚČ 19" PROVEDENÍ - MONTÁŽ</t>
  </si>
  <si>
    <t>75IEH1</t>
  </si>
  <si>
    <t>KONEKTOROVÝ MODUL 12 VLÁKEN - DODÁVKA</t>
  </si>
  <si>
    <t>75IEHX</t>
  </si>
  <si>
    <t>KONEKTOROVÝ MODUL 12 VLÁKEN - MONTÁŽ</t>
  </si>
  <si>
    <t>75IEI1</t>
  </si>
  <si>
    <t>SPOJOVACÍ MODUL 12 VLÁKEN - DODÁVKA</t>
  </si>
  <si>
    <t>75IEIX</t>
  </si>
  <si>
    <t>SPOJOVACÍ MODUL 12 VLÁKEN - MONTÁŽ</t>
  </si>
  <si>
    <t>75IEJ1</t>
  </si>
  <si>
    <t>ZASLEPOVACÍ MODUL 12 VLÁKEN - DODÁVKA</t>
  </si>
  <si>
    <t>75IEJX</t>
  </si>
  <si>
    <t>ZASLEPOVACÍ MODUL 12 VLÁKEN - MONTÁŽ</t>
  </si>
  <si>
    <t>75I841</t>
  </si>
  <si>
    <t>KABEL OPTICKÝ - REZERVA DO 500 MM</t>
  </si>
  <si>
    <t>75I84X</t>
  </si>
  <si>
    <t>KABEL OPTICKÝ - REZERVA DO 500 MM - MONTÁŽ</t>
  </si>
  <si>
    <t>75JB43</t>
  </si>
  <si>
    <t>DATOVÝ ROZVADĚČ 19" 800x800 DO 47 U</t>
  </si>
  <si>
    <t>75JB4X</t>
  </si>
  <si>
    <t>DATOVÝ ROZVADĚČ 19" 800x800 - MONTÁŽ</t>
  </si>
  <si>
    <t>741C01</t>
  </si>
  <si>
    <t>EKVIPOTENCIÁLNÍ PŘÍPOJNICE</t>
  </si>
  <si>
    <t>741C02</t>
  </si>
  <si>
    <t>UZEMŇOVACÍ SVORKA</t>
  </si>
  <si>
    <t>741C04</t>
  </si>
  <si>
    <t>OCHRANNÉ POSPOJOVÁNÍ CU VODIČEM DO 16 MM2</t>
  </si>
  <si>
    <t>742F12</t>
  </si>
  <si>
    <t>KABEL NN NEBO VODIČ JEDNOŽÍLOVÝ CU S PLASTOVOU IZOLACÍ OD 4 DO 16 MM2</t>
  </si>
  <si>
    <t>703511</t>
  </si>
  <si>
    <t>ELEKTROINSTALAČNÍ LIŠTA ŠÍŘKY DO 30 MM</t>
  </si>
  <si>
    <t>75J11X</t>
  </si>
  <si>
    <t>NOSNÁ LIŠTA PLASTOVÁ - MONTÁŽ</t>
  </si>
  <si>
    <t>702421</t>
  </si>
  <si>
    <t>KABELOVÝ PROSTUP DO OBJEKTU PŘES ZÁKLAD BETONOVÝ SVĚTLÉ ŠÍŘKY DO 100 MM</t>
  </si>
  <si>
    <t>703762</t>
  </si>
  <si>
    <t>KABELOVÁ UCPÁVKA VODĚ ODOLNÁ PRO VNITŘNÍ PRŮMĚR OTVORU 65 - 110MM</t>
  </si>
  <si>
    <t>75I813</t>
  </si>
  <si>
    <t>KABEL OPTICKÝ SINGLEMODE DO 72 VLÁKEN</t>
  </si>
  <si>
    <t>KMVLÁKNO</t>
  </si>
  <si>
    <t>75I812</t>
  </si>
  <si>
    <t>KABEL OPTICKÝ SINGLEMODE DO 36 VLÁKEN</t>
  </si>
  <si>
    <t>75I81X</t>
  </si>
  <si>
    <t>KABEL OPTICKÝ SINGLEMODE - MONTÁŽ</t>
  </si>
  <si>
    <t>75J821</t>
  </si>
  <si>
    <t>OPTICKÝ PIGTAIL SINGLEMODE DO 2 M</t>
  </si>
  <si>
    <t>75J82X</t>
  </si>
  <si>
    <t>OPTICKÝ PIGTAIL SINGLEMODE - MONTÁŽ</t>
  </si>
  <si>
    <t>75II71</t>
  </si>
  <si>
    <t>SPOJKA OPTICKÁ DO 72 VLÁKEN</t>
  </si>
  <si>
    <t>75II7X</t>
  </si>
  <si>
    <t>SPOJKA OPTICKÁ - MONTÁŽ</t>
  </si>
  <si>
    <t>75IH61</t>
  </si>
  <si>
    <t>UKONČENÍ KABELU OPTICKÉHO DO 12 VLÁKEN</t>
  </si>
  <si>
    <t>75IH62</t>
  </si>
  <si>
    <t>UKONČENÍ KABELU OPTICKÉHO DO 36 VLÁKEN</t>
  </si>
  <si>
    <t>75IH63</t>
  </si>
  <si>
    <t>UKONČENÍ KABELU OPTICKÉHO DO 72 VLÁKEN</t>
  </si>
  <si>
    <t>75IK21</t>
  </si>
  <si>
    <t>MĚŘENÍ KOMPLEXNÍ OPTICKÉHO KABELU</t>
  </si>
  <si>
    <t>VLÁKNO</t>
  </si>
  <si>
    <t>Název dílu</t>
  </si>
  <si>
    <t>029111</t>
  </si>
  <si>
    <t>OSTATNÍ POŽADAVKY - GEODETICKÉ ZAMĚŘENÍ - DÉLKOVÉ</t>
  </si>
  <si>
    <t>HM</t>
  </si>
  <si>
    <t>13183</t>
  </si>
  <si>
    <t>HLOUBENÍ JAM ZAPAŽ A NEPAŽ TŘ II</t>
  </si>
  <si>
    <t>Výměra sondy pro spojkování traťového kabelu: 1*1*0,8=0,8</t>
  </si>
  <si>
    <t>17411</t>
  </si>
  <si>
    <t>ZÁSYP JAM A RÝH ZEMINOU SE ZHUTNĚNÍM</t>
  </si>
  <si>
    <t>75II31</t>
  </si>
  <si>
    <t>SPOJKA DÁLKOVÉHO KABELU DO 100 ŽIL</t>
  </si>
  <si>
    <t>75II3X</t>
  </si>
  <si>
    <t>SPOJKA DÁLKOVÉHO KABELU - MONTÁŽ</t>
  </si>
  <si>
    <t>75I221</t>
  </si>
  <si>
    <t>KABEL ZEMNÍ DVOUPLÁŠŤOVÝ BEZ PANCÍŘE PRŮMĚRU ŽÍLY 0,8 MM DO 5XN</t>
  </si>
  <si>
    <t>KMČTYŘKA</t>
  </si>
  <si>
    <t>75I22X</t>
  </si>
  <si>
    <t>KABEL ZEMNÍ DVOUPLÁŠŤOVÝ BEZ PANCÍŘE PRŮMĚRU ŽÍLY 0,8 MM - MONTÁŽ</t>
  </si>
  <si>
    <t>702211</t>
  </si>
  <si>
    <t>KABELOVÁ CHRÁNIČKA ZEMNÍ DN DO 100 MM</t>
  </si>
  <si>
    <t>75IH1Y</t>
  </si>
  <si>
    <t>UKONČENÍ KABELU CELOPLASTOVÉHO BEZ PANCÍŘE - DEMONTÁŽ</t>
  </si>
  <si>
    <t>75IH11</t>
  </si>
  <si>
    <t>UKONČENÍ KABELU CELOPLASTOVÉHO BEZ PANCÍŘE DO 40 ŽIL</t>
  </si>
  <si>
    <t>75IH31</t>
  </si>
  <si>
    <t>UKONČENÍ KABELU FORMA KABELOVÁ DÉLKY DO 0,5 M DO 5XN</t>
  </si>
  <si>
    <t>75IJ21</t>
  </si>
  <si>
    <t>MĚŘENÍ ZKRÁCENÉ ZÁVĚREČNÉ DÁLKOVÉHO KABELU V OBOU SMĚRECH ZA PROVOZU</t>
  </si>
  <si>
    <t>ČTYŘKA</t>
  </si>
  <si>
    <t>029611</t>
  </si>
  <si>
    <t>OSTATNÍ POŽADAVKY - ODBORNÝ DOZOR</t>
  </si>
  <si>
    <t>OTSKP 2017</t>
  </si>
  <si>
    <t>Dohled správce zařízení.</t>
  </si>
  <si>
    <t>Traťový a místní metalický kabel</t>
  </si>
  <si>
    <t>OSTATNÍ POŽADAVKY - GODETICKÉ ZAMĚŘENÍ - DÉLKOVÉ</t>
  </si>
  <si>
    <t>13283</t>
  </si>
  <si>
    <t>HLOUBENÍ RÝH ŠÍŘ DO 2M PAŽ I NEPAŽ TŘ. II</t>
  </si>
  <si>
    <t>Výměra kabelové rýhy: 0,8*0,35*55=15,4</t>
  </si>
  <si>
    <t>R-702901</t>
  </si>
  <si>
    <t>ZŘÍZENÍ KABELOVÉHO LOŽE Z PROSÁTÉ ZEMINY BEZ ZAKRYTÍ V RÝZE DO Š. 35 CM, TL. VRSTVY 5 CM</t>
  </si>
  <si>
    <t>R-OTSKP 2019</t>
  </si>
  <si>
    <t>75I222</t>
  </si>
  <si>
    <t>KABEL ZEMNÍ DVOUPLÁŠŤOVÝ BEZ PANCÍŘE PRŮMĚRU ŽÍLY 0,8 MM DO 25XN</t>
  </si>
  <si>
    <t>75IIX</t>
  </si>
  <si>
    <t>75II62</t>
  </si>
  <si>
    <t>SPOJKA - ODBOČOVACÍ SOUPRAVA STŘEDNÍ</t>
  </si>
  <si>
    <t>75II6X</t>
  </si>
  <si>
    <t>SPOJKA - ODBOČOVACÍ SOUPRAVA - MONTÁŽ</t>
  </si>
  <si>
    <t>VYHLEDÁVACÍ MAKER ZEMNÍ S MOŽNOSTÍ ZÁPISU</t>
  </si>
  <si>
    <t>75IEC1</t>
  </si>
  <si>
    <t>VENKOVNÍ TELEFONNÍ OBJEKT NA SLOUPKU</t>
  </si>
  <si>
    <t>75IECX</t>
  </si>
  <si>
    <t>VENKOVNÍ TELEFONNÍ OBJEKT - MONTÁŽ</t>
  </si>
  <si>
    <t>741911</t>
  </si>
  <si>
    <t>UZEMŇOVACÍ VODIČ V ZEMI FEZN DO 120 MM2</t>
  </si>
  <si>
    <t>741C07</t>
  </si>
  <si>
    <t>VYVEDENÍ UZEMŇOVACÍCH VODIČŮ NA POVRCH/KONSTRUKCI</t>
  </si>
  <si>
    <t>75IF51</t>
  </si>
  <si>
    <t>MONTÁŽNÍ RÁM 15+1</t>
  </si>
  <si>
    <t>75IF5X</t>
  </si>
  <si>
    <t>MONTÁŽNÍ RÁM 15+1 - MONTÁŽ</t>
  </si>
  <si>
    <t>R-75IF91</t>
  </si>
  <si>
    <t>KONSTRUKCE PRO UPEVNĚNÍ ZAŘÍZENÍ</t>
  </si>
  <si>
    <t>R-7IF9X</t>
  </si>
  <si>
    <t>KONSTRUKCE PRO UPEVNĚNÍ ZAŘÍZENÍ - MONTÁŽ</t>
  </si>
  <si>
    <t>75IF21</t>
  </si>
  <si>
    <t>ROZPOJOVACÍ SVORKOVNICE 2/10, 2/8</t>
  </si>
  <si>
    <t>75IF2X</t>
  </si>
  <si>
    <t>ROZPOJOVACÍ SVORKOVNICE 2/10, 2/8 - MONTÁŽ</t>
  </si>
  <si>
    <t>75IF31</t>
  </si>
  <si>
    <t>ZEMNÍCÍ SVORKOVNICE</t>
  </si>
  <si>
    <t>75IF3X</t>
  </si>
  <si>
    <t>ZEMNÍCÍ SVORKOVNICE - MONTÁŽ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</si>
  <si>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</si>
  <si>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</si>
  <si>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</si>
  <si>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</si>
  <si>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</si>
  <si>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</si>
  <si>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</si>
  <si>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</si>
  <si>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75K111</t>
  </si>
  <si>
    <t>TRANSFORMÁTOR ODDĚLOVACÍ (OCHRANNÝ) DO 1000 VA</t>
  </si>
  <si>
    <t>Translátor 600:600.</t>
  </si>
  <si>
    <t>75K11X</t>
  </si>
  <si>
    <t>TRANSFORMÁTOR ODDĚLOVACÍ (OCHRANNÝ) - MONTÁŽ</t>
  </si>
  <si>
    <t>Traslátor 600:600.</t>
  </si>
  <si>
    <t>75K11Y</t>
  </si>
  <si>
    <t>TRANSFORMÁTOR ODDĚLOVACÍ (OCHRANNÝ) - DEMONTÁŽ</t>
  </si>
  <si>
    <t>75IF91</t>
  </si>
  <si>
    <t>KONSTRUKCE DO 19" SKŘÍNĚ PRO UPEVNĚNÍ ZAŘÍZENÍ</t>
  </si>
  <si>
    <t>75IF9X</t>
  </si>
  <si>
    <t>KONSTRUKCE DO SKŘÍNĚ 19" PRO UPEVNĚNÍ ZAŘÍZENÍ - MONTÁŽ</t>
  </si>
  <si>
    <t>106</t>
  </si>
  <si>
    <t>107</t>
  </si>
  <si>
    <t>108</t>
  </si>
  <si>
    <t>UKONČENÍ KABELU CELOPLSATOVÉHO BEZ PANCÍŘE DO 40 ŽIL</t>
  </si>
  <si>
    <t>109</t>
  </si>
  <si>
    <t>75IH32</t>
  </si>
  <si>
    <t>UKONČENÍ KABELU FORMA KABELOVÁ DÉLKY DO 0,5 M DO 25XN</t>
  </si>
  <si>
    <t>110</t>
  </si>
  <si>
    <t>111</t>
  </si>
  <si>
    <t>75IJ12</t>
  </si>
  <si>
    <t>MĚŘENÍ JEDNOSMĚRNÉ NA SDĚLOVACÍM KABELU</t>
  </si>
  <si>
    <t>112</t>
  </si>
  <si>
    <t>75IJ15</t>
  </si>
  <si>
    <t>MĚŘENÍ A VYROVNÁNÍ KAPACITNÍCH NEROVNOVÁH NA MÍSTNÍM SDĚLOVACÍM KABELU, KABEL DO 4 KM DÉLKY, 1 ČTYŘKA</t>
  </si>
  <si>
    <t>113</t>
  </si>
  <si>
    <t>75IJ23</t>
  </si>
  <si>
    <t>MĚŘENÍ ZÁVĚREĆNÉ DÁLKOVÝCH KABELŮ V OBOU SMĚRECH V PLNÉM ROZSAHU BEZ PROVOZU</t>
  </si>
  <si>
    <t>114</t>
  </si>
  <si>
    <t>02940</t>
  </si>
  <si>
    <t>OSTATNÍ POŽADAVKY - VYPRACOVÁNÍ DOKUMENTACE</t>
  </si>
  <si>
    <t>Vypracování kabelové knihy plánů všech kabelů a objektů PS 02.</t>
  </si>
  <si>
    <t>115</t>
  </si>
  <si>
    <t>116</t>
  </si>
  <si>
    <t>75I22Y</t>
  </si>
  <si>
    <t>KABEL ZEMNÍ DVOUPLÁŠŤOVÝ BEZ PANCÍŘE PRŮMĚRU ŽÍLY 0,8 MM - DEMONTÁŽ</t>
  </si>
  <si>
    <t>117</t>
  </si>
  <si>
    <t>015620</t>
  </si>
  <si>
    <t>POPLATKY ZA LIKVIDACŮ ODPADŮ NEBEZPEČNÝCH - 17 04 10*  KABELY S IZOLACÍ PAPÍR - OLEJ</t>
  </si>
  <si>
    <t>T</t>
  </si>
  <si>
    <t>Přenosový systém a strukturovaná kabeláž</t>
  </si>
  <si>
    <t>118</t>
  </si>
  <si>
    <t>75M816</t>
  </si>
  <si>
    <t>SWITCH ETHERNET L3 48 PORTŮ, OPTICKÉ ROZHRANÍ</t>
  </si>
  <si>
    <t>119</t>
  </si>
  <si>
    <t>75M828</t>
  </si>
  <si>
    <t>SWITCH ETHERNET L2 48 PORTŮ, OPTICKÉ ROZHRANÍ</t>
  </si>
  <si>
    <t>120</t>
  </si>
  <si>
    <t>R-75M82X</t>
  </si>
  <si>
    <t>SWITCH ETHERNET L3 - MONTÁŽ</t>
  </si>
  <si>
    <t>121</t>
  </si>
  <si>
    <t>R-75M82Y</t>
  </si>
  <si>
    <t>SWITCH ETHERNET L3 - DEMONTÁŽ</t>
  </si>
  <si>
    <t>122</t>
  </si>
  <si>
    <t>R-75M81X</t>
  </si>
  <si>
    <t>SWITCH ETHERNET L2 - MONTÁŽ</t>
  </si>
  <si>
    <t>123</t>
  </si>
  <si>
    <t>75M95X</t>
  </si>
  <si>
    <t>DATOVÁ INFRASTRUKTURA LAN, MODEM - MONTÁŽ</t>
  </si>
  <si>
    <t>124</t>
  </si>
  <si>
    <t>75M95Y</t>
  </si>
  <si>
    <t>DATOVÁ INFRASTRUKTURA LAN, MODEM - DEMONTÁŽ</t>
  </si>
  <si>
    <t>125</t>
  </si>
  <si>
    <t>75K32Y</t>
  </si>
  <si>
    <t>ZÁLOŽNÍ ZDROJ UPS 230 V DO 1000 VA - DEMONTÁŽ</t>
  </si>
  <si>
    <t>126</t>
  </si>
  <si>
    <t>75JB1Y</t>
  </si>
  <si>
    <t>DATOVÝ ROZVADĚČ 19" 600x600 - DEMONTÁŽ</t>
  </si>
  <si>
    <t>127</t>
  </si>
  <si>
    <t>75M866</t>
  </si>
  <si>
    <t>PŘEVODNÍK - SFP</t>
  </si>
  <si>
    <t>128</t>
  </si>
  <si>
    <t>75M86X</t>
  </si>
  <si>
    <t>PŘEVODNÍK - MONTÁŽ</t>
  </si>
  <si>
    <t>129</t>
  </si>
  <si>
    <t>75K233</t>
  </si>
  <si>
    <t>NAPÁJECÍ ZDROJ 48 V DC PŘES 10 A</t>
  </si>
  <si>
    <t>130</t>
  </si>
  <si>
    <t>75K23X</t>
  </si>
  <si>
    <t>NAPÁJECÍ ZDROJ 48 V DC - MONTÁŽ</t>
  </si>
  <si>
    <t>131</t>
  </si>
  <si>
    <t>75K413</t>
  </si>
  <si>
    <t>MĚNIČ NAPĚTÍ (STŘÍDAČ) 48 V DC/230 V AC DO 1000 VA</t>
  </si>
  <si>
    <t>132</t>
  </si>
  <si>
    <t>75K415</t>
  </si>
  <si>
    <t>MĚNIČ NAPĚTÍ (STŘÍDAČ) 48 V DC/230 V AC - DOPLNĚNÍ SNMP DOHLEDU</t>
  </si>
  <si>
    <t>133</t>
  </si>
  <si>
    <t>75K41X</t>
  </si>
  <si>
    <t>MĚNIČ NAPĚTÍ (STŘÍDAČ) 48 V DC/230 V AC - MONTÁŽ</t>
  </si>
  <si>
    <t>134</t>
  </si>
  <si>
    <t>75K621</t>
  </si>
  <si>
    <t>AKUMULÁTOROVÁ BATERIE DO 500 VAH - DODÁVKA</t>
  </si>
  <si>
    <t>135</t>
  </si>
  <si>
    <t>75K62X</t>
  </si>
  <si>
    <t>AKUMULÁTOROVÁ BATERIE DO 500 VAH - MONTÁŽ</t>
  </si>
  <si>
    <t>136</t>
  </si>
  <si>
    <t>KONSTRUKCE DO SKŘÍNĚ 19" PRO UPEVNĚNÍ ZAŘÍZENÍ</t>
  </si>
  <si>
    <t>137</t>
  </si>
  <si>
    <t>138</t>
  </si>
  <si>
    <t>741321</t>
  </si>
  <si>
    <t>ZÁSUVKA INSTALAČNÍ JEDNODUCHÁ S PŘEPĚŤOVOU OCHRANOU, MONTÁŽ NA KRABICI</t>
  </si>
  <si>
    <t>139</t>
  </si>
  <si>
    <t>741311</t>
  </si>
  <si>
    <t>ZÁSUVKA INSTALAČNÍ JEDNODUCHÁ, MONTÁŽ NA KRABICI</t>
  </si>
  <si>
    <t>140</t>
  </si>
  <si>
    <t>744612</t>
  </si>
  <si>
    <t>JISTIČ JEDNOPÓLOVÝ (10 KA) OD 4 DO 10 A</t>
  </si>
  <si>
    <t>141</t>
  </si>
  <si>
    <t>744652</t>
  </si>
  <si>
    <t>JISTIČ DC OD 4 DO 10 A</t>
  </si>
  <si>
    <t>142</t>
  </si>
  <si>
    <t>744654</t>
  </si>
  <si>
    <t>JISTIČ DC OD 25 DO 40 A</t>
  </si>
  <si>
    <t>143</t>
  </si>
  <si>
    <t>75J921</t>
  </si>
  <si>
    <t>OPTICKÝ PATCHCORD SINGLEMODE DO 5 M</t>
  </si>
  <si>
    <t>144</t>
  </si>
  <si>
    <t>75J92X</t>
  </si>
  <si>
    <t>OPTICKÝ PATCHCORD SINGLEMODE - MONTÁŽ</t>
  </si>
  <si>
    <t>145</t>
  </si>
  <si>
    <t>75JA54</t>
  </si>
  <si>
    <t>ROZVADĚČ STRUKT. KABELÁŽE, PATCHPANEL, 48 ZÁSUVEK, DODÁVKA</t>
  </si>
  <si>
    <t>146</t>
  </si>
  <si>
    <t>75JA5X</t>
  </si>
  <si>
    <t>ROZVADĚČ STRUKT. KABELÁŽE, MONTÁŽ ORGANIZARU, PATCHPANELU</t>
  </si>
  <si>
    <t>147</t>
  </si>
  <si>
    <t>75JA55</t>
  </si>
  <si>
    <t>ROZVADĚČ STRUKT. KABELÁŽE, PATCHPANEL, ZÁSUVKA RJ45, DODÁVKA, MONTÁŽ, UKONČ. KABELU</t>
  </si>
  <si>
    <t>148</t>
  </si>
  <si>
    <t>R-75JA22</t>
  </si>
  <si>
    <t>ZÁSUVKA DATOVÁ RJ45 NA OMÍTKU</t>
  </si>
  <si>
    <t>149</t>
  </si>
  <si>
    <t>75JA2X</t>
  </si>
  <si>
    <t>ZÁSUVKA DATOVÁ RJ45 - MONTÁŽ</t>
  </si>
  <si>
    <t>150</t>
  </si>
  <si>
    <t>151</t>
  </si>
  <si>
    <t>152</t>
  </si>
  <si>
    <t>75J321</t>
  </si>
  <si>
    <t>KABEL SDĚLOVACÍ PRO STRUKTUROVANOU KABELÁŽ FTP/STP - DODÁVKA</t>
  </si>
  <si>
    <t>153</t>
  </si>
  <si>
    <t>75J32X</t>
  </si>
  <si>
    <t>KABEL SDĚLOVACÍ PRO STRUKTUROVANOU KABELÁŽ FTP/STP - MONTÁŽ</t>
  </si>
  <si>
    <t>154</t>
  </si>
  <si>
    <t>742G11</t>
  </si>
  <si>
    <t>KABEL NN DVOU- A TŘÍŽÍLOVÝ CU S PLASTOVOU IZOLACÍ DO 2,5 MM2</t>
  </si>
  <si>
    <t>155</t>
  </si>
  <si>
    <t>156</t>
  </si>
  <si>
    <t>157</t>
  </si>
  <si>
    <t>158</t>
  </si>
  <si>
    <t>159</t>
  </si>
  <si>
    <t>747213</t>
  </si>
  <si>
    <t>CELKOVÁ PROHLÍDKA, ZKOUŠENÍ, MĚŘENÍ A VYHOTOVENÍ VÝCHOZÍ REVIZNÍ ZPRÁVY, PRO OBJEM IN PŘES 500 DO 1000 TIS. KČ</t>
  </si>
  <si>
    <t>160</t>
  </si>
  <si>
    <t>747214</t>
  </si>
  <si>
    <t>CELKOVÁ PROHLÍDKA, ZKOUŠENÍ, MĚŘENÍ A VYHOTOVENÍ VÝCHOZÍ REVIZNÍ ZPRÁVY, PRO OBJEM IN - PŘÍPLATEK ZA KAŽDÝCH DALŠÍCH I ZAPOČATÝCH 500 TIS. KČ</t>
  </si>
  <si>
    <t>161</t>
  </si>
  <si>
    <t>Dohled správce zařízení. Konfigurace sítě správcem dotčené infrastruktury.</t>
  </si>
  <si>
    <t>162</t>
  </si>
  <si>
    <t>747301</t>
  </si>
  <si>
    <t>PROVEDENÍ PROHLÍDKY A ZKOUŠKY PRÁVNICKOU OSOBOU, VYDÁNÍ PRŮKAZU ZPŮSOBILOSTI</t>
  </si>
  <si>
    <t>163</t>
  </si>
  <si>
    <t>75O961</t>
  </si>
  <si>
    <t>DDTS ŽDC, SPOLUPRÁCE ZHOTOVITELE URČENÉHO ZAŘÍZENÍ PŘI INTEGRACI DO DDTS</t>
  </si>
  <si>
    <t>Modemová linka Jičín - Turnov</t>
  </si>
  <si>
    <t>164</t>
  </si>
  <si>
    <t>R-746676</t>
  </si>
  <si>
    <t>VYSOKORYCHLOSTNÍ MODEM NA METALICKÉ VEDENÍ</t>
  </si>
  <si>
    <t>Kompletní dodávka včetně podružného instalačního materiálu.</t>
  </si>
  <si>
    <t>165</t>
  </si>
  <si>
    <t>166</t>
  </si>
  <si>
    <t>75K321</t>
  </si>
  <si>
    <t>ZÁLOŽNÍ ZDROJ UPS 230 V DO 1000 VA - DODÁVKA</t>
  </si>
  <si>
    <t>167</t>
  </si>
  <si>
    <t>75K32X</t>
  </si>
  <si>
    <t>ZÁLOŽNÍ ZDROJ UPS 230 V DO 1000 VA - MONTÁŽ</t>
  </si>
  <si>
    <t>168</t>
  </si>
  <si>
    <t>75JB11</t>
  </si>
  <si>
    <t>DATOVÝ ROZVADĚČ 19" 600x600 DO 15 U</t>
  </si>
  <si>
    <t>169</t>
  </si>
  <si>
    <t>75JB1X</t>
  </si>
  <si>
    <t>DATOVÝ ROZVADĚČ 19" 600X600 - MONTÁŽ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</si>
  <si>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</si>
  <si>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</si>
  <si>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</si>
  <si>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</si>
  <si>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</si>
  <si>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</si>
  <si>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</si>
  <si>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</si>
  <si>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</si>
  <si>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</si>
  <si>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</si>
  <si>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</si>
  <si>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</si>
  <si>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R-744111</t>
  </si>
  <si>
    <t>ROZVODNICE NN MODULÁRNÍ, MIN. IP 30, DO 24 MODULŮ</t>
  </si>
  <si>
    <t>Dodávka a instalace vyzbrojené rozvodnice.</t>
  </si>
  <si>
    <t>183</t>
  </si>
  <si>
    <t>KABEL SDĚLOVACÍ PRO STRUKTUROVANOU KABELÁŽ FTP/STP</t>
  </si>
  <si>
    <t>184</t>
  </si>
  <si>
    <t>185</t>
  </si>
  <si>
    <t>75II3Y</t>
  </si>
  <si>
    <t>SPOJKA DÁLKOVÉHO KABELU - DEMONTÁŽ</t>
  </si>
  <si>
    <t>186</t>
  </si>
  <si>
    <t>187</t>
  </si>
  <si>
    <t>188</t>
  </si>
  <si>
    <t>Translátor 150:150.</t>
  </si>
  <si>
    <t>189</t>
  </si>
  <si>
    <t>190</t>
  </si>
  <si>
    <t>191</t>
  </si>
  <si>
    <t>192</t>
  </si>
  <si>
    <t>Převedení okruhů na kabelu ŽDK1 správcem kabelu. Konfigurace sítě správcem dotčené infrastruktury.</t>
  </si>
  <si>
    <t>193</t>
  </si>
  <si>
    <t xml:space="preserve">  PS 03</t>
  </si>
  <si>
    <t>Telefonní zapojovač</t>
  </si>
  <si>
    <t>PS 03</t>
  </si>
  <si>
    <t>75M611</t>
  </si>
  <si>
    <t>TELEFONNÍ ÚSTŘEDNA / VOIP SERVER, DO 50 ÚČASTNÍKŮ - DODÁVKA</t>
  </si>
  <si>
    <t>75M61X</t>
  </si>
  <si>
    <t>TELEFONNÍ ÚSTŘEDNA / VOIP SERVER, DO 50 ÚČASTNÍKŮ - MONTÁŽ</t>
  </si>
  <si>
    <t>75M211</t>
  </si>
  <si>
    <t>TELEFONNÍ ZAPOJOVAČ ANALOGOVÝ, ZAPOJOVAČ DO 10 OKRUHŮ S OVLÁDÁNÍM RÚ</t>
  </si>
  <si>
    <t>Tlačítkový IP obsluhovací pult telefonního zapojovače.</t>
  </si>
  <si>
    <t>75M21X</t>
  </si>
  <si>
    <t>TELEFONNÍ ZAPOJOVAČ ANALOGOVÝ, ZAPOJOVAČ DO 10 OKRUHŮ - MONTÁŽ</t>
  </si>
  <si>
    <t>75M21Y</t>
  </si>
  <si>
    <t>TELEFONNÍ ZAPOJOVAČ ANALOGOVÝ, ZAPOJOVAČ DO 10 OKRUHŮ - DEMONTÁŽ</t>
  </si>
  <si>
    <t>Stávající analogový telefonní zapojovač a náhradní telefonní zapojovač INOMA.</t>
  </si>
  <si>
    <t>75M262</t>
  </si>
  <si>
    <t>TELEFONNÍ ZAPOJOVAČ ANALOGOVÝ, NÁHRADNÍ ZAPOJOVAČ DO STOLU VÝPRAVČÍHO</t>
  </si>
  <si>
    <t>75M26X</t>
  </si>
  <si>
    <t>TELEFONNÍ ZAPOJOVAČ ANALOGOVÝ, NÁHRADNÍ ZAPOJOVAČ - MONTÁŽ</t>
  </si>
  <si>
    <t>75M111</t>
  </si>
  <si>
    <t>TELEFONNÍ PŘÍSTROJ MB - DODÁVKA</t>
  </si>
  <si>
    <t>75M11X</t>
  </si>
  <si>
    <t>TELEFONNÍ PŘÍSTROJ MB - MONTÁŽ</t>
  </si>
  <si>
    <t>R-75K331</t>
  </si>
  <si>
    <t>ZÁLOHOVANÝ ZDROJ NAPÁJENÍ PRO NÁHRADNÍ ZAPOJOVAČ - DODÁVKA</t>
  </si>
  <si>
    <t>R-75K33X</t>
  </si>
  <si>
    <t>ZÁLOHOVANÝ ZDROJ NAPÁJENÍ PRO NÁHRADNÍ ZAPOJOVAČ - MONTÁŽ</t>
  </si>
  <si>
    <t>75M431</t>
  </si>
  <si>
    <t>TELEFONNÍ ZAPOJOVAČ DIGITÁLNÍ, BRÁNA IP/MB</t>
  </si>
  <si>
    <t>75M432</t>
  </si>
  <si>
    <t>TELEFONNÍ ZAPOJOVAČ DIGITÁLNÍ, BRÁNA IP/PTSN</t>
  </si>
  <si>
    <t>75M43X</t>
  </si>
  <si>
    <t>TELEFONNÍ ZAPOJOVAČ DIGITÁLNÍ, BRÁNA - MONTÁŽ</t>
  </si>
  <si>
    <t>R-75M231</t>
  </si>
  <si>
    <t>TELEFONNÍ ZAPOJOVAČ ANALOGOVÝ, SPOJOVACÍ JEDNOTKA</t>
  </si>
  <si>
    <t>Modul přepínání MB linek. Výhybna Bartoušov.</t>
  </si>
  <si>
    <t>R-75M23X</t>
  </si>
  <si>
    <t>TELEFONNÍ ZAPOJOVAČ ANALOGOVÝ, SPOJOVACÍ JEDNOTKA - MONTÁŽ</t>
  </si>
  <si>
    <t>Modul MB linek pro rozšíření analogového zapojovače. Žst. Jičín.</t>
  </si>
  <si>
    <t>Modul snímání stavu kontaktů pro rozšíření analogového zapojovače. Žst. Jičín.</t>
  </si>
  <si>
    <t>75J222</t>
  </si>
  <si>
    <t>KABEL SDĚLOVACÍ PRO VNITŘNÍ POUŽITÍ DO 20 PÁRŮ PRŮMĚRU 0,5 MM</t>
  </si>
  <si>
    <t>75J23X</t>
  </si>
  <si>
    <t>KABEL SDĚLOVACÍ, MONTÁŽ A UPEVNĚNÍ</t>
  </si>
  <si>
    <t>Venkovní telefonní objekty</t>
  </si>
  <si>
    <t>Výměra startovací jámy: 2*2*2=8m3</t>
  </si>
  <si>
    <t>Výměra kabelové rýhy: 0,8*0,35*30=8,4m3</t>
  </si>
  <si>
    <t>Výměra zásypů: Jámy=16m3; Rýhy=8,4m3; Celkem=24,4m3</t>
  </si>
  <si>
    <t>75II11</t>
  </si>
  <si>
    <t>SPOJKA PRO CELOPLASTOVÉ KABELY BEZ PANCÍŘE DO 100 ŽIL</t>
  </si>
  <si>
    <t>75II1X</t>
  </si>
  <si>
    <t>SPOJKA PRO CELOPLASTOVÉ KABELY BEZ PANCÍŘE - MONTÁŽ</t>
  </si>
  <si>
    <t>Vypracování kabelové knihy plánů všech kabelů a objektů PS 03.</t>
  </si>
  <si>
    <t xml:space="preserve">  PS 04</t>
  </si>
  <si>
    <t>Zařízení pro záznam a archivaci hovorů</t>
  </si>
  <si>
    <t>PS 04</t>
  </si>
  <si>
    <t>75M711</t>
  </si>
  <si>
    <t>ZÁZNAMOVÉ ZAŘÍZENÍ DIGITÁLNÍ</t>
  </si>
  <si>
    <t>75M715</t>
  </si>
  <si>
    <t>ZÁZNAMOVÉ ZAŘÍZENÍ - MONTÁŽ</t>
  </si>
  <si>
    <t>75M716</t>
  </si>
  <si>
    <t>ZÁZNAMOVÉ ZAŘÍZENÍ - DEMONTÁŽ</t>
  </si>
  <si>
    <t>75M713</t>
  </si>
  <si>
    <t>ZÁZNAMOVÉ ZAŘÍZENÍ, LICENCE NA JEDEN KANÁL (DOPLNĚNÍ)</t>
  </si>
  <si>
    <t>Rezerva 4 licence.</t>
  </si>
  <si>
    <t>R-75O932</t>
  </si>
  <si>
    <t>ZÁZNAMOVÉ ZAŘÍZENÍ, KLIENTSKÉ PRACOVIŠTĚ STACIONÁRNÍ</t>
  </si>
  <si>
    <t>R-75O93X</t>
  </si>
  <si>
    <t>ZÁZNAMOVÉ ZAŘÍZENÍ, KLIENTSKÉ PRACOVIŠTĚ STACIONÁRNÍ - MONTÁŽ</t>
  </si>
  <si>
    <t>R-75M711</t>
  </si>
  <si>
    <t>ZÁZNAMOVÉ ZAŘÍZENÍ DIGITÁLNÍ, MODUL DOHLEDU</t>
  </si>
  <si>
    <t>R-75M715</t>
  </si>
  <si>
    <t>ZÁZNAMOVÉ ZAŘÍZENÍ, MODUL DOHLEDU - MONTÁŽ</t>
  </si>
  <si>
    <t xml:space="preserve">  PS 05</t>
  </si>
  <si>
    <t>EZS ve výhybně Bartoušov</t>
  </si>
  <si>
    <t>PS 05</t>
  </si>
  <si>
    <t>Elektronická zabezpečovací signalizace</t>
  </si>
  <si>
    <t>75O511</t>
  </si>
  <si>
    <t>EZS, ÚSTŘEDNA DO 48 ZÓN</t>
  </si>
  <si>
    <t>75O51X</t>
  </si>
  <si>
    <t>EZS, ÚSTŘEDNA - MONTÁŽ</t>
  </si>
  <si>
    <t>75O521</t>
  </si>
  <si>
    <t>EZS, SOFTWARE ÚSTŘEDNY</t>
  </si>
  <si>
    <t>75O5J1</t>
  </si>
  <si>
    <t>EZS, KOMUNIKAČNÍ ROZHRANÍ PRO INEGRACI DO PROGRAMU TŘETÍCH STRAN TCP/IP</t>
  </si>
  <si>
    <t>75O5J2</t>
  </si>
  <si>
    <t>EZS,  KOMUNIKAČNÍ ROZHRANÍ PRO MONITORING, SPRÁVU UŽIVATELŮ A KONFIGURACI TCP/IP</t>
  </si>
  <si>
    <t>75O5JX</t>
  </si>
  <si>
    <t>EZS, KOMUNIKAČNÍ ROZHRANÍ - MONTÁŽ</t>
  </si>
  <si>
    <t>75O5K1</t>
  </si>
  <si>
    <t>EZS, PŘEPĚŤOVÁ OCHRANA SBĚRNICE</t>
  </si>
  <si>
    <t>75O5KX</t>
  </si>
  <si>
    <t>EZS, PŘEPĚŤOVÁ OCHRANA SBĚRNICE - MONTÁŽ</t>
  </si>
  <si>
    <t>75O5H1</t>
  </si>
  <si>
    <t>EZS, PROPOJOVACÍ MODUL PRO ČTEČKU</t>
  </si>
  <si>
    <t>75O5HX</t>
  </si>
  <si>
    <t>EZS, PROPOJOVACÍ ODUL PRO ČTEČKU - MONTÁŽ</t>
  </si>
  <si>
    <t>75O541</t>
  </si>
  <si>
    <t>EZS, KLÁVESNICE - BAREVNÝ DOTYKOVÝ DISPLEJ</t>
  </si>
  <si>
    <t>75O54X</t>
  </si>
  <si>
    <t>EZS, KLÁVESNICE - MONTÁŽ</t>
  </si>
  <si>
    <t>75O551</t>
  </si>
  <si>
    <t>EZS, KONCENTRÁTOR 8 ZÓN + 4 PGM VÝSTUPY V PLASTOVÉM KRYTU</t>
  </si>
  <si>
    <t>75O55X</t>
  </si>
  <si>
    <t>EZS, KONCENTRÁTOR - MONTÁŽ</t>
  </si>
  <si>
    <t>75O5M3</t>
  </si>
  <si>
    <t>EZS, SIRÉNA EX PROVEDENÍ</t>
  </si>
  <si>
    <t>75O5MX</t>
  </si>
  <si>
    <t>EZS, SIRÉNA - MONTÁŽ</t>
  </si>
  <si>
    <t>75O573</t>
  </si>
  <si>
    <t>EZS, MAGNETICKÝ KONTAKT HLINÍKOVÝ - LEHKÉ PROVEDENÍ</t>
  </si>
  <si>
    <t>75O57X</t>
  </si>
  <si>
    <t>EZS, MAGNETICKÝ KONTAKT - MONTÁŽ</t>
  </si>
  <si>
    <t>75O561</t>
  </si>
  <si>
    <t>EZS, ROZVODNÁ KRABICE</t>
  </si>
  <si>
    <t>75O56X</t>
  </si>
  <si>
    <t>EZS, ROZVODNÁ KRABICE - MONTÁŽ</t>
  </si>
  <si>
    <t>75O593</t>
  </si>
  <si>
    <t>EZS, PROSTOROVÝ DETEKTOR DUÁLNÍ PRO NEBEZPEČNÉ PROSTŘEDÍ</t>
  </si>
  <si>
    <t>75O59X</t>
  </si>
  <si>
    <t>EZS, PROSTOROVÝ DETEKTOR - MONTÁŽ</t>
  </si>
  <si>
    <t>75O5A1</t>
  </si>
  <si>
    <t>EZS, DETEKTOR TŘÍŠTĚNÍ SKLA</t>
  </si>
  <si>
    <t>75O5AX</t>
  </si>
  <si>
    <t>EZS, DETEKTOR TŘÍŠTĚNÍ SKLA - MONTÁŽ</t>
  </si>
  <si>
    <t>75L421</t>
  </si>
  <si>
    <t>KAMERA DIGITÁLNÍ (IP) PEVNÁ</t>
  </si>
  <si>
    <t>75L42X</t>
  </si>
  <si>
    <t>KAMERA DIGITÁLNÍ (IP) - MONTÁŽ</t>
  </si>
  <si>
    <t>75O1B2</t>
  </si>
  <si>
    <t>EPS (ZPDP), HLÁSIČ TLAČÍTKOVÝ - TEŽKÉ PROVEDENÍ</t>
  </si>
  <si>
    <t>75O1AB</t>
  </si>
  <si>
    <t>EPS (ZPDP), HLÁSIČ MULTISENZOROVÝ - TĚŽKÉ PROVEDENÍ</t>
  </si>
  <si>
    <t>75O1BX</t>
  </si>
  <si>
    <t>EPS (ZPDP), HLÁSIČ - MONTÁŽ</t>
  </si>
  <si>
    <t>703411</t>
  </si>
  <si>
    <t>ELEKTROINSTALAČNÍ TRUBKA PLASTOVÁ VČETNĚ UPEVNĚNÍ A PŘÍSLUŠENSTVÍ DN PRŮMĚRU DO 25 MM</t>
  </si>
  <si>
    <t>96813</t>
  </si>
  <si>
    <t>VYSEKÁNÍ OTVORŮ, KAPES, RÝH V CIHELNÉM ZDIVU</t>
  </si>
  <si>
    <t>61444</t>
  </si>
  <si>
    <t>ÚPRAVY POVRCHŮ VNITŘ KONSTR ZDĚNÝCH OMÍTKOU ŠTUKOVOU</t>
  </si>
  <si>
    <t>M2</t>
  </si>
  <si>
    <t>702511</t>
  </si>
  <si>
    <t>PRŮRAZ ZDIVEM (PŘÍČKOU) ZDÉNÝM TLOUŠŤKY DO 45 CM</t>
  </si>
  <si>
    <t>702512</t>
  </si>
  <si>
    <t>PRŮRAZ ZDIVEM (PŘÍČKOU) ZDÉNÝM TLOUŠŤKY PŘES 45 DO 60 CM</t>
  </si>
  <si>
    <t>75O5O1</t>
  </si>
  <si>
    <t>EZS, ŠKOLENÍ A ZÁCVIK PERSONÁLU OBSLUHUJÍCÍHO ZAŘÍZENÍ EZS</t>
  </si>
  <si>
    <t>75O5O2</t>
  </si>
  <si>
    <t>EZS, ZÁVĚREČNÉ OŽIVENÍ, NASTAVENÍ A FUNKČNÍ ODZKOUŠENÍ ZAŘÍZENÍ EZS</t>
  </si>
  <si>
    <t>75O5O4</t>
  </si>
  <si>
    <t>EZS, UVEDENÍ ÚSTŘEDNY EZS DO TRVALÉHO PROVOZU</t>
  </si>
  <si>
    <t>75O5O5</t>
  </si>
  <si>
    <t>EZS, REVIZE ÚSTŘEDNY EZS</t>
  </si>
  <si>
    <t>747212</t>
  </si>
  <si>
    <t>CELKOVÁ PROHLÍDKA, ZKOUŠENÍ, MĚŘENÍ A VYHOTOVENÍ VÝCHOZÍ REVIZNÍ ZPRÁVY, PRO OBJEM IN PŘES 100 DO 500 TIS. KČ</t>
  </si>
  <si>
    <t xml:space="preserve">  PS 06</t>
  </si>
  <si>
    <t>Akustický informační systém</t>
  </si>
  <si>
    <t>PS 06</t>
  </si>
  <si>
    <t>75L3D1</t>
  </si>
  <si>
    <t>HW PRO ŘÍZENÍ SYSTÉMU ŘÍDÍCÍ SERVER PRO ŘÍZENÍ INFORMAČNÍHO ZAŘÍZENÍ</t>
  </si>
  <si>
    <t>75L3D3</t>
  </si>
  <si>
    <t>HW PRO ŘÍZENÍ SYSTÉMU OVLÁDACÍ PRACOVIŠTĚ PRO ŘÍZENÍ INFORMAČNÍHO ZAŘÍZENÍ</t>
  </si>
  <si>
    <t>75L3D5</t>
  </si>
  <si>
    <t>HW PRO ŘÍZENÍ SYSTÉMU EXTENDER PRO DÁLKOVÉ OVLÁDÁNÍ PC KVM (KLÁVESNICE, MYŠ, VIDEO)</t>
  </si>
  <si>
    <t>75L3F1</t>
  </si>
  <si>
    <t>SW PRO ŘÍZENÍ SYSTÉMU (ŽST. SAMOSTATNÁ MALÁ) - SW (KLIENT+SERVER) PRO 1 STANICI</t>
  </si>
  <si>
    <t>75L3H5</t>
  </si>
  <si>
    <t>SW PRO ŘÍZENÍ SYSTÉMU (OSTATNÍ SPOLEČNÉ POLOŽKY) - SW PRO DODATEČNÉ KLIENTSKÉ PRACOVIŠTĚ</t>
  </si>
  <si>
    <t>75L3F3</t>
  </si>
  <si>
    <t>SW PRO ŘÍZENÍ SYSTÉMU (ŽST. SAMOSTATNÁ MALÁ) - SW MODUL HLÁŠENÍ</t>
  </si>
  <si>
    <t>75L3ED</t>
  </si>
  <si>
    <t>SW MODUL DÁLKOVÉ HLÁŚENÍ PRO JEDNOTLIVOU STANICI NA TRATI</t>
  </si>
  <si>
    <t>75L3F6</t>
  </si>
  <si>
    <t>SW PRO ŘÍZENÍ SYSTÉMU (ŽST. SAMOSTATNÁ MALÁ) - PŘÍPRAVA DAT GVD, INSTALACE A KONFIGURACE</t>
  </si>
  <si>
    <t>75L113</t>
  </si>
  <si>
    <t>ROZHLASOVÁ ÚSTŘEDNA DIGITÁLNÍ (IP) PROVEDENÍ SE ZESILOVAČEM DO 300W</t>
  </si>
  <si>
    <t>75L11X</t>
  </si>
  <si>
    <t>ROZHLASOVÁ ÚSTŘEDNA - MONTÁŽ</t>
  </si>
  <si>
    <t>75L141</t>
  </si>
  <si>
    <t>ROZHLASOVÝ OVLÁDACÍ PRVEK OVLÁDACÍ PULT ROZHLASU</t>
  </si>
  <si>
    <t>75L14X</t>
  </si>
  <si>
    <t>ROZHLASOVÝ OVLÁDACÍ PRVEK - MONTÁŽ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</si>
  <si>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</si>
  <si>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</si>
  <si>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</si>
  <si>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</si>
  <si>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75L16X</t>
  </si>
  <si>
    <t>ROZHLASOVÉ PŘÍSLUŠENSTVÍ - MONTÁŽ</t>
  </si>
  <si>
    <t>75L176</t>
  </si>
  <si>
    <t>REPRODUKTOR VENKOVNÍ TLAKOVÝ PRO EVAKUAČNÍ ROZHLAS</t>
  </si>
  <si>
    <t>75L17X</t>
  </si>
  <si>
    <t>REPRODUKTOR VENKOVNÍ - MONTÁŽ</t>
  </si>
  <si>
    <t>702710</t>
  </si>
  <si>
    <t>ODDĚLENÍ KABELŮ VE VÝKOPU CIHLOU</t>
  </si>
  <si>
    <t>75L191</t>
  </si>
  <si>
    <t>KABEL SILOVÝ PRO ROZHLAS PRŮMĚRU DO 1,5 MM2</t>
  </si>
  <si>
    <t>kmžíla</t>
  </si>
  <si>
    <t>75L19X</t>
  </si>
  <si>
    <t>KABEL SILOVÝ ROZHLAS - MONTÁŽ</t>
  </si>
  <si>
    <t>75L125</t>
  </si>
  <si>
    <t>PŘÍSLUŠENSTVÍ ÚSTŘEDNY - MODUL HLÍDÁNÍ 100 V LINKY RÚ</t>
  </si>
  <si>
    <t>Přepěťová ochrana 100V rozvodu.</t>
  </si>
  <si>
    <t>75L12X</t>
  </si>
  <si>
    <t>PŘÍSLUŠENSTVÍ ÚSTŘEDNY - MONTÁŽ</t>
  </si>
  <si>
    <t>75L1B2</t>
  </si>
  <si>
    <t>ZKOUŠENÍ, NASTAVENÍ A UVEDENÍ ROZHLASOVÉHO ZAŘÍZENÍ DO PROVOZU</t>
  </si>
  <si>
    <t>KOMPLET</t>
  </si>
  <si>
    <t>75L1B1</t>
  </si>
  <si>
    <t>ZKOUŠENÍ, NASTAVENÍ HLASITOSTI ROZHLASOVÉHO ZAŘÍZENÍ</t>
  </si>
  <si>
    <t>75L1A2</t>
  </si>
  <si>
    <t>MĚŘENÍ AKUSTICKÉHO HLUKU NA HRANICI OCHRANNÉHO PÁSMA V ZAST.</t>
  </si>
  <si>
    <t>75L3I2</t>
  </si>
  <si>
    <t>ZAŠKOLENÍ OBSLUHY NA MÍSTĚ, INSTALACE, DOPRAVA PŘES 200 KM</t>
  </si>
  <si>
    <t xml:space="preserve">  PS 07</t>
  </si>
  <si>
    <t>DDTS ŽDC</t>
  </si>
  <si>
    <t>PS 07</t>
  </si>
  <si>
    <t>R-742J29</t>
  </si>
  <si>
    <t>Propojovací kabel LAN patchcord 2M</t>
  </si>
  <si>
    <t>R-POL</t>
  </si>
  <si>
    <t>Dle technické zprávy, TKP staveb státních drah. Dle příloh projektové dokumentace</t>
  </si>
  <si>
    <t>Položka obsahuje: dodávku materiálu v názvu položky, včetně montáže</t>
  </si>
  <si>
    <t>742J29</t>
  </si>
  <si>
    <t>KABEL SDĚLOVACÍ LAN UTP/FTP UKONČENÝ KONEKTORY RJ45</t>
  </si>
  <si>
    <t>OTSKP-ŽS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</si>
  <si>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</si>
  <si>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</si>
  <si>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</si>
  <si>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</si>
  <si>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75O913</t>
  </si>
  <si>
    <t>DDTS ŽDC, ŘÍDICÍ STANICE PLC DO 48XDI / 48XDO / 24XAI</t>
  </si>
  <si>
    <t>1. Položka obsahuje:   
- řídicí stanici PLC, DI ? 24, DO ? 24, AI ? 12, RS 485, Ethernet, montáž na panel nebo DIN  
- napájecí kartu  
- software řídící stanice PLC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</si>
  <si>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</si>
  <si>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</si>
  <si>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</si>
  <si>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75O932</t>
  </si>
  <si>
    <t>DDTS ŽDC, KLIENTSKÉ PRACOVIŠTĚ STACIONÁRNÍ</t>
  </si>
  <si>
    <t>1. Položka obsahuje:   
- klient systému DDTS ŽDC, stacionární pracoviště s konfigurací dle TZ, min. dle technických podmínek SŽDC k systému DDTS ŽDC, rozhraní Ethernet 100 Mbit / 1 Gb, napájení 230 V AC, monitor LCD s min. úhlopříčkou 22"  
- dodávku včetně montáže  
- instalace, oživení klientského pracoviště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</si>
  <si>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75O933</t>
  </si>
  <si>
    <t>DDTS ŽDC, SW PRO STACIONÁRNÍHO KLIENTA</t>
  </si>
  <si>
    <t>1. Položka obsahuje:   
- kompletní systémové a programové vybavení nového stacionárního klientského pracoviště  
- vizualizační SW  
- licence, protokoly ČSN EN 60870-5-104, XML  
- aplikační a programové vybavení stacionárního klientského pracoviště  
- klientská aplikace pro dohled TLS dle specifikace, grafické rozhraní  
- náklady na mzdy a skladování  
- programátorské práce včetně potřebného vybavení  
2. Položka neobsahuje:  
 X  
3. Způsob měření:  
Udává se počet kusů kompletní konstrukce nebo práce.</t>
  </si>
  <si>
    <t>75O93X</t>
  </si>
  <si>
    <t>DDTS ŽDC, KLIENTSKÉ PRACOVIŠTĚ STACIONÁRNÍ - MONTÁŽ</t>
  </si>
  <si>
    <t>1. Položka obsahuje:  
 - kompletní montáž (oživení, konfigurace, nastavení a uvedení do provozu) stacionárního klientského pracoviště DDTS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Udává se počet kusů kompletní práce.</t>
  </si>
  <si>
    <t>75O93A</t>
  </si>
  <si>
    <t>DDTS ŽDC, KLIENTSKÉ PRACOVIŠTĚ MOBILNÍ</t>
  </si>
  <si>
    <t>1. Položka obsahuje: - klient systému DDTS ŽDC, mobilní pracoviště s konfigurací dle TZ, min. dle technických podmínek SŽDC k systému DDTS ŽDC; rozhraní Ethernet 100 Mbit / 1 Gb, 3G modem externí, wi-fi, Napájení 230 V AC- dodávku včetně montáže- instalace, oživení mobilního klientského pracoviště- veškeré potřebné mechanizmy, včetně obsluhy, náklady na mzdy a přibližné (průměrné) náklady na pořízení potřebných materiálů- dopravu a skladování2. Položka neobsahuje: X3. Způsob měření:Udává se počet kusů kompletní konstrukce nebo práce.</t>
  </si>
  <si>
    <t>75O93B</t>
  </si>
  <si>
    <t>DDTS ŽDC, SW PRO MOBILNÍHO KLIENTA</t>
  </si>
  <si>
    <t>1. Položka obsahuje: - kompletní systémové a programové vybavení nového mobilního klientského pracoviště- vizualizační SW- licence, protokoly ČSN EN 60870-5-104, XML- aplikační a programové vybavení mobilního klientského pracoviště- klientská aplikace pro dohled TLS dle specifikace, grafické rozhraní- náklady na mzdy a skladování- programátorské práce včetně potřebného vybavení2. Položka neobsahuje: X3. Způsob měření:Udává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</si>
  <si>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</si>
  <si>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</si>
  <si>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</si>
  <si>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</si>
  <si>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</si>
  <si>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</si>
  <si>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</si>
  <si>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</si>
  <si>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</si>
  <si>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</si>
  <si>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</si>
  <si>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</si>
  <si>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</si>
  <si>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</si>
  <si>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</si>
  <si>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</si>
  <si>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</si>
  <si>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</si>
  <si>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75O946</t>
  </si>
  <si>
    <t>DDTS ŽDC, INTEGRACE RDD</t>
  </si>
  <si>
    <t>1. Položka obsahuje:   
- SW integraci jednoho rozváděče RDD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</si>
  <si>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</si>
  <si>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</si>
  <si>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Zdroj UPS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</si>
  <si>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</si>
  <si>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75O94H</t>
  </si>
  <si>
    <t>DDTS ŽDC, INTEGRACE VZT</t>
  </si>
  <si>
    <t>1. Položka obsahuje:   
- SW integraci jednoho jedné klimatizační jednotky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</si>
  <si>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</si>
  <si>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</si>
  <si>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</si>
  <si>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75O952</t>
  </si>
  <si>
    <t>DDTS ŽDC, PARAMETRIZACE A NAPLNĚNÍ DATOVÝCH STRUKTUR</t>
  </si>
  <si>
    <t>1. Položka obsahuje:   
- parametrizaci a naplnění datových struktur (technologických, telemetrických, řídících) DDTS ŽDC pro přenos informací  
- náklady na mzdy  
- programátorské práce  
2. Položka neobsahuje:  
 X  
3. Způsob měření:  
Udává se počet kusů kompletní konstrukce nebo práce.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</si>
  <si>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</si>
  <si>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</si>
  <si>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</si>
  <si>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</si>
  <si>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</si>
  <si>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</si>
  <si>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</si>
  <si>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</si>
  <si>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</si>
  <si>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</si>
  <si>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</si>
  <si>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</si>
  <si>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</si>
  <si>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</si>
  <si>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</si>
  <si>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</si>
  <si>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</si>
  <si>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</si>
  <si>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Zkoušky, revize a HZS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</si>
  <si>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</si>
  <si>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</si>
  <si>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</si>
  <si>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</si>
  <si>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</si>
  <si>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</si>
  <si>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</si>
  <si>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</si>
  <si>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</si>
  <si>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 xml:space="preserve">  SO 107</t>
  </si>
  <si>
    <t>Přístupové komunikace, zp. plochy</t>
  </si>
  <si>
    <t>SO 107</t>
  </si>
  <si>
    <t>0</t>
  </si>
  <si>
    <t>Všeobecné položky</t>
  </si>
  <si>
    <t>015130</t>
  </si>
  <si>
    <t>POPLATKY ZA LIKVIDACŮ ODPADŮ NEKONTAMINOVANÝCH - 17 03 02  VYBOURANÝ ASFALTOVÝ BETON BEZ DEHTU</t>
  </si>
  <si>
    <t>OTSKP-SPK+ŽS 2019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</si>
  <si>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</si>
  <si>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1: Dle TZ 
2: 30,45</t>
  </si>
  <si>
    <t>Technická specifikace položky odpovídá příslušné cenové soustavě</t>
  </si>
  <si>
    <t>015140</t>
  </si>
  <si>
    <t>POPLATKY ZA LIKVIDACŮ ODPADŮ NEKONTAMINOVANÝCH - 17 01 01  BETON Z DEMOLIC OBJEKTŮ, ZÁKLADŮ TV</t>
  </si>
  <si>
    <t>1: Dle TZ 
2: 20,125</t>
  </si>
  <si>
    <t>R- 015112</t>
  </si>
  <si>
    <t>POPLATKY ZA LIKVIDACŮ ODPADŮ NEKONTAMINOVANÝCH - 17 05 04  VYTĚŽENÉ ZEMINY A HORNINY -  II. TŘÍDA - TĚŽITELNOSTI</t>
  </si>
  <si>
    <t>Firemní materiály</t>
  </si>
  <si>
    <t>1: Dle TZ 
2: 20,4</t>
  </si>
  <si>
    <t>11315</t>
  </si>
  <si>
    <t>ODSTRANĚNÍ KRYTU ZPEVNĚNÝCH PLOCH Z BETONU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</si>
  <si>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</si>
  <si>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Demontáž plocha č.3 
2: 3,5 * 0,25</t>
  </si>
  <si>
    <t>11352</t>
  </si>
  <si>
    <t>ODSTRANĚNÍ CHODNÍKOVÝCH A SILNIČNÍCH OBRUBNÍKŮ BETONOVÝCH</t>
  </si>
  <si>
    <t>1: Dle TZ 
2: 15</t>
  </si>
  <si>
    <t>11352B</t>
  </si>
  <si>
    <t>ODSTRANĚNÍ CHODNÍKOVÝCH A SILNIČNÍCH OBRUBNÍKŮ BETONOVÝCH - DOPRAVA</t>
  </si>
  <si>
    <t>tkm</t>
  </si>
  <si>
    <t>Položka zahrnuje samostatnou dopravu suti a vybouraných hmot. Množství se určí jako součin hmotnosti [t] a požadované vzdálenosti [km].</t>
  </si>
  <si>
    <t>1: Dle TZ 
2: 1,05*2,5*45</t>
  </si>
  <si>
    <t>113728</t>
  </si>
  <si>
    <t>FRÉZOVÁNÍ ZPEVNĚNÝCH PLOCH ASFALTOVÝCH, ODVOZ DO 20KM</t>
  </si>
  <si>
    <t>1: Popis položky dle TZ 
2: Množství v položce dle TZ 
3: 20,3</t>
  </si>
  <si>
    <t>11372B</t>
  </si>
  <si>
    <t>FRÉZOVÁNÍ ZPEVNĚNÝCH PLOCH ASFALTOVÝCH - DOPRAVA</t>
  </si>
  <si>
    <t>1: Popis položky dle TZ 
2: 20,3*1,5*45</t>
  </si>
  <si>
    <t>122838</t>
  </si>
  <si>
    <t>ODKOPÁVKY A PROKOPÁVKY OBECNÉ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</si>
  <si>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</si>
  <si>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Dle TZ 
2: 10,2</t>
  </si>
  <si>
    <t>122839</t>
  </si>
  <si>
    <t>PŘÍPLATEK ZA DALŠÍ 1KM DOPRAVY ZEMINY</t>
  </si>
  <si>
    <t>položka zahrnuje příplatek k vodorovnému přemístění zeminy za každý další 1km nad 20km</t>
  </si>
  <si>
    <t>1: Dle TZ 
2: 10,2*25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</si>
  <si>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</si>
  <si>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</si>
  <si>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</t>
  </si>
  <si>
    <t>1: Dle TZ 
2: 240</t>
  </si>
  <si>
    <t>Komunikace</t>
  </si>
  <si>
    <t>56335</t>
  </si>
  <si>
    <t>VOZOVKOVÉ VRSTVY ZE ŠTĚRKODRTI TL. DO 250MM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</si>
  <si>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</si>
  <si>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1: Dle TZ 
2: 54,5</t>
  </si>
  <si>
    <t>572131</t>
  </si>
  <si>
    <t>INFILTRAČNÍ POSTŘIK ASFALTOVÝ DO 1,5KG/M2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</si>
  <si>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</si>
  <si>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1: Dle TZ 
2: 180</t>
  </si>
  <si>
    <t>574A44</t>
  </si>
  <si>
    <t>ASFALTOVÝ BETON PRO OBRUSNÉ VRSTVY ACO 11+, 11S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</si>
  <si>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</si>
  <si>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1: Popis položky dle TZ 
2: Množství v položce dle TZ 
3: 370</t>
  </si>
  <si>
    <t>574A55</t>
  </si>
  <si>
    <t>ASFALTOVÝ BETON PRO OBRUSNÉ VRSTVY ACO 16 TL. 60MM</t>
  </si>
  <si>
    <t>1: Popis položky dle TZ 
2: Množství v položce dle TZ 
3: 180</t>
  </si>
  <si>
    <t>577252</t>
  </si>
  <si>
    <t>VRSTVY PRO OBNOVU, OPRAVY - SPOJ POSTŘIK DO 2,5KG/M2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</si>
  <si>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</si>
  <si>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</si>
  <si>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</si>
  <si>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</si>
  <si>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</si>
  <si>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</si>
  <si>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1: Dlažba slepecká červená 
2: Dle TZ 
3: 2,5</t>
  </si>
  <si>
    <t>Trubní vedení</t>
  </si>
  <si>
    <t>89811</t>
  </si>
  <si>
    <t>KABEL KOMORY Z BETON DÍLCŮ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</si>
  <si>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</si>
  <si>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1: Úprava kabelové šachty v ploše č.2 
2: 1</t>
  </si>
  <si>
    <t>89911H</t>
  </si>
  <si>
    <t>OCELOVÝ POKLOP A15</t>
  </si>
  <si>
    <t>Položka zahrnuje dodávku a osazení předepsané mříže včetně rámu</t>
  </si>
  <si>
    <t>1: Ocelový poklop ze slzičkového plochu na šachtu v ploše č. 2 vč rámu - žárově zinkváno 
2: Dle TZ 
3: 1</t>
  </si>
  <si>
    <t>Ostatní konstrukce a práce</t>
  </si>
  <si>
    <t>03520</t>
  </si>
  <si>
    <t>STAVEBNÍ STROJE MOBILNÍ ZHUTŇOVACÍ</t>
  </si>
  <si>
    <t>KPL</t>
  </si>
  <si>
    <t>zahrnuje objednatelem povolené náklady na stavební vybavení zhotovitele</t>
  </si>
  <si>
    <t>1: Silniční válce - přeprava, naložení, složení, pronájem finišeru 
2: 1</t>
  </si>
  <si>
    <t>03550</t>
  </si>
  <si>
    <t>STAVEBNÍ STROJE MOBILNÍ - FINIŠERY</t>
  </si>
  <si>
    <t>1: Přeprava, naložení, složení, pronájem finišeru 
2: 1</t>
  </si>
  <si>
    <t>917211</t>
  </si>
  <si>
    <t>ZÁHONOVÉ OBRUBY Z BETONOVÝCH OBRUBNÍKŮ ŠÍŘ 50MM</t>
  </si>
  <si>
    <t>Položka zahrnuje:  
dodání a pokládku betonových obrubníků o rozměrech předepsaných zadávací dokumentací  
betonové lože i boční betonovou opěrku.</t>
  </si>
  <si>
    <t>1: Popis položky dle TZ 
2: 24</t>
  </si>
  <si>
    <t>917212</t>
  </si>
  <si>
    <t>ZÁHONOVÉ OBRUBY Z BETONOVÝCH OBRUBNÍKŮ ŠÍŘ 80MM</t>
  </si>
  <si>
    <t>1: Dle TZ 
2: 16</t>
  </si>
  <si>
    <t>917223</t>
  </si>
  <si>
    <t>SILNIČNÍ A CHODNÍKOVÉ OBRUBY Z BETONOVÝCH OBRUBNÍKŮ ŠÍŘ 100MM</t>
  </si>
  <si>
    <t>1: Popis položky dle TZ 
2: 6</t>
  </si>
  <si>
    <t>931318</t>
  </si>
  <si>
    <t>TĚSNĚNÍ DILATAČ SPAR ASF ZÁLIVKOU PRŮŘ DO 1200MM2</t>
  </si>
  <si>
    <t>položka zahrnuje dodávku a osazení předepsaného materiálu, očištění ploch spáry před úpravou, očištění okolí spáry po úpravě  
nezahrnuje těsnící profil</t>
  </si>
  <si>
    <t>1: Dle TZ 
2: 60</t>
  </si>
  <si>
    <t xml:space="preserve">  SO 111</t>
  </si>
  <si>
    <t>Elektrický ohřev výhybek</t>
  </si>
  <si>
    <t>SO 111</t>
  </si>
  <si>
    <t>Přípravné práce ( a přidružené )</t>
  </si>
  <si>
    <t>11130</t>
  </si>
  <si>
    <t>SEJMUTÍ DRNU</t>
  </si>
  <si>
    <t>470*0,35</t>
  </si>
  <si>
    <t>včetně vodorovné dopravy  a uložení na skládku</t>
  </si>
  <si>
    <t>Hloubené vykopávky</t>
  </si>
  <si>
    <t>132931</t>
  </si>
  <si>
    <t>HLOUBENÍ RÝH ŠÍŘ DO 2M PAŽ I NEPAŽ TŘ. III, ODVOZ DO 1KM</t>
  </si>
  <si>
    <t>470*0,35*0,8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</si>
  <si>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</si>
  <si>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Konstrukce ze zemin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</si>
  <si>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</si>
  <si>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Všeobecné práce pro silnoproud a slaboproud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</si>
  <si>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</si>
  <si>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702222</t>
  </si>
  <si>
    <t>KABELOVÁ CHRÁNIČKA ZEMNÍ UV STABILNÍ DN PŘES 100 DO 200 MM</t>
  </si>
  <si>
    <t>1. Položka obsahuje:  
 – přípravu podkladu pro osazení  
2. Položka neobsahuje:  
 X  
3. Způsob měření:  
Měří se metr délkový.</t>
  </si>
  <si>
    <t>702311</t>
  </si>
  <si>
    <t>ZAKRYTÍ KABELŮ VÝSTRAŽNOU FÓLIÍ ŠÍŘKY DO 20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</si>
  <si>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</si>
  <si>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</si>
  <si>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</si>
  <si>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709400</t>
  </si>
  <si>
    <t>ZATAŽENÍ LANKA DO CHRÁNIČKY NEBO ŽLABU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</si>
  <si>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</si>
  <si>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Silnoproud</t>
  </si>
  <si>
    <t>743823</t>
  </si>
  <si>
    <t>VÝSTROJ EOV PRO VÝHYBKU  OBLOUKOVOU TVARU 1:12-500</t>
  </si>
  <si>
    <t>Viz. Situace</t>
  </si>
  <si>
    <t>1. Položka obsahuje: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 – technický popis viz. projektová dokumentace 
2. Položka neobsahuje: 
 X 
3. Způsob měření: 
Udává se počet kusů kompletní konstrukce nebo práce.</t>
  </si>
  <si>
    <t>743853</t>
  </si>
  <si>
    <t>KRYT EOV STŘEDNÍ - S49, BETONOVÝ PRAŽEC, 380MM</t>
  </si>
  <si>
    <t>1. Položka obsahuje:  
 – vybavení výhybky zařízením krytů eov – střední kryt, objímky z ocelového pozinkovaného pásku obepínajícího pražec, gumové zástěrky pro volné vedení táhla pod kryt, čepy pro připevnění a veškerého drobného spojovacího a upevňovacího materiálu, odstranění štěrku v okolí pražců a opětovné zasypání    
 – technický popis viz. projektová dokumentace  
2. Položka neobsahuje:  
 -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</si>
  <si>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</si>
  <si>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</si>
  <si>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</si>
  <si>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743936</t>
  </si>
  <si>
    <t>ROZVADĚČ EOV - SADA KOLEJOVÉHO TEPLOMĚRU, ČIDLA SRÁŽEK A VENKOVNÍ TEPLOTY</t>
  </si>
  <si>
    <t>1. Položka obsahuje:  
 – veškeré příslušenství  
 – technický popis viz. projektová dokumentace  
2. Položka neobsahuje:  
 X  
3. Způsob měření:  
Udává se počet kusů kompletní konstrukce nebo práce.</t>
  </si>
  <si>
    <t>tabulka kabelů</t>
  </si>
  <si>
    <t>Kabel pro teplotní čidlo CYKY-J 4x2,5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</si>
  <si>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</si>
  <si>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Kabel CYKY-O 4x4 + CYKY-O 4x6</t>
  </si>
  <si>
    <t>742H13</t>
  </si>
  <si>
    <t>KABEL NN ČTYŘ- A PĚTIŽÍLOVÝ CU S PLASTOVOU IZOLACÍ OD 25 DO 50 MM2</t>
  </si>
  <si>
    <t>Kabel CYKY-O 4x25</t>
  </si>
  <si>
    <t>742H24</t>
  </si>
  <si>
    <t>KABEL NN ČTYŘ- A PĚTIŽÍLOVÝ AL S PLASTOVOU IZOLACÍ OD 70 DO 120 MM2</t>
  </si>
  <si>
    <t>Kabel AYKY-J 3x95+70</t>
  </si>
  <si>
    <t>742I13</t>
  </si>
  <si>
    <t>KABEL NN CU OVLÁDACÍ 7-12ŽÍLOVÝ DO 2,5 MM2 STÍNĚNÝ</t>
  </si>
  <si>
    <t>Kabel CYKY-O 12x2,5</t>
  </si>
  <si>
    <t>742J13</t>
  </si>
  <si>
    <t>OPTICKÝ KABEL SINGLEMODE DUPLEX - SKLO</t>
  </si>
  <si>
    <t>Optický kabel SM 09/125 6 vláken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</si>
  <si>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</si>
  <si>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</si>
  <si>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</si>
  <si>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</si>
  <si>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</si>
  <si>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</si>
  <si>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</si>
  <si>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</si>
  <si>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</si>
  <si>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</si>
  <si>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</si>
  <si>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</si>
  <si>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</si>
  <si>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</si>
  <si>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</si>
  <si>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</si>
  <si>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</si>
  <si>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</si>
  <si>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</si>
  <si>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</si>
  <si>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</si>
  <si>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</si>
  <si>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</si>
  <si>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</si>
  <si>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</si>
  <si>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747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</si>
  <si>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</si>
  <si>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</si>
  <si>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</si>
  <si>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</si>
  <si>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</si>
  <si>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029113</t>
  </si>
  <si>
    <t>OSTATNÍ POŽADAVKY - GEODETICKÉ ZAMĚŘENÍ - CELKY</t>
  </si>
  <si>
    <t>0,5% z ceny SO</t>
  </si>
  <si>
    <t>zahrnuje veškeré náklady spojené s objednatelem požadovanými pracemi</t>
  </si>
  <si>
    <t>03100</t>
  </si>
  <si>
    <t>ZAŘÍZENÍ STAVENIŠTĚ - ZŘÍZENÍ, PROVOZ, DEMONTÁŽ</t>
  </si>
  <si>
    <t>2% z ceny SO</t>
  </si>
  <si>
    <t>zahrnuje objednatelem povolené náklady na pořízení (event. pronájem), provozování, udržování a likvidaci zhotovitelova zařízení</t>
  </si>
  <si>
    <t>Slaboproud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</si>
  <si>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</si>
  <si>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</si>
  <si>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</si>
  <si>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</si>
  <si>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</si>
  <si>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</si>
  <si>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75IEG1</t>
  </si>
  <si>
    <t>KAZETA PRO ULOŽENÍ SVÁRŮ - DODÁVKA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</si>
  <si>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</si>
  <si>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75IEGX</t>
  </si>
  <si>
    <t>KAZETA PRO ULOŽENÍ SVÁRŮ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</si>
  <si>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</si>
  <si>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75M824</t>
  </si>
  <si>
    <t>SWITCH ETHERNET L2 DO 12 PORTŮ, PRŮMYSLOVÉ PROVEDENÍ</t>
  </si>
  <si>
    <t>75M91X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</si>
  <si>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</si>
  <si>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</si>
  <si>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</si>
  <si>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</si>
  <si>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</si>
  <si>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</si>
  <si>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</si>
  <si>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</si>
  <si>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</si>
  <si>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</si>
  <si>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</si>
  <si>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</si>
  <si>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</si>
  <si>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</si>
  <si>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</si>
  <si>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</si>
  <si>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</si>
  <si>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</si>
  <si>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</si>
  <si>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</si>
  <si>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</si>
  <si>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</si>
  <si>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</si>
  <si>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</si>
  <si>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</si>
  <si>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</si>
  <si>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</si>
  <si>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D2</t>
  </si>
  <si>
    <t xml:space="preserve">  SO 112</t>
  </si>
  <si>
    <t>Napájení</t>
  </si>
  <si>
    <t>SO 112</t>
  </si>
  <si>
    <t>Elektromontáž</t>
  </si>
  <si>
    <t>741413</t>
  </si>
  <si>
    <t>ZÁSUVKA/PŘÍVODKA PRŮMYSLOVÁ, KRYTÍ IP 44 400 V, DO 63 A</t>
  </si>
  <si>
    <t>741A11</t>
  </si>
  <si>
    <t>UZEMŇOVACÍ VODIČ V ZÁKLADECH FEZN DO 120 MM2</t>
  </si>
  <si>
    <t>741C05</t>
  </si>
  <si>
    <t>SPOJOVÁNÍ UZEMŇOVACÍCH VODIČŮ</t>
  </si>
  <si>
    <t>741C06</t>
  </si>
  <si>
    <t>741I07</t>
  </si>
  <si>
    <t>SMRŠTITELNÁ TRUBIČKA ČERNÁ PRO PRŮMĚR DO 16 MM, PÁSEK 30 MM PRO JEDEN PŘIPOJOVACÍ BOD ZEMĚ/VZDUCH</t>
  </si>
  <si>
    <t>742F13</t>
  </si>
  <si>
    <t>KABEL NN NEBO VODIČ JEDNOŽÍLOVÝ CU S PLASTOVOU IZOLACÍ OD 25 DO 50 MM2</t>
  </si>
  <si>
    <t>742I21</t>
  </si>
  <si>
    <t>KABEL NN CU OVLÁDACÍ 19-24ŽÍLOVÝ DO 2,5 MM2</t>
  </si>
  <si>
    <t>742K13</t>
  </si>
  <si>
    <t>UKONČENÍ JEDNOŽÍLOVÉHO KABELU V ROZVADĚČI NEBO NA PŘÍSTROJI OD 25 DO 50 MM2</t>
  </si>
  <si>
    <t>742L24</t>
  </si>
  <si>
    <t>UKONČENÍ DVOU AŽ PĚTIŽÍLOVÉHO KABELU KABELOVOU SPOJKOU OD 70 DO 120 MM2</t>
  </si>
  <si>
    <t>742P17</t>
  </si>
  <si>
    <t>VYHLEDÁNÍ STÁVAJÍCÍHO KABELU (MĚŘENÍ, SONDA)</t>
  </si>
  <si>
    <t>743D11</t>
  </si>
  <si>
    <t>SKŘÍŇ PŘÍPOJKOVÁ POJISTKOVÁ KOMPAKTNÍ PILÍŘOVÁ DO 63 A, DO 50 MM2, S 1-2 SADAMI JISTÍCÍCH PRVKŮ</t>
  </si>
  <si>
    <t>743D21</t>
  </si>
  <si>
    <t>SKŘÍŇ PŘÍPOJKOVÁ POJISTKOVÁ KOMPAKTNÍ PILÍŘOVÁ OD 80 DO 160 A, DO 240 MM2, S 1-2 SADAMI JISTÍCÍCH PRVKŮ</t>
  </si>
  <si>
    <t>743F24</t>
  </si>
  <si>
    <t>SKŘÍŇ ELEKTROMĚROVÁ V KOMPAKTNÍM PILÍŘI PRO NEPŘÍMÉ MĚŘENÍ NAD 80 A DVOUSAZBOVÉ VČETNĚ VÝSTROJE</t>
  </si>
  <si>
    <t>743G21</t>
  </si>
  <si>
    <t>SKŘÍŇ ZÁSUVKOVÁ VENKOVNÍ KOMPAKTNÍ PILÍŘ DO 2 KS ZÁSUVEK PRŮMYSLOVÝCH (400 V NEBO 230 V)</t>
  </si>
  <si>
    <t>744113</t>
  </si>
  <si>
    <t>ROZVODNICE NN MODULÁRNÍ, MIN. IP 30, OD 37 DO 72 MODULŮ</t>
  </si>
  <si>
    <t>744216</t>
  </si>
  <si>
    <t>KABELOVÁ SKŘÍŇ VENKOVNÍ PRÁZDNÁ PLASTOVÁ V KOMPAKTNÍM PILÍŘI, MIN. IP 44, 1070-1500 X 810-1500 MM</t>
  </si>
  <si>
    <t>744218</t>
  </si>
  <si>
    <t>KABELOVÁ SKŘÍŇ VENKOVNÍ PRÁZDNÁ PLASTOVÁ V KOMPAKTNÍM PILÍŘI, MIN. IP 44, - PŘÍPLATEK ZA POVRCHOVOU ÚPRAVU LAKOVÁNÍM</t>
  </si>
  <si>
    <t>744613</t>
  </si>
  <si>
    <t>JISTIČ JEDNOPÓLOVÝ (10 KA) OD 13 DO 20 A</t>
  </si>
  <si>
    <t>744633</t>
  </si>
  <si>
    <t>JISTIČ TŘÍPÓLOVÝ (10 KA) OD 13 DO 20 A</t>
  </si>
  <si>
    <t>744634</t>
  </si>
  <si>
    <t>JISTIČ TŘÍPÓLOVÝ (10 KA) OD 25 DO 40 A</t>
  </si>
  <si>
    <t>744635</t>
  </si>
  <si>
    <t>JISTIČ TŘÍPÓLOVÝ (10 KA) OD 50 DO 63 A</t>
  </si>
  <si>
    <t>744636</t>
  </si>
  <si>
    <t>JISTIČ TŘÍPÓLOVÝ (10 KA) OD 80 DO 125 A</t>
  </si>
  <si>
    <t>744911</t>
  </si>
  <si>
    <t>PROUDOVÝ CHRÁNIČ ČTYŘPÓLOVÝ (10 KA) DO 30 MA, DO 25 A</t>
  </si>
  <si>
    <t>744C01</t>
  </si>
  <si>
    <t>POMOCNÝ SPÍNAČ K MODULÁRNÍMU PŘÍSTROJI DO 125 A</t>
  </si>
  <si>
    <t>744C02</t>
  </si>
  <si>
    <t>NAPĚŤOVÁ SPOUŠŤ K MODULÁRNÍMU PŘÍSTROJI DO 125 A</t>
  </si>
  <si>
    <t>744J41</t>
  </si>
  <si>
    <t>SILOVÝ KOMPLETNÍ PŘEPÍNAČ 1-0-1 TŘÍ-ČTYŘPÓLOVÝ DO 32 A</t>
  </si>
  <si>
    <t>744O14</t>
  </si>
  <si>
    <t>ELEKTROMĚR</t>
  </si>
  <si>
    <t>744O21</t>
  </si>
  <si>
    <t>MĚŘÍCÍ TRANSFORMÁTOR PROUDU DO 1500/5 A</t>
  </si>
  <si>
    <t>744O33</t>
  </si>
  <si>
    <t>ÚŘEDNÍ CEJCHOVÁNÍ MĚŘÍCÍHO PŘÍSTROJE</t>
  </si>
  <si>
    <t>ZKUŠEBNÍ SVORKOVNICE</t>
  </si>
  <si>
    <t>744P01</t>
  </si>
  <si>
    <t>SPÍNACÍ HODINY</t>
  </si>
  <si>
    <t>744Q22</t>
  </si>
  <si>
    <t>SVODIČ PŘEPĚTÍ TYP 1+2 (TŘÍDA B+C) 3-4 PÓLOVÝ</t>
  </si>
  <si>
    <t>744Q32</t>
  </si>
  <si>
    <t>SVODIČ PŘEPĚTÍ TYP 2 (TŘÍDA C) 3-4 PÓLOVÝ</t>
  </si>
  <si>
    <t>744R11</t>
  </si>
  <si>
    <t>SVORKA DO 2,5 MM2</t>
  </si>
  <si>
    <t>744R12</t>
  </si>
  <si>
    <t>SVORKA OD 4 DO 16 MM2</t>
  </si>
  <si>
    <t>744R14</t>
  </si>
  <si>
    <t>SVORKA OD 70 DO 120 MM2</t>
  </si>
  <si>
    <t>744R21</t>
  </si>
  <si>
    <t>UCPÁVKOVÁ VÝVODKA PRO KABEL O PRŮMĚRU DO 13 MM</t>
  </si>
  <si>
    <t>744R23</t>
  </si>
  <si>
    <t>UCPÁVKOVÁ VÝVODKA PRO KABEL O PRŮMĚRU OD 14 DO 21 MM</t>
  </si>
  <si>
    <t>744R31</t>
  </si>
  <si>
    <t>PŘÍSTROJOVÝ ROŠT DO ROZVADĚČE NN</t>
  </si>
  <si>
    <t>744R32</t>
  </si>
  <si>
    <t>SVORKOVÝ BLOK (MŮSTEK) DO ROZVADĚČE</t>
  </si>
  <si>
    <t>744R33</t>
  </si>
  <si>
    <t>DIN LIŠTA - 0,5 M</t>
  </si>
  <si>
    <t>744R34</t>
  </si>
  <si>
    <t>OZNAČOVACÍ LIŠTA DO ROZVADĚČE NN</t>
  </si>
  <si>
    <t>744R35</t>
  </si>
  <si>
    <t>OZNAČOVACÍ ŠTÍTEK DO ROZVADĚČE NN</t>
  </si>
  <si>
    <t>744R36</t>
  </si>
  <si>
    <t>OBAL NA VÝKRESY DO ROZVADĚČE NN</t>
  </si>
  <si>
    <t>744Z01</t>
  </si>
  <si>
    <t>DEMONTÁŽ ROZVODNICE NN</t>
  </si>
  <si>
    <t>742258</t>
  </si>
  <si>
    <t>VEDENÍ VENKOVNÍ NN, KABELOVÝ SVOD</t>
  </si>
  <si>
    <t>PRŮRAZ ZDIVEM (PŘÍČKOU) ZDĚNÝM TLOUŠŤKY DO 45 CM</t>
  </si>
  <si>
    <t>61442</t>
  </si>
  <si>
    <t>ÚPRAVY POVRCHŮ VNITŘ KONSTR ZDĚNÝCH OMÍTKOU VÁP, VÁPCEM</t>
  </si>
  <si>
    <t>R1</t>
  </si>
  <si>
    <t>KLIMATIZAČNÍ JEDNOTKA - D+M VČETNĚ STAVEBNÍCH PŘÍPOMOCÍ</t>
  </si>
  <si>
    <t>R2</t>
  </si>
  <si>
    <t>KABELOVÁ SPOJKA NN  PRO KABELY DO 4x120 MM2</t>
  </si>
  <si>
    <t>12293</t>
  </si>
  <si>
    <t>ODKOPÁVKY A PROKOPÁVKY OBECNÉ TŘ. III</t>
  </si>
  <si>
    <t>18245</t>
  </si>
  <si>
    <t>ZALOŽENÍ TRÁVNÍKU ZATRAVŇOVACÍ TEXTILIÍ (ROHOŽÍ)</t>
  </si>
  <si>
    <t>701001</t>
  </si>
  <si>
    <t>OZNAČOVACÍ ŠTÍTEK KABELOVÉHO VEDENÍ, SPOJKY NEBO KABELOVÉ SKŘÍNĚ (VČETNĚ OBJÍMKY)</t>
  </si>
  <si>
    <t>701002</t>
  </si>
  <si>
    <t>ZNAČKOVACÍ TYČ</t>
  </si>
  <si>
    <t>701003</t>
  </si>
  <si>
    <t>BETONOVÝ OZNAČNÍK</t>
  </si>
  <si>
    <t>702231</t>
  </si>
  <si>
    <t>KABELOVÁ CHRÁNIČKA ZEMNÍ DĚLENÁ DN DO 100 MM</t>
  </si>
  <si>
    <t>703111</t>
  </si>
  <si>
    <t>KABELOVÝ ROŠT/LÁVKA NOSNÝ ŽÁROVĚ ZINKOVANÝ VČETNĚ UPEVNĚNÍ A PŘÍSLUŠENSTVÍ SVĚTLÉ ŠÍŘKY DO 100 MM</t>
  </si>
  <si>
    <t>703311</t>
  </si>
  <si>
    <t>KRYT K NOSNÉMU ŽLABU/ROŠTU ŽÁROVĚ ZINKOVANÝ VČETNĚ UPEVNĚNÍ A PŘÍSLUŠENSTVÍ SVĚTLÉ ŠÍŘKY DO 100 MM</t>
  </si>
  <si>
    <t>703442</t>
  </si>
  <si>
    <t>ELEKTROINSTALAČNÍ TRUBKA OCELOVÁ VČETNĚ UPEVNĚNÍ A PŘÍSLUŠENSTVÍ DN PRŮMĚRU PŘES 25 DO 40 MM</t>
  </si>
  <si>
    <t>709110</t>
  </si>
  <si>
    <t>PROVIZORNÍ ZAJIŠTĚNÍ KABELU VE VÝKOPU</t>
  </si>
  <si>
    <t>709210</t>
  </si>
  <si>
    <t>KŘIŽOVATKA KABELOVÝCH VEDENÍ SE STÁVAJÍCÍ INŽENÝRSKOU SÍTÍ (KABELEM, POTRUBÍM APOD.)</t>
  </si>
  <si>
    <t>709310</t>
  </si>
  <si>
    <t>VYPODLOŽENÍ, ODDĚLENÍ A KRYTÍ SPOJKY NEBO ODBOČNICE PRO KABEL DO 10 KV</t>
  </si>
  <si>
    <t>Zkoušky a revize</t>
  </si>
  <si>
    <t>747411</t>
  </si>
  <si>
    <t>MĚŘENÍ ZEMNÍCH ODPORŮ - ZEMNIČE PRVNÍHO NEBO SAMOSTATNÉHO</t>
  </si>
  <si>
    <t>747512</t>
  </si>
  <si>
    <t>ZKOUŠKY VODIČŮ A KABELŮ NN PRŮŘEZU ŽÍLY OD 4X35 DO 120 MM2</t>
  </si>
  <si>
    <t xml:space="preserve">  SO 113</t>
  </si>
  <si>
    <t>Rozvody NN</t>
  </si>
  <si>
    <t>SO 113</t>
  </si>
  <si>
    <t>Elektromontáže</t>
  </si>
  <si>
    <t>741122</t>
  </si>
  <si>
    <t>KRABICE (ROZVODKA) INSTALAČNÍ ODBOČNÁ SE SVORKOVNICÍ DO 4 MM2</t>
  </si>
  <si>
    <t>741131</t>
  </si>
  <si>
    <t>KRABICE (ROZVODKA) INSTALAČNÍ NA ELEKTROINSTALAČNÍ KANÁL PRÁZDNÁ</t>
  </si>
  <si>
    <t>741132</t>
  </si>
  <si>
    <t>KRABICE (ROZVODKA) INSTALAČNÍ NA ELEKTROINSTALAČNÍ KANÁL SE SVORKOVNICÍ DO 4 MM2</t>
  </si>
  <si>
    <t>741211</t>
  </si>
  <si>
    <t>SPÍNAČ INSTALAČNÍ JEDNODUCHÝ KOMPLETNÍ MONTÁŽ NA KRABICI</t>
  </si>
  <si>
    <t>741331</t>
  </si>
  <si>
    <t>ZÁSUVKA INSTALAČNÍ DVOJNÁSOBNÁ, MONTÁŽ NA KRABICI</t>
  </si>
  <si>
    <t>741341</t>
  </si>
  <si>
    <t>ZÁSUVKA INSTALAČNÍ DVOJNÁSOBNÁ S PŘEPĚŤOVOU OCHRANOU, MONTÁŽ NA KRABICI</t>
  </si>
  <si>
    <t>703512</t>
  </si>
  <si>
    <t>ELEKTROINSTALAČNÍ LIŠTA ŠÍŘKY PŘES 30 DO 60 MM</t>
  </si>
  <si>
    <t>703513</t>
  </si>
  <si>
    <t>ELEKTROINSTALAČNÍ LIŠTA ŠÍŘKY PŘES 60 MM</t>
  </si>
  <si>
    <t>703612</t>
  </si>
  <si>
    <t>ELEKTROINSTALAČNÍ KANÁL ŠÍŘKY PŘES 100 MM</t>
  </si>
  <si>
    <t>741611</t>
  </si>
  <si>
    <t>PŘÍMOTOP S TERMOSTATEM DO 1000 W</t>
  </si>
  <si>
    <t>741831</t>
  </si>
  <si>
    <t>UZEMŇOVACÍ VODIČ NA POVRCHU MĚDĚNÝ DO 120 MM2</t>
  </si>
  <si>
    <t>741C03</t>
  </si>
  <si>
    <t>POUZDRO PRO PRŮCHOD PÁSKU STĚNOU</t>
  </si>
  <si>
    <t>741Z08</t>
  </si>
  <si>
    <t>DEMONTÁŽ STÁVAJÍCÍ ELEKTROINSTALACE - KABELY, SVÍTIDLA, VYPÍNAČE, ZÁSUVKY, KRABICE APOD.</t>
  </si>
  <si>
    <t>742G41</t>
  </si>
  <si>
    <t>KABEL NN DVOU- A TŘÍŽÍLOVÝ CU FLEXIBILNÍ DO 2,5 MM2</t>
  </si>
  <si>
    <t>744111</t>
  </si>
  <si>
    <t>744Q41</t>
  </si>
  <si>
    <t>SVODIČ PŘEPĚTÍ TYP 3 (TŘÍDA D) 1-2 PÓLOVÝ</t>
  </si>
  <si>
    <t>744Q51</t>
  </si>
  <si>
    <t>SVODIČ PŘEPĚTÍ - BEZPOTENCIÁLOVÝ KONTAKT</t>
  </si>
  <si>
    <t>748137</t>
  </si>
  <si>
    <t>HASICÍ PŘÍSTROJ S CO 2- 6 KG</t>
  </si>
  <si>
    <t>748151</t>
  </si>
  <si>
    <t>BEZPEČNOSTNÍ TABULKA</t>
  </si>
  <si>
    <t>748152</t>
  </si>
  <si>
    <t>PLAKÁT "PRVNÍ POMOC"</t>
  </si>
  <si>
    <t>E.1.1.1</t>
  </si>
  <si>
    <t>Železniční svršek</t>
  </si>
  <si>
    <t xml:space="preserve">  SO 101.1</t>
  </si>
  <si>
    <t>SO 101.1</t>
  </si>
  <si>
    <t>1: Likvidace odpadu - zajišťovací značky sloupkové 
2: Dle TZ 
3: 8,66</t>
  </si>
  <si>
    <t>015250</t>
  </si>
  <si>
    <t>POPLATKY ZA LIKVIDACŮ ODPADŮ NEKONTAMINOVANÝCH - 17 02 03  POLYETYLÉNOVÉ  PODLOŽKY (ŽEL. SVRŠEK)</t>
  </si>
  <si>
    <t>1: Popis položky dle TZ. 
2: Množství v položce dle TZ 
3: 0,31</t>
  </si>
  <si>
    <t>015260</t>
  </si>
  <si>
    <t>POPLATKY ZA LIKVIDACŮ ODPADŮ NEKONTAMINOVANÝCH - 07 02 99  PRYŽOVÉ PODLOŽKY (ŽEL. SVRŠEK)</t>
  </si>
  <si>
    <t>1: Popis položky dle TZ. 
2: Množství v položce dle TZ 
3: 0,7</t>
  </si>
  <si>
    <t>015520</t>
  </si>
  <si>
    <t>POPLATKY ZA LIKVIDACŮ ODPADŮ NEBEZPEČNÝCH - 17 02 04*  ŽELEZNIČNÍ PRAŽCE DŘEVĚNÉ</t>
  </si>
  <si>
    <t>1: Popis položky dle TZ. 
2: Množství v položce dle TZ. Dřevěné pražce z koleje a výhybek 
3: 66,16+9,36</t>
  </si>
  <si>
    <t>03430</t>
  </si>
  <si>
    <t>STAVEBNÍ VYBAVENÍ STABILNÍ PRO DRCENÍ A TŘÍD KAMENIVA</t>
  </si>
  <si>
    <t>1: Popis položky dle TZ. 
2: 1</t>
  </si>
  <si>
    <t>03590</t>
  </si>
  <si>
    <t>STAVEBNÍ STROJE MOBILNÍ - OSTATNÍ</t>
  </si>
  <si>
    <t>1: Mobilní svařovna 
2: 1</t>
  </si>
  <si>
    <t>03620</t>
  </si>
  <si>
    <t>DOPRAVNÍ ZAŘÍZENÍ - JEŘÁBY STAVEBNÍ</t>
  </si>
  <si>
    <t>zahrnuje objednatelem povolené náklady na dopravní zařízení zhotovitele</t>
  </si>
  <si>
    <t>1: Kolejový jeřáb 
2: 1</t>
  </si>
  <si>
    <t>R-015150</t>
  </si>
  <si>
    <t>POPLATKY ZA LIKVIDACŮ ODPADŮ NEKONTAMINOVANÝCH - 17 05 08  ŠTĚRK Z KOLEJIŠTĚ (ODPAD PO RECYKLACI)</t>
  </si>
  <si>
    <t>1: Popis položky dle TZ. 
2: Odpad z předrcení a pročištění štěrkového lože: 1062,2t 
3: Materiál ze zemního zarážedla: 21,6t 
4: 1060,2+21,6</t>
  </si>
  <si>
    <t>R-015510</t>
  </si>
  <si>
    <t>POPLATKY ZA LIKVIDACŮ ODPADŮ NEBEZPEČNÝCH - 17 05 07*  LOKÁLNĚ ZNEČIŠTĚNÝ ŠTĚRK A ZEMINA Z KOLEJIŠTĚ - (VÝHYBKY)</t>
  </si>
  <si>
    <t>1: Popis položky dle TZ. 
2: Odtěžení části koleje č. 2 a 4 
3: 388</t>
  </si>
  <si>
    <t>R-02520</t>
  </si>
  <si>
    <t>ZKOUŠENÍ MATERIÁLŮ NEZÁVISLOU ZKUŠEBNOU</t>
  </si>
  <si>
    <t>zahrnuje veškeré náklady spojené s objednatelem požadovanými zkouškami</t>
  </si>
  <si>
    <t>1: Dovzorkování materiálu železničního svršku 
2: 1</t>
  </si>
  <si>
    <t>05871</t>
  </si>
  <si>
    <t>PŘÍPLATEK Z A KONSTRUKCI A VÝROBU OBLOUKOVÉ VÝHYBKY ( BEZ ROZLIŠENÍ TVARU )</t>
  </si>
  <si>
    <t>dodávka materiálu železničního svršku dle požadavků Technických kvalitativních podmínek staveb SŽDC, případně dle požadavků Zvláštních technických kvalitativních podmínek konkrétní stavby</t>
  </si>
  <si>
    <t>1: Výhybka č.1 a č.2 
2: 2</t>
  </si>
  <si>
    <t>512550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</si>
  <si>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</si>
  <si>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</si>
  <si>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1: Popis položky dle TZ. 
2: Množství v položce dle TZ 
3: 3031</t>
  </si>
  <si>
    <t>514000</t>
  </si>
  <si>
    <t>KOLEJOVÉ LOŽE - PROČIŠTĚNÍ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</si>
  <si>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</si>
  <si>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1: Popis položky dle TZ. 
2: Množství v položce dle TZ 
3: 905</t>
  </si>
  <si>
    <t>528252</t>
  </si>
  <si>
    <t>KOLEJ 49 E1, ROZD. "D", BEZSTYKOVÁ, PR. BET. BEZPODKLADNICOVÝ,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</si>
  <si>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</si>
  <si>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Popis položky dle TZ 
2: Množství v položce dle TZ 
3: 172,445+666,477</t>
  </si>
  <si>
    <t>528352</t>
  </si>
  <si>
    <t>KOLEJ 49 E1, ROZD. "U", BEZSTYKOVÁ, PR. BET. BEZPODKLADNICOVÝ,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</si>
  <si>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</si>
  <si>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Popis položky dle TZ.  
2: Množství v položce dle TZ 
3: 22,776</t>
  </si>
  <si>
    <t>5332C3</t>
  </si>
  <si>
    <t>J 49 1:12-500, PR. BET., UP. PRUŽNÉ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</si>
  <si>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</si>
  <si>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1: Popis a specifikace položky dle TZ 
2: Množství v položce dle TZ 
3: 2</t>
  </si>
  <si>
    <t>539102</t>
  </si>
  <si>
    <t>ZVLÁŠTNÍ VYBAVENÍ VÝHYBEK, PRAŽCE ŽLABOVÉ, SESTAVA 2 KS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</si>
  <si>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</si>
  <si>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1: Výhybka č. 1 a 2 
2: 2</t>
  </si>
  <si>
    <t>53940C</t>
  </si>
  <si>
    <t>ZVLÁŠTNÍ VYBAVENÍ VÝHYBEK, VÁLEČKOVÉ STOLIČKY NADZVEDÁVACÍ (BEZ ROZLIŠENÍ PROFILU KOLEJNIC) PRO TVAR - 1:12-500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</si>
  <si>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</si>
  <si>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1: Výhybka č. 1a 2 
2: 2</t>
  </si>
  <si>
    <t>539511</t>
  </si>
  <si>
    <t>ZVLÁŠTNÍ VYBAVENÍ VÝHYBEK, VÁLEČKOVÁ STOLIČKA DOTLAČOVACÍ</t>
  </si>
  <si>
    <t>1. Položka obsahuje:  
 – dodání a montáž válečkové dotlačovací stoličky  
2. Položka neobsahuje:  
 X  
3. Způsob měření:  
Udává se počet kusů kompletní konstrukce nebo práce.</t>
  </si>
  <si>
    <t>1: 1:12-500 (2ks) 
2: 2*2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</si>
  <si>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</si>
  <si>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</si>
  <si>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</si>
  <si>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1: Popis položky dle TZ. 
2: Množství v položce dle TZ 
3: 1037</t>
  </si>
  <si>
    <t>542221</t>
  </si>
  <si>
    <t>SMĚROVÉ A VÝŠKOVÉ VYROVNÁNÍ VÝHYBKOVÉ KONSTRUKCE NA PRAŽCÍCH BETONOVÝCH DO 0,05 M</t>
  </si>
  <si>
    <t>1: Popis položky dle TZ.  
2: Množství v položce dle TZ 
3: 129,6</t>
  </si>
  <si>
    <t>545121</t>
  </si>
  <si>
    <t>SVAR KOLEJNIC (STEJNÉHO TVARU) 49 E1, T JEDNOTLIVĚ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</si>
  <si>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</si>
  <si>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1: Popis položky dle TZ 
2: 20</t>
  </si>
  <si>
    <t>545122</t>
  </si>
  <si>
    <t>SVAR KOLEJNIC (STEJNÉHO TVARU) 49 E1, T SPOJITĚ</t>
  </si>
  <si>
    <t>1: Popis položky dle TZ 
2: 38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</si>
  <si>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</si>
  <si>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</si>
  <si>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</si>
  <si>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1: Popis položky dle TZ,  broušení výhybek č. 1 a 2 
2: 129,600</t>
  </si>
  <si>
    <t>549210</t>
  </si>
  <si>
    <t>PRAŽCOVÁ KOTVA V NOVĚ ZŘIZOVANÉ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</si>
  <si>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</si>
  <si>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1: Popis položky dle TZ. 
2: Množství v položce dle TZ 
3: 117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</si>
  <si>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</si>
  <si>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</si>
  <si>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</si>
  <si>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1: Popis položky dle TZ. 
2: Množství v položce dle TZ 
3: 961,698</t>
  </si>
  <si>
    <t>549332</t>
  </si>
  <si>
    <t>ZŘÍZENÍ BEZSTYKOVÉ KOLEJE NA STÁVAJÍCÍCH ÚSECÍCH VE VÝHYBCE</t>
  </si>
  <si>
    <t>1: Rozvinuté délky výhybek č. 1 a 2  
2: 129,600</t>
  </si>
  <si>
    <t>549510</t>
  </si>
  <si>
    <t>ŘEZÁNÍ KOLEJNIC BEZ OHLEDU NA TVAR</t>
  </si>
  <si>
    <t>OTSKP-SPK+ŽS 2018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</si>
  <si>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</si>
  <si>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1: Popis položky dle TZ. 
2: Množství v položce dle TZ 
3: 21</t>
  </si>
  <si>
    <t>R 05832C</t>
  </si>
  <si>
    <t>PŘÍPLATEK ZA PERLITIZACE JAZYKŮ A OPORNIC VÝHYBKY 49 1:12-500</t>
  </si>
  <si>
    <t>1: Dle TZ 
2: 2</t>
  </si>
  <si>
    <t>R-539540</t>
  </si>
  <si>
    <t>1. Položka obsahuje:  
 – dodání a montáž čelisťového závěru  
2. Položka neobsahuje:  
 X  
3. Způsob měření:  
Udává se počet kusů kompletní konstrukce nebo práce.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</si>
  <si>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</si>
  <si>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</si>
  <si>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</si>
  <si>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1: Popis položky dle TZ. 
2: 22</t>
  </si>
  <si>
    <t>923911</t>
  </si>
  <si>
    <t>ZAJIŠŤOVACÍ ZNAČKA REFERENČNÍHO BODU</t>
  </si>
  <si>
    <t>1. Položka obsahuje:  
 – geodetické zaměření a kontrolu připravenosti pro osazení značky referenčního bodu  
 – vyvrtání otvoru požadovaného průměru a další práce dle předpisu SŽDC M 21  
 – dodávku a montáž zajišťovací značky referenčního bodu  
 – veškerý pomocný materiál a nářadí  
 – kontrolní měření  
 – vyhotovení příslušné dokumentace  
2. Položka neobsahuje:  
 X  
3. Způsob měření:  
Udává se počet kusů kompletní konstrukce nebo práce.</t>
  </si>
  <si>
    <t>1: Popis položky dle TZ. 
2: 21</t>
  </si>
  <si>
    <t>925120</t>
  </si>
  <si>
    <t>DRÁŽNÍ STEZKY Z DRTI TL. PŘES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</si>
  <si>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</si>
  <si>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1: Popis položky dle TZ. 
2: Množství v položce dle TZ 
3: 2300</t>
  </si>
  <si>
    <t>965113</t>
  </si>
  <si>
    <t>DEMONTÁŽ KOLEJE NA BETONOVÝCH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</si>
  <si>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</si>
  <si>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1: Popis položky dle TZ. 
2: Množství v položce dle TZ. 
3: 71,6+594,8</t>
  </si>
  <si>
    <t>965116</t>
  </si>
  <si>
    <t>DEMONTÁŽ KOLEJE NA BETONOVÝCH PRAŽCÍCH - ODVOZ ROZEBRANÝCH SOUČÁSTÍ (Z MÍSTA DEMONTÁŽE NEBO Z - MONTÁŽNÍ ZÁKLADNY) K LIKVIDACI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</si>
  <si>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</si>
  <si>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1: Popis položky dle TZ.  
2: Množství v položce dle TZ. 
3: Kolejnice S49 (převoz Jičín - předání správci): 10*0,049*2*666,4 
Betonové pražce SB5 a SB8 (převoz Jičín - předání správci): 10*(239,56+33,235) 
Drobné kolejivo (převoz Jičín - předání správci): 10*(23,07+0,66) 
Pryžové podložky (likvidace zhotovitel): 45* ((904+115)*0,000182) 
Polyetylénové podložky (likvidace zhotovitel): 45* ((904+115)*0,00008)                                      Materiál z kolejnicových styků (převoz Jičín - předání správci): 10*3,12 
4: 10*0,049*2*666,4+10*(239,56+33,235)+10*(23,07+0,66)+45* ((904+115)*0,000182)+45* ((904+115)*0,00008)+10*3,12</t>
  </si>
  <si>
    <t>965123</t>
  </si>
  <si>
    <t>DEMONTÁŽ KOLEJE NA DŘEVĚNÝCH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</si>
  <si>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</si>
  <si>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1: Popis položky dle TZ 
2: Množství v položce dle TZ.  
3: 98,8+444</t>
  </si>
  <si>
    <t>965126</t>
  </si>
  <si>
    <t>DEMONTÁŽ KOLEJE NA DŘEVĚNÝCH PRAŽCÍCH - ODVOZ ROZEBRANÝCH SOUČÁSTÍ (Z MÍSTA DEMONTÁŽE NEBO Z - MONTÁŽNÍ ZÁKLADNY) K LIKVIDACI</t>
  </si>
  <si>
    <t>1: Popis položky dle TZ. 
2: Množství v položce dle TZ. 
3: Kolejnice S49 (převoz Jičín - předání správci): 10*0,049*2*97,6                                                   Kolejnice A (převoz Jičín - předání správci): 10*0,04435*2*444                                                    Dřevěné pražce  (likvidace zhotovitel): 95*66,16                                                                              Drobné kolejivo (převoz Jičín - předání správci): 10*(21,1)            
Pryžové podložky (likvidace zhotovitel): 45* ((827+115)*0,000182) 
Polyetylénové podložky (likvidace zhotovitel): 45* ((827+115)*0,00008) 
4: 10*0,049*2*97,6+10*0,04435*2*444+95*66,16+10*(21,1)+45* ((827+115)*0,000182)+45* ((827+115)*0,00008)</t>
  </si>
  <si>
    <t>965223</t>
  </si>
  <si>
    <t>DEMONTÁŽ VÝHYBKOVÉ KONSTRUKCE NA DŘEVĚNÝCH PRAŽCÍCH DO KOLEJOVÝCH POLÍ S ODVOZEM NA MONTÁŽNÍ - ZÁKLADNU S NÁSLEDNÝM ROZEBRÁNÍM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</si>
  <si>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</si>
  <si>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1: Popis položky dle TZ 
2: Množství v položce dle TZ. Rozvinutá délka výhybek. 
3: 87,5</t>
  </si>
  <si>
    <t>965226</t>
  </si>
  <si>
    <t>DEMONTÁŽ VÝHYBKOVÉ KONSTRUKCE NA DŘEVĚNÝCH PRAŽCÍCH - ODVOZ ROZEBRANÝCH SOUČÁSTÍ (Z MÍSTA DEMONTÁŽE - NEBO Z MONTÁŽNÍ ZÁKLADNY) K LIKVIDACI</t>
  </si>
  <si>
    <t>1: Popis položky dle TZ 
2: Množství v položce dle TZ 
3: Ocelová část výhybek + drobné kolejivo (převoz Jičín - předání správci):  (24,726*10) 
Dřevěné pražce (likvidace zhotovitel): 9,36*95                                                                               
4: 24,726*10+9,36*95</t>
  </si>
  <si>
    <t>965411</t>
  </si>
  <si>
    <t>ODSTRANĚNÍ ZARÁŽEDLA PRAŽCOVÉHO</t>
  </si>
  <si>
    <t>1. Položka obsahuje:  
 – zahrnuje veškeré činnosti, zařízení a materiál nutných k odstranění konstrukce vyjma zemní hrázky  
 – naložení vybouraného materiálu na dopravní prostředek  
 – příplatky za ztížené podmínky při práci v kolejišti, např. za překážky na straně koleje apod.  
2. Položka neobsahuje:  
 – odstranění zemní hrázky u pražcového zarážedla  
 – odvoz vybouraného materiálu do skladu nebo na likvidaci  
 – poplatky za likvidaci odpadů, nacení se položkami ze ssd 0  
3. Způsob měření:  
Udává se počet kusů kompletní konstrukce nebo práce.</t>
  </si>
  <si>
    <t>1: Kolej č.2 a č.4 
2: Množství v položce dle TZ. 
3: 2</t>
  </si>
  <si>
    <t>965412</t>
  </si>
  <si>
    <t>ODSTRANĚNÍ ZARÁŽEDLA PRAŽCOVÉHO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</si>
  <si>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</si>
  <si>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1: 2*0,2*45</t>
  </si>
  <si>
    <t>965421</t>
  </si>
  <si>
    <t>ODSTRANĚNÍ ZARÁŽEDLA ZEMNÍHO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</si>
  <si>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</si>
  <si>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1: Kolej č.2 a č.4 
2: Množství v položce dle TZ 
3: 2</t>
  </si>
  <si>
    <t>965422</t>
  </si>
  <si>
    <t>ODSTRANĚNÍ ZARÁŽEDLA ZEMNÍHO - ODVOZ (NA LIKVIDACI ODPADŮ NEBO JINÉ URČENÉ MÍSTO)</t>
  </si>
  <si>
    <t>1: Popis položky dle TZ 
2: 45*(2*6*2)</t>
  </si>
  <si>
    <t>965851</t>
  </si>
  <si>
    <t>DEMONTÁŽ ZAJIŠŤOVACÍ ZNAČKY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</si>
  <si>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</si>
  <si>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965852</t>
  </si>
  <si>
    <t>DEMONTÁŽ ZAJIŠŤOVACÍ ZNAČKY - ODVOZ (NA LIKVIDACI ODPADŮ NEBO JINÉ URČENÉ MÍSTO)</t>
  </si>
  <si>
    <t>1: Dle TZ 
2: 45*8,66</t>
  </si>
  <si>
    <t>R-965010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</si>
  <si>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</si>
  <si>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</si>
  <si>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1: Popis položky dle TZ. 
2: Množství v položce dle TZ 
3: 1120,5</t>
  </si>
  <si>
    <t>R-965021</t>
  </si>
  <si>
    <t>ODSTRANĚNÍ KOLEJOVÉHO LOŽE A DRÁŽNÍCH STEZEK - ODVOZ NA SKLÁDKU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</si>
  <si>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</si>
  <si>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</si>
  <si>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1: Popis položky dle TZ 
2: Množství v položce dle TZ. 
3: (215,5+589)*45</t>
  </si>
  <si>
    <t>R-965023</t>
  </si>
  <si>
    <t>ODSTRANĚNÍ KOLEJOVÉHO LOŽE A DRÁŽNÍCH STEZEK - ODVOZ NA RECYKLACI</t>
  </si>
  <si>
    <t>1: Popis položky dle TZ. 
2: Množství v položce dle TZ 
3: 905*3</t>
  </si>
  <si>
    <t xml:space="preserve">  SO 101.2</t>
  </si>
  <si>
    <t>Železniční svršek (3. podbití)</t>
  </si>
  <si>
    <t>SO 101.2</t>
  </si>
  <si>
    <t>02710</t>
  </si>
  <si>
    <t>POMOC PRÁCE ZŘÍZ NEBO ZAJIŠŤ OBJÍŽĎKY A PŘÍSTUP CESTY</t>
  </si>
  <si>
    <t>zahrnuje veškeré náklady spojené s objednatelem požadovanými zařízeními</t>
  </si>
  <si>
    <t>1: Popis položky dle TZ. 
2: 1 
3: Dopravně inženýrská opatření při uzávěře přejezdu při následném (3.podbití). Včetně dopravního značení</t>
  </si>
  <si>
    <t>513550</t>
  </si>
  <si>
    <t>KOLEJOVÉ LOŽE - DOPLNĚNÍ Z KAMENIVA HRUBÉHO DRCENÉHO (ŠTĚRK)</t>
  </si>
  <si>
    <t>1: Popis položky dle TZ. 
2: Množství v položce dle TZ 
3: 180,9</t>
  </si>
  <si>
    <t>542312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</si>
  <si>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</si>
  <si>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</si>
  <si>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1: Popis položky dle TZ. 
2: Množství v položce dle TZ 
3: 1037,7</t>
  </si>
  <si>
    <t>542322</t>
  </si>
  <si>
    <t>NÁSLEDNÁ ÚPRAVA SMĚROVÉHO A VÝŠKOVÉHO USPOŘÁDÁNÍ VÝHYBKOVÉ KONSTRUKCE - PRAŽCE BETONOVÉ</t>
  </si>
  <si>
    <t>1: Popis položky dle TZ. 
2: Množství v položce dle TZ 
3: 129.6</t>
  </si>
  <si>
    <t>1: Popis položky dle TZ, broušení výhybek č. 1 a 2  
2: 129,600</t>
  </si>
  <si>
    <t>750</t>
  </si>
  <si>
    <t>1. Položka obsahuje:  
 – vyměření místa připevnění upevňovací soupravy přestavníku a její montáž, připevnění přestavníku na upevňovací soupravu, připevnění kabelového závěru, zapojení dvou kabelových forem (včetně měření a zapojení po měření)  
 – přezkoušení a regulace přestavníku  
 – montáž přestavníku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</si>
  <si>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1: Přestavníky výhybky č. 1 a 2 
2: 2</t>
  </si>
  <si>
    <t>75C178</t>
  </si>
  <si>
    <t>PŘESTAVNÍK ELEKTROMOTORICKÝ - DEMONTÁŽ</t>
  </si>
  <si>
    <t>1. Položka obsahuje:  
 – demontáž připevnění upevňovací soupravy přestavníku a přestavníku, demontáž kabelového závěru, odpojení kabelových forem  
 – demontáž přestavníku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</si>
  <si>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</si>
  <si>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1: Dle TZ 
2: 8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</si>
  <si>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</si>
  <si>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</si>
  <si>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1:24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</si>
  <si>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</si>
  <si>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R539543</t>
  </si>
  <si>
    <t>ČELISŤOVÝ ZÁVĚR - MONTÁŽ</t>
  </si>
  <si>
    <t>KS</t>
  </si>
  <si>
    <t>1: Montáž čelisťových závěrů (výhybky dvouzávěrové) 2 ks výhybek 
2: 2*2</t>
  </si>
  <si>
    <t>R-539544</t>
  </si>
  <si>
    <t>ČELISŤOVÝ ZÁVĚR - DEMONTÁŽ</t>
  </si>
  <si>
    <t>1: Demontáž čelisťových závěrů (výhybky dvouzávěrové) 2 ks výhybek 
2: 2*2</t>
  </si>
  <si>
    <t>921940</t>
  </si>
  <si>
    <t>MONTÁŽ PŘEJEZDU NEBO PŘECHODU Z JAKÝCHKOLIV VYZÍSKANÝCH NEBO REGENEROVANÝCH DÍLCŮ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</si>
  <si>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</si>
  <si>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Zpětná montáž přejezdové konstrukce po následném podbití (3. podbití). 
2: Plocha přejezdové konstrukce: 42m2 
3: 42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</si>
  <si>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</si>
  <si>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</si>
  <si>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</si>
  <si>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Demontáž přejezdové konstrukce pro následné podbití (3. podbití). 
2: Plocha přejezdové konstrukce: 42m2 
3: 42</t>
  </si>
  <si>
    <t xml:space="preserve">  SO 102</t>
  </si>
  <si>
    <t>Výstroj trati</t>
  </si>
  <si>
    <t>SO 102</t>
  </si>
  <si>
    <t>1: Popis položky dle TZ 
2: Množství v položce dle TZ.  
3: 7,57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</si>
  <si>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</si>
  <si>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</si>
  <si>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</si>
  <si>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1: Přeložení stávajících bodů polohového pole, které jsou v kolizi s nově trasovanou kabelizací a stavebními úpravami ve výhybně Bartoušov.  
2: Množství v položce dle TZ 
3: 10</t>
  </si>
  <si>
    <t>R-015112</t>
  </si>
  <si>
    <t>1: Popis položky dle TZ 
2: Množství v položce dle TZ. 
3: 5,84</t>
  </si>
  <si>
    <t>923121</t>
  </si>
  <si>
    <t>HEKTOMETROVNÍK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</si>
  <si>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</si>
  <si>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1: Popis položky dle TZ 
2: Množství v položce dle TZ 
3: 5</t>
  </si>
  <si>
    <t>923131</t>
  </si>
  <si>
    <t>NÁMEZNÍK</t>
  </si>
  <si>
    <t>1: Popis položky dle TZ 
2: Množství v položce dle TZ 
3: 2</t>
  </si>
  <si>
    <t>923411</t>
  </si>
  <si>
    <t>NÁVĚST "VLAK SE BLÍŽÍ K ZASTÁVCE" - ZÁKLADNÍ TABULE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</si>
  <si>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</si>
  <si>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1: Popis položky dle TZ 
2: Množství v položce dle TZ 
3: 3</t>
  </si>
  <si>
    <t>923431</t>
  </si>
  <si>
    <t>NÁVĚST "KONEC NÁSTUPIŠTĚ"</t>
  </si>
  <si>
    <t>923471</t>
  </si>
  <si>
    <t>SKLONOVNÍK</t>
  </si>
  <si>
    <t>923481</t>
  </si>
  <si>
    <t>STANIČNÍK - TABULE "ÚZKÁ"</t>
  </si>
  <si>
    <t>1: Popis položky dle TZ 
2: Množství v položce dle TZ 
3: 10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</si>
  <si>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</si>
  <si>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</si>
  <si>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</si>
  <si>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1: Popis položky dle TZ 
2: Množství v položce dle TZ 
3: 15</t>
  </si>
  <si>
    <t>R-965841</t>
  </si>
  <si>
    <t>DEMONTÁŽ JAKÉKOLIV NÁVĚSTI</t>
  </si>
  <si>
    <t>1: Demontáž stávajících návěstidel a traťových značek, včetně naložení a přepravy 
2: Množství v položce dle TZ 
3: 25</t>
  </si>
  <si>
    <t>E.1.1.2</t>
  </si>
  <si>
    <t>Železniční spodek</t>
  </si>
  <si>
    <t xml:space="preserve">  SO 103</t>
  </si>
  <si>
    <t>SO 103</t>
  </si>
  <si>
    <t>1: Dle TZ 
2: 19,5</t>
  </si>
  <si>
    <t>1: Popis položky dle TZ 
2: Množství v dle přílohy č. 1 - bilance zemin 
3: 2786</t>
  </si>
  <si>
    <t>R-015330</t>
  </si>
  <si>
    <t>POPLATKY ZA LIKVIDACŮ ODPADŮ NEKONTAMINOVANÝCH - 17 05 04  KAMENNÁ SUŤ</t>
  </si>
  <si>
    <t>1: Odtěžené vrstvy škváry 
2: 786</t>
  </si>
  <si>
    <t>1: Popis položky dle TZ. 
2: Oblast výhybky č.1  
3: 151</t>
  </si>
  <si>
    <t>1: Dovzorkování materiálu železničního spodku 
2: 1</t>
  </si>
  <si>
    <t>1: Recyklace materiálu železničního spodku vybraného úseku. 
2: Popis položky dle TZ.  
3: 1</t>
  </si>
  <si>
    <t>03510</t>
  </si>
  <si>
    <t>STAVEBNÍ STROJE MOBILNÍ NA ZEMNÍ PRÁCE</t>
  </si>
  <si>
    <t>1: Zemní fréza - vápenná stabilizace 
2: 1</t>
  </si>
  <si>
    <t>1: Vibrační válce 
2: 1</t>
  </si>
  <si>
    <t>123833</t>
  </si>
  <si>
    <t>ODKOP PRO SPOD STAVBU SILNIC A ŽELEZNIC TŘ. II, ODVOZ DO 3KM</t>
  </si>
  <si>
    <t>1: Popis položky dle TZ. 
2: Množství v položce dle přílohy č. 1 - bilance zemin 
3: Přesun vytěžené zeminy železničního spodku na mezideponii, včetně škvárových vrstev 
4: 1835,584+393,174</t>
  </si>
  <si>
    <t>123838</t>
  </si>
  <si>
    <t>ODKOP PRO SPOD STAVBU SILNIC A ŽELEZNIC TŘ. II, ODVOZ DO 20KM</t>
  </si>
  <si>
    <t>1: Popis položky dle TZ. 
2: Množství v položce dle přílohy č. 1 - bilance zemin 
3: Přesun vytěžené zeminy železničního spodku z mezideponie na skládku 
4: Zahrnuje odvoz odtěžených škvárových vrstev na skládku, odvoz zemin ze železničního svršku určených na skládku, odvoz nebezpečných odpadů ( zemina z pod výhybky č. 1) 
5: 393,174+1366,38+75,5</t>
  </si>
  <si>
    <t>123939</t>
  </si>
  <si>
    <t>1: Doprava materiálu na skládku, nad 20 KM 
2: Doprava materiálu z mezideponie zpět na dosypávky terénu " 2170 t + 519 t " 
3: 1835,054*25 + (1598+519)*3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</si>
  <si>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</si>
  <si>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</si>
  <si>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</si>
  <si>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Popis položky dle TZ 
2: Množství v položce dle přílohy bilance zemin 
3: Reprofilace drážních příkopů (708m), zahrnující přesun vytěženého materiálu na mezideponii + pročištění stávajícího drážního příkopu zpevněného betonovými tvárnicemi 
4: 405,605+3,75</t>
  </si>
  <si>
    <t>12998</t>
  </si>
  <si>
    <t>ČIŠTĚNÍ POTRUBÍ DN DO 1600MM</t>
  </si>
  <si>
    <t>1: Popis položky dle TZ. 
2: Pročištění propustku ev. km 30,706 
3: 7,5</t>
  </si>
  <si>
    <t>132831</t>
  </si>
  <si>
    <t>HLOUBENÍ RÝH ŠÍŘ DO 2M PAŽ I NEPAŽ TŘ. II, ODVOZ DO 1KM</t>
  </si>
  <si>
    <t>1: Hloubení rýhy zatrubnění 
2: Dle TZ 
3: 7,9</t>
  </si>
  <si>
    <t>132833</t>
  </si>
  <si>
    <t>HLOUBENÍ RÝH ŠÍŘ DO 2M PAŽ I NEPAŽ TŘ. II, ODVOZ DO 3KM</t>
  </si>
  <si>
    <t>1: Popis položky dle TZ. 
2: Množství v položce dle přílohy  - bilance zemin 
3: Hloubení a přesun vytěžené zeminy pro zhotovení trativodů na mezideponii + hloubení rýhy pro příkopové tvárnice 
4: 245,48 + 0,155*638</t>
  </si>
  <si>
    <t>17110</t>
  </si>
  <si>
    <t>ULOŽENÍ SYPANINY DO NÁSYPŮ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</si>
  <si>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</si>
  <si>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Dosypávky okolního terénu + doplnění jílových vrstev po odtěžení škvárové vrstvy 
2: Množství v položce dle přílohy  - bilance zemin 
3: 799,059+259,495</t>
  </si>
  <si>
    <t>17581</t>
  </si>
  <si>
    <t>OBSYP POTRUBÍ A OBJEKTŮ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</si>
  <si>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</si>
  <si>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1: Zatrubnění příkopu - zásyp trouby -  ŠD 0/4 "7m3", ŠD 0/32 "14,6m3" 
2: 7+14,6</t>
  </si>
  <si>
    <t>18120</t>
  </si>
  <si>
    <t>ÚPRAVA PLÁNĚ SE ZHUTNĚNÍM V HORNINĚ TŘ. II</t>
  </si>
  <si>
    <t>položka zahrnuje úpravu pláně včetně vyrovnání výškových rozdílů. Míru zhutnění určuje projekt.</t>
  </si>
  <si>
    <t>1: Popis položek dle TZ 
2: Množství v položce dle TZ. 
3: 1500+3600+113</t>
  </si>
  <si>
    <t>18215</t>
  </si>
  <si>
    <t>ÚPRAVA POVRCHŮ SROVNÁNÍM ÚZEMÍ V TL DO 0,50M</t>
  </si>
  <si>
    <t>položka zahrnuje srovnání výškových rozdílů terénu</t>
  </si>
  <si>
    <t>1: Terénní úpravy pro založení trávníku. 
2: Množství v položce dle TZ 
3: 7830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</si>
  <si>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</si>
  <si>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</si>
  <si>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</si>
  <si>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1: Popis položky dle TZ 
2: Množství v položce dle TZ 
3: 7830</t>
  </si>
  <si>
    <t>R-18243</t>
  </si>
  <si>
    <t>ZALOŽENÍ TRÁVNÍKU HYDROOSEVEM NA HLUŠINU</t>
  </si>
  <si>
    <t>Zahrnuje dodání předepsané travní směsi, hydroosev na hlušinu, zalévání, první pokosení, to vše bez ohledu na sklon terénu</t>
  </si>
  <si>
    <t>1: Popis položky dle TZ 
2: Množství v položce dle TZ 
3: 4063</t>
  </si>
  <si>
    <t>Základy</t>
  </si>
  <si>
    <t>272313</t>
  </si>
  <si>
    <t>ZÁKLADY Z PROSTÉHO BETONU DO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</si>
  <si>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</si>
  <si>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Podkladní beton a obetonování -  trativody + příkopové tvárnice+ zatrubnění+ pod gabion  
2: 43+108 +3+12</t>
  </si>
  <si>
    <t>289971</t>
  </si>
  <si>
    <t>OPLÁŠTĚNÍ (ZPEVNĚNÍ) Z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</si>
  <si>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</si>
  <si>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1: Opláštění trativodních rýh  
2: 2410</t>
  </si>
  <si>
    <t>R-212636</t>
  </si>
  <si>
    <t>TRATIVODY KOMPL Z TRUB Z PLAST HM DN DO 150MM, RÝHA TŘ II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</si>
  <si>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</si>
  <si>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Popis položky dle TZ 
2: Množství v položce dle TZ. Trativody + příčné přechody pod kolejí a vyústění (trouba neperforovaná) 
3: 700+23</t>
  </si>
  <si>
    <t>Svislé konstrukce</t>
  </si>
  <si>
    <t>R-3272A9</t>
  </si>
  <si>
    <t>ZDI OPĚR, ZÁRUB, NÁBŘEŽ Z GABIONŮ RUČNĚ ROVNANÝCH, DRÁT O4,0MM, POVRCHOVÁ ÚPRAVA Zn + Al + PA6</t>
  </si>
  <si>
    <t>- položka zahrnuje dodávku a osazení drátěných košů s výplní lomovým kamenem.  
- gabionové matrace se vykazují v pol.č.2722**.</t>
  </si>
  <si>
    <t>1: Popis položky dle TZ 
2: 35</t>
  </si>
  <si>
    <t>Vodorovné konstrukce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</si>
  <si>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</si>
  <si>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</si>
  <si>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</si>
  <si>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1: Gabion - dosypávka ŠD 0/32 "14m3" 
2: 14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</si>
  <si>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</si>
  <si>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</si>
  <si>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</si>
  <si>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Odláždění vtoku a výtoku zatrubnění příkopu lomovým kamenem + odláždění vyústění trativodů + odláždění vtoku u propustku v ev. km 30,706 
2: (7+7)*0,35+3*0,35+3*0,35</t>
  </si>
  <si>
    <t>R-46738</t>
  </si>
  <si>
    <t>PRAH PODKLADNÍ IZX 10/60</t>
  </si>
  <si>
    <t>položka zahrnuje:  
- nutné zemní práce (hloubení rýh apod.)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</si>
  <si>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1: Popis položky dle TZ 
2: 8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</si>
  <si>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</si>
  <si>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</si>
  <si>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</si>
  <si>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konstrukce spodku + zásyp gabionu 
2: Množství v položce dle TZ 
3: 853 + 14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</si>
  <si>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</si>
  <si>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</si>
  <si>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</si>
  <si>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1: Popis položky dle TZ 
2: Množství v položce dle TZ. Oddělení konstrukce železničního svršku s terénní dosypávkou  + separační geotextilie u gabionu 
3: 945+150</t>
  </si>
  <si>
    <t>R-501103</t>
  </si>
  <si>
    <t>ZŘÍZENÍ KONSTRUKČNÍ VRSTVY TĚLESA ŽELEZNIČNÍHO SPODKU ZE ŠTĚRKODRTI VYZÍSKANÉ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</si>
  <si>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</si>
  <si>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Popis položky dle TZ. 
2: Množství v položce dle TZ. materiál z SO 101 
3: 317</t>
  </si>
  <si>
    <t>R-501420</t>
  </si>
  <si>
    <t>ZŘÍZENÍ KONSTRUKČNÍ VRSTVY TĚLESA ŽELEZNIČNÍHO SPODKU ZE ZEMINY ZLEPŠENÉ (STABILIZOVANÉ) VÁPNEM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</si>
  <si>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</si>
  <si>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1: Popis položky dle TZ 
2: Množství v položce dle TZ. 
3: 1800</t>
  </si>
  <si>
    <t>R-501900</t>
  </si>
  <si>
    <t>ZŘÍZENÍ KONSTRUKČNÍ VRSTVY TĚLESA ŽELEZNIČNÍHO SPODKU Z JINÉHO MATERIÁLU</t>
  </si>
  <si>
    <t>1. Položka obsahuje:  
 – nákup a dodání materiálu v požadované kvalitě podle zadávací dokumentace  
 – očištění podkladu, případně zřízení spojovací vrstvy  
 – uložení materiálu dle předepsaného technologického předpisu  
 – zřízení podkladní nebo konstrukční vrstvy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</si>
  <si>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Štěrkodrť stabilizovaná cementem - ZKPP 
2: Množství v položce dle TZ 
3: 59</t>
  </si>
  <si>
    <t>Úpravy povrchu</t>
  </si>
  <si>
    <t>62745</t>
  </si>
  <si>
    <t>SPÁROVÁNÍ STARÉHO ZDIVA CEMENTOVOU MALTOU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</si>
  <si>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</si>
  <si>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1: Přespárování zdiva stávajícího propustku v km 30,706 
2: 7,5*3,5</t>
  </si>
  <si>
    <t>89945</t>
  </si>
  <si>
    <t>VÝŘEZ, VÝSEK, ÚTES NA POTRUBÍ DN DO 300MM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</si>
  <si>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</si>
  <si>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1: Řez trouby zatrubnění 1x 45° + 2x 30° 
2: 3</t>
  </si>
  <si>
    <t>R-82445</t>
  </si>
  <si>
    <t>POTRUBÍ Z TRUB ŽELEZOBETONOVÝCH DN DO 300MM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</si>
  <si>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</si>
  <si>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1: Popis položky dle TZ 
2: 7,5</t>
  </si>
  <si>
    <t>R-894846</t>
  </si>
  <si>
    <t>ŠACHTY KANALIZAČNÍ PLASTOVÉ PE-HD DN 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</si>
  <si>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</si>
  <si>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Popis položky dle TZ 
2: 27 
3: položka zahrnuje:- poklopy s rámem z předepsaného materiálu a tvaru- předepsané plastové prodlužovací nástavce, dno a není-li uvedeno jinak i podkladní vrstvu (z kameniva nebo betonu). - výplň, těsnění a tmelení spár a spojů, - očištění a ošetření úložných ploch, - předepsané podkladní konstrukce, včetně výtokových dílů</t>
  </si>
  <si>
    <t>935222</t>
  </si>
  <si>
    <t>PŘÍKOPOVÉ ŽLABY Z BETON TVÁRNIC ŠÍŘ DO 900MM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</si>
  <si>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</si>
  <si>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Zpevnění dna betonovými příkopovými tvárnicemi 
2: Množství v položce dle TZ. 
3: 638</t>
  </si>
  <si>
    <t>966168</t>
  </si>
  <si>
    <t>BOURÁNÍ KONSTRUKCÍ ZE ŽELEZOBETONU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</si>
  <si>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</si>
  <si>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Popis položky dle TZ 
2: Množství v položce dle TZ 
3: 7,8</t>
  </si>
  <si>
    <t>96616B</t>
  </si>
  <si>
    <t>BOURÁNÍ KONSTRUKCÍ ZE ŽELEZOBETONU - DOPRAVA</t>
  </si>
  <si>
    <t>1: 19,5*25</t>
  </si>
  <si>
    <t>E.1.2</t>
  </si>
  <si>
    <t>Nástupiště</t>
  </si>
  <si>
    <t xml:space="preserve">  SO 104</t>
  </si>
  <si>
    <t>SO 104</t>
  </si>
  <si>
    <t>015320</t>
  </si>
  <si>
    <t>POPLATKY ZA LIKVIDACŮ ODPADŮ NEKONTAMINOVANÝCH - 17 05 04  STÁVAJÍCÍ SYPANÝ MATERIÁL Z NÁSTUPIŠŤ</t>
  </si>
  <si>
    <t>1: Popis položky dle TZ 
2: 285,6</t>
  </si>
  <si>
    <t>1: Popis položky dle TZ 
2: 252,8</t>
  </si>
  <si>
    <t>122739</t>
  </si>
  <si>
    <t>1: Popis položky dle TZ 
2: 126,4*25</t>
  </si>
  <si>
    <t>122833</t>
  </si>
  <si>
    <t>ODKOPÁVKY A PROKOPÁVKY OBECNÉ TŘ. II, ODVOZ DO 3KM</t>
  </si>
  <si>
    <t>1: Popis položky dle TZ 
2: 126,4</t>
  </si>
  <si>
    <t>17880</t>
  </si>
  <si>
    <t>ZÁSYP V UZAVŘENÝCH PROSTORÁCH Z NAKUP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</si>
  <si>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</si>
  <si>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Popis položky dle TZ 
2: 181,8</t>
  </si>
  <si>
    <t>327365</t>
  </si>
  <si>
    <t>VÝZTUŽ ZDÍ OPĚRNÝCH, ZÁRUBNÍCH, NÁBŘEŽNÍCH Z OCELI 10505, B500B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</si>
  <si>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</si>
  <si>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Popis položky dle TZ 
2: 0,057</t>
  </si>
  <si>
    <t>327366</t>
  </si>
  <si>
    <t>VÝZTUŽ ZDÍ OPĚRNÝCH, ZÁRUBNÍCH, NÁBŘEŽNÍCH Z KARI SÍTÍ</t>
  </si>
  <si>
    <t>1: Popis položky dle TZ 
2: 0,309</t>
  </si>
  <si>
    <t>327325</t>
  </si>
  <si>
    <t>ZDI OPĚRNÉ, ZÁRUBNÍ, NÁBŘEŽNÍ ZE ŽELEZOVÉHO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</si>
  <si>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</si>
  <si>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Popis položky dle TZ 
2: 1,63+1,6+5,03</t>
  </si>
  <si>
    <t>R1-348173</t>
  </si>
  <si>
    <t>ZÁBRADLÍ Z DÍLCŮ KOVOVÝCH ŽÁROVĚ ZINK PONOREM S NÁTĚREM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</si>
  <si>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</si>
  <si>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1: Popis položky dle TZ 
2: 37</t>
  </si>
  <si>
    <t>451313</t>
  </si>
  <si>
    <t>PODKLADNÍ A VÝPLŇOVÉ VRSTVY Z PROSTÉHO BETONU C16/20</t>
  </si>
  <si>
    <t>1: Popis položky dle TZ 
2: 14,9 + 0,42</t>
  </si>
  <si>
    <t>56334</t>
  </si>
  <si>
    <t>VOZOVKOVÉ VRSTVY ZE ŠTĚRKODRTI TL. DO 200MM</t>
  </si>
  <si>
    <t>1: Popis položky dle TZ 
2: 105+4,9+57</t>
  </si>
  <si>
    <t>1: Popis položky dle TZ 
2: 105</t>
  </si>
  <si>
    <t>924914</t>
  </si>
  <si>
    <t>NÁSTUPIŠTĚ - SIGNÁLNÍ PÁS Z DLAŽDIC S RELIÉFNÍM POVRCHEM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</si>
  <si>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</si>
  <si>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1: Popis položky dle TZ 
2: 4,9 
3: - dílenská dokumentace, včetně technologického předpisu spojování, - dodání materiálu v požadované kvalitě a výroba konstrukce (včetně pomůcek, přípravků a prostředků pro výrobu) bez ohledu na náročnost a její hmotnost, - dodání spojovacího materiálu, - z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</si>
  <si>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</si>
  <si>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</si>
  <si>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</si>
  <si>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Popis položky dle TZ 
2: 381,3</t>
  </si>
  <si>
    <t>711117</t>
  </si>
  <si>
    <t>IZOLACE BĚŽNÝCH KONSTRUKCÍ PROTI ZEMNÍ VLHKOSTI Z PE FÓLIÍ</t>
  </si>
  <si>
    <t>1: Popis položky dle TZ 
2: 81,8</t>
  </si>
  <si>
    <t>1: Popis položky dle TZ 
2: 46,1</t>
  </si>
  <si>
    <t>924420</t>
  </si>
  <si>
    <t>NÁSTUPIŠTĚ L (H) BEZ KONZOLOVÝCH DESEK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</si>
  <si>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</si>
  <si>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1: Popis položky dle TZ 
2: 60</t>
  </si>
  <si>
    <t>924825</t>
  </si>
  <si>
    <t>NÁSTUPIŠTĚ - UKONČENÍ NÁSTUPIŠŤ RAMPOU TYPU L (H) BEZ KONZOLOVÝCH DESEK</t>
  </si>
  <si>
    <t>1. Položka obsahuje:  
 – dodávku veškerých prvků a částí daného typu nástupiště dle odpovídajících vzorových listů a TKP včetně výplňových desek  
 – zřízení rampy nástupiště typu L nebo H na požadovanou osovou vzdálenost kolejí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nenástupní hrany nástupiště podél přilehlé koleje v metrech délkových, a to i u oboustranných nástupišť.</t>
  </si>
  <si>
    <t>1: Popis položky dle TZ - rampa 
2: 8</t>
  </si>
  <si>
    <t>924913</t>
  </si>
  <si>
    <t>NÁSTUPIŠTĚ - OPTICKÉ ZNAČENÍ NÁTĚREM ŠÍŘKY 0,15 M, ODSTÍN ŽLUTÁ 6200</t>
  </si>
  <si>
    <t>1. Položka obsahuje:  
 – příprava a očištění podkladu  
 – dodání a aplikace nátěrové hmoty  
2. Položka neobsahuje:  
 X  
3. Způsob měření:  
Měří se metr délkový.</t>
  </si>
  <si>
    <t>R-924911</t>
  </si>
  <si>
    <t>NÁSTUPIŠTNÍ DLAŽEBNÍ DESKA ŠÍŘKY 0,95 M, DÉLKY 1,0 M, TL. 0,08 M</t>
  </si>
  <si>
    <t>1:59</t>
  </si>
  <si>
    <t>R-924912</t>
  </si>
  <si>
    <t>NÁSTUPIŠTNÍ DLAŽEBNÍ DESKA S PRERUŠENÍM ŠÍŘKY 0,95 M, DÉLKY 1,0 M, TL. 0,08 M</t>
  </si>
  <si>
    <t>1:02</t>
  </si>
  <si>
    <t>R-965511</t>
  </si>
  <si>
    <t>ODSTRANĚNÍ SYPANÉHO NÁSTUPIŠTĚ</t>
  </si>
  <si>
    <t>1: Popis položky dle TZ 
2: 94</t>
  </si>
  <si>
    <t>R-965512</t>
  </si>
  <si>
    <t>ODSTRANĚNÍ SYPANÉHO NÁSTUPIŠTĚ - ODVOZ (NA LIKVIDACI ODPADŮ NEBO JINÉ URČENÉ MÍSTO)</t>
  </si>
  <si>
    <t>1: Popis položky dle TZ 
2: 285,6*45</t>
  </si>
  <si>
    <t>E.1.3</t>
  </si>
  <si>
    <t>Železniční přejezdy</t>
  </si>
  <si>
    <t xml:space="preserve">  SO 105</t>
  </si>
  <si>
    <t>Rekonstrukce přejezdu km 31,505</t>
  </si>
  <si>
    <t>SO 105</t>
  </si>
  <si>
    <t>1: Popis položky dle TZ.  
2: 31,13</t>
  </si>
  <si>
    <t>1: Popis položky dle TZ 
2: 51,48</t>
  </si>
  <si>
    <t>1: fréza živice 
2: 1</t>
  </si>
  <si>
    <t>11332</t>
  </si>
  <si>
    <t>ODSTRANĚNÍ PODKLADŮ ZPEVNĚNÝCH PLOCH Z KAMENIVA NESTMELENÉHO</t>
  </si>
  <si>
    <t>1: Dle TZ 
2: 9,9+18,7</t>
  </si>
  <si>
    <t>11332B</t>
  </si>
  <si>
    <t>ODSTRANĚNÍ PODKLADŮ ZPEVNĚNÝCH PLOCH Z KAMENIVA NESTMELENÉHO - DOPRAVA</t>
  </si>
  <si>
    <t>1: Popis položky dle TZ 
2: 51,48*45</t>
  </si>
  <si>
    <t>11372</t>
  </si>
  <si>
    <t>FRÉZOVÁNÍ ZPEVNĚNÝCH PLOCH ASFALTOVÝCH</t>
  </si>
  <si>
    <t>1: Dle TZ 
2: 12,45</t>
  </si>
  <si>
    <t>1: Popis položky dle TZ 
2: 31,13*45</t>
  </si>
  <si>
    <t>1: Popis položky dle TZ - ŠDa 
2: 6,6</t>
  </si>
  <si>
    <t>1: Válec živice 
2: 1</t>
  </si>
  <si>
    <t>1: Finišer živice 
2: 1</t>
  </si>
  <si>
    <t>56314</t>
  </si>
  <si>
    <t>VOZOVKOVÉ VRSTVY Z MECHANICKY ZPEVNĚNÉHO KAMENIVA TL. DO 200MM</t>
  </si>
  <si>
    <t>1: Dle TZ - MZK 
2: 38,5</t>
  </si>
  <si>
    <t>572221</t>
  </si>
  <si>
    <t>SPOJOVACÍ POSTŘIK Z ASFALTU DO 1,0KG/M2</t>
  </si>
  <si>
    <t>1: Popis položky dle TZ 
2: 63</t>
  </si>
  <si>
    <t>574C78</t>
  </si>
  <si>
    <t>ASFALTOVÝ BETON PRO LOŽNÍ VRSTVY ACL 22+, 22S TL. 80MM</t>
  </si>
  <si>
    <t>1: Popis položky dle TZ 
2: 55</t>
  </si>
  <si>
    <t>574E07</t>
  </si>
  <si>
    <t>ASFALTOVÝ BETON PRO PODKLADNÍ VRSTVY ACP 22+, 22S</t>
  </si>
  <si>
    <t>1: Popis položky dle TZ 
2: 6,6</t>
  </si>
  <si>
    <t>574I54</t>
  </si>
  <si>
    <t>ASFALTOVÝ KOBEREC MASTIXOVÝ SMA 11+, 11S TL. 40MM</t>
  </si>
  <si>
    <t>R-02710</t>
  </si>
  <si>
    <t>1: Dopravně inženýrská opatření při uzávěře přejezdu 
2: Dle TZ 
3: 1</t>
  </si>
  <si>
    <t>931317</t>
  </si>
  <si>
    <t>TĚSNĚNÍ DILATAČ SPAR ASF ZÁLIVKOU PRŮŘ DO 1000MM2</t>
  </si>
  <si>
    <t>1: Popis položky dle TZ 
2: 45,5</t>
  </si>
  <si>
    <t>1: Popis položky dle TZ 
2: 18,7+4,8</t>
  </si>
  <si>
    <t>R-915111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</si>
  <si>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</si>
  <si>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</si>
  <si>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R-921113</t>
  </si>
  <si>
    <t>ŽELEZNIČNÍ PŘEJEZD KONSTR. Z POLYMERBETONOVÝCH DESEK - SILNĚ ZATÍŽENÁ KOMUNIKACE</t>
  </si>
  <si>
    <t>1: 42 
2: 1. Položka obsahuje: – úpravu a hutnění podloží přejezdové konstrukce – dodávku přejezdové konstrukce pro silně zatížené komunikace s veškerými prvky a částmi daného typu přejezdové konstrukce včetně pryžových profilů, náběhových klínů, držáků kolejnic,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vpusť3. Způsob měření: Měří se půdorysná plocha (pojízdná nebo pochozí) vlastní přejezdové konstrukce tvořené daným systémem. Do plochy se nezapočítávají ochranné klíny, prahové vpusti apod.</t>
  </si>
  <si>
    <t>R-965312</t>
  </si>
  <si>
    <t>ROZEBRÁNÍ PŘEJEZDU, PŘECHODU Z DÍLCŮ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</si>
  <si>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</si>
  <si>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1: Naložení, přeprava vyzískané přejezdové konstrukce a panelu LPa do žst. Jičín 
2: Dle TZ 
3: (3,1+0,8)*10</t>
  </si>
  <si>
    <t>E.1.4</t>
  </si>
  <si>
    <t>Mosty, propustky, zdi</t>
  </si>
  <si>
    <t xml:space="preserve">  SO 106</t>
  </si>
  <si>
    <t>Rekonstrukce propustku km 31,162</t>
  </si>
  <si>
    <t>SO 106</t>
  </si>
  <si>
    <t>015160</t>
  </si>
  <si>
    <t>POPLATKY ZA LIKVIDACŮ ODPADŮ NEKONTAMINOVANÝCH - 02 01 03  SMÝCENÉ STROMY A KEŘE</t>
  </si>
  <si>
    <t>1: Viz. položka č. 11120, předpoklad 50kg/m^2 
2: 190*50/1000</t>
  </si>
  <si>
    <t>015330</t>
  </si>
  <si>
    <t>1: viz položka 966138 objemová tíha 2,2t/m3 
2: 174,109*2,2</t>
  </si>
  <si>
    <t>015570</t>
  </si>
  <si>
    <t>POPLATKY ZA LIKVIDACŮ ODPADŮ NEBEZPEČNÝCH - 17 03 03*  ASFALTOVÉ STAVEBNÍ NÁTĚRY</t>
  </si>
  <si>
    <t>1: Předpoklad staré hydroizolace  
2: 0,1</t>
  </si>
  <si>
    <t>02730</t>
  </si>
  <si>
    <t>POMOC PRÁCE ZŘÍZ NEBO ZAJIŠŤ OCHRANU INŽENÝRSKÝCH SÍTÍ</t>
  </si>
  <si>
    <t>1: Popis položky dle TZ 
2: 1</t>
  </si>
  <si>
    <t>1: viz položka 131738 objemová tíha 1,8t/m3 
2: 339,033*1,8</t>
  </si>
  <si>
    <t>11120</t>
  </si>
  <si>
    <t>ODSTRANĚNÍ KŘOVIN</t>
  </si>
  <si>
    <t>odstranění křovin a stromů do průměru 100 mm  
doprava dřevin bez ohledu na vzdálenost  
spálení na hromadách nebo štěpkování</t>
  </si>
  <si>
    <t>1: odstranění křovin na vtoku a výtoku měřeno digitálně - odhad 
2: 40+150</t>
  </si>
  <si>
    <t>12932</t>
  </si>
  <si>
    <t>ČIŠTĚNÍ PŘÍKOPŮ OD NÁNOSU DO 0,5M3/M</t>
  </si>
  <si>
    <t>1: za propustkem odhad 
2: 20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</si>
  <si>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</si>
  <si>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</si>
  <si>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</si>
  <si>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zásypy po odstranění propustku 
2: 0,6*0,45*5,3 
3: 2,67*3,8*0,3 
4: 0,4*3*2,67 
5: 10,5*0,75*2,67 
6: zásypy pod hranou železničního spodku 
7: (7+3,4)/2*(1,68+0,15)*18,2 
8: odečtený propustek - měřeno digitálně  
9: -18,2*2,2</t>
  </si>
  <si>
    <t>18220</t>
  </si>
  <si>
    <t>ROZPROSTŘENÍ ORNICE VE SVAHU</t>
  </si>
  <si>
    <t>položka zahrnuje:  
nutné přemístění ornice z dočasných skládek vzdálených do 50m  
rozprostření ornice v předepsané tloušťce ve svahu přes 1:5</t>
  </si>
  <si>
    <t>1: svahy tloušťky 100mm na vtoku 
2: 2*3,5*0,1*2+(6,5+3,7)/2*1,6*0,1 
3: svahy tloušťky 100mm na výtoku 
4: 2*(2,5*6*0,1*2+9*3,7*0,1)+(6,5+3,7)/2*1,6*0,1</t>
  </si>
  <si>
    <t>Zahrnuje dodání a položení předepsané zatravňovací textilie bez ohledu na sklon terénu, zalévání, první pokosení</t>
  </si>
  <si>
    <t>1: viz položka 18220 / tloušťkou 100mm 
2: 15,692/0,1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</si>
  <si>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</si>
  <si>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</si>
  <si>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</si>
  <si>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1: viz položka 18241 
2: 156,92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</si>
  <si>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</si>
  <si>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</si>
  <si>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</si>
  <si>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1: předpoklad 30 litrů na m2 
2: 30/1000*156,92</t>
  </si>
  <si>
    <t>131833</t>
  </si>
  <si>
    <t>HLOUBENÍ JAM ZAPAŽ I NEPAŽ TŘ. II, ODVOZ DO 3KM</t>
  </si>
  <si>
    <t>1: výtoková část 
2: (6,96+3,4)/2*2,5*16,9 
3: střední část 
4: (6,34+3,4)/2*2,5*19,5 
5: vtoková část 
6: 7*6,5*2,5/2 
7: propustek položka číslo 966138 
8: -174,109 
9: Odvoz materiálu na mezideponii</t>
  </si>
  <si>
    <t>131838</t>
  </si>
  <si>
    <t>HLOUBENÍ JAM ZAPAŽ I NEPAŽ TŘ. II, ODVOZ DO 20KM</t>
  </si>
  <si>
    <t>1: Odvoz materiálu na skládku 
2: 339,033</t>
  </si>
  <si>
    <t>13183B</t>
  </si>
  <si>
    <t>HLOUBENÍ JAM ZAPAŽ I NEPAŽ TŘ. II - DOPRAVA</t>
  </si>
  <si>
    <t>Položka zahrnuje samostatnou dopravu zeminy. Množství se určí jako součin kubatutry [m3] a požadované vzdálenosti [km].</t>
  </si>
  <si>
    <t>1: 339,033*25</t>
  </si>
  <si>
    <t>R-272325</t>
  </si>
  <si>
    <t>ZÁKLADY ZE ŽELEZOBETONU DO C30/37 (B37)</t>
  </si>
  <si>
    <t>1: betonový základ střední část 
2: 0,3*1,38*13,2 
3: rozšířené základy - plocha měřena digitálně 
4: 2,5*0,8169*2 
5: základové prahy 
6: 0,4*1,8*0,7 
7: pás dlažby měřeno digitálně 
8: 0,2*20*0,3+0,2*21*0,3 
9: koncový práh dlažby 
10: 2*0,3*1*0,6</t>
  </si>
  <si>
    <t>272366</t>
  </si>
  <si>
    <t>VÝZTUŽ ZÁKLADŮ Z KARI SÍTÍ</t>
  </si>
  <si>
    <t>1: viz výkres výztuže D.2.5.1.9 
2: 0,361</t>
  </si>
  <si>
    <t>1: střední část tl. 100mm + rezerva 20% 
2: 13,2*1,78*0,1*1,2 
3: rozšířený základ tl. 100mm 
4: 2*2,1*2,2*0,1</t>
  </si>
  <si>
    <t>46251</t>
  </si>
  <si>
    <t>ZÁHOZ Z LOMOVÉHO KAMENE</t>
  </si>
  <si>
    <t>položka zahrnuje:  
- dodávku a zához lomového kamene předepsané frakce včetně mimostaveništní a vnitrostaveništní dopravy  
není-li v zadávací dokumentaci uvedeno jinak, jedná se o nakupovaný materiál</t>
  </si>
  <si>
    <t>1: na výtoku délka * šířka * tloušťka 
2: 9*1*0,2</t>
  </si>
  <si>
    <t>1: na vtoku celkové tloušťky 300mm 
2: střední část+boční část+železniční násep 
3: (1*2,4+2*1,4*2,4+2,5*3,4)*0,3 
4: na výtoku celkové tloušťky 300mm 
5: střední část+boční část+železniční násep 
6: (1*3+2*1,4*2,4+2,5*3,4)*0,3</t>
  </si>
  <si>
    <t>711</t>
  </si>
  <si>
    <t>Izolace proti vodě a vlhkosti</t>
  </si>
  <si>
    <t>1: obvod propustku * 3 vrstvy + 10% rezerva - měřeno digitálně 
2: střední část propustku 
3: 3,7*13,2*3*1,1 
4: v místě rozšířeného základu 
5: 4,9*2,5*2*3*1,1</t>
  </si>
  <si>
    <t>9112A3</t>
  </si>
  <si>
    <t>ZÁBRADLÍ MOSTNÍ S VODOR MADLY - DEMONTÁŽ S PŘESUNEM</t>
  </si>
  <si>
    <t>položka zahrnuje:  
- demontáž a odstranění zařízení  
- jeho odvoz na předepsané místo</t>
  </si>
  <si>
    <t>1: pouze na jednom čele 
2: 4,8</t>
  </si>
  <si>
    <t>R-918371</t>
  </si>
  <si>
    <t>PROPUSTY Z TRUB DN 1000MM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</si>
  <si>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</si>
  <si>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viz výkres tvaru 1x vtoková, 15x střední díl, 1x výtoková 
2: 1,55+15*1+1,65</t>
  </si>
  <si>
    <t>966138</t>
  </si>
  <si>
    <t>BOURÁNÍ KONSTRUKCÍ Z KAMENE NA MC S ODVOZEM DO 20KM</t>
  </si>
  <si>
    <t>1: Odvoz vybouraného materiálu na skládku 
2: 174,109</t>
  </si>
  <si>
    <t>966133</t>
  </si>
  <si>
    <t>BOURÁNÍ KONSTRUKCÍ Z KAMENE NA MC S ODVOZEM DO 3KM</t>
  </si>
  <si>
    <t>1: demolice čela - výška * délka * tloušťka 
2: 2,4*5,3*0,45 
3: střední část 
4: 2,1*2,67*36 
5: druhé čelo 
6: 1,77*3,18*0,45 
7: mínus propustek 
8: -(1,1+0,9)*36/2*1 
9: Odvoz materiálu na mezideponii</t>
  </si>
  <si>
    <t>96613B</t>
  </si>
  <si>
    <t>BOURÁNÍ KONSTRUKCÍ Z KAMENE NA MC - DOPRAVA</t>
  </si>
  <si>
    <t>1: Odvoz vybouraného materiálu na skládku 
2: 174,109*2,5*25</t>
  </si>
  <si>
    <t>E.2</t>
  </si>
  <si>
    <t>Pozemní stavební objekty</t>
  </si>
  <si>
    <t xml:space="preserve">  SO 108</t>
  </si>
  <si>
    <t>Přístřešky</t>
  </si>
  <si>
    <t>SO 108</t>
  </si>
  <si>
    <t>R015112</t>
  </si>
  <si>
    <t>1: Dle TZ 
2: 24,6</t>
  </si>
  <si>
    <t>1: Výkop pro základovou desku  přístřešku na kola 
2: Dle TZ 
3: 6</t>
  </si>
  <si>
    <t>131939</t>
  </si>
  <si>
    <t>1: (6+6,3)*25</t>
  </si>
  <si>
    <t>132838</t>
  </si>
  <si>
    <t>HLOUBENÍ RÝH ŠÍŘ DO 2M PAŽ I NEPAŽ TŘ. II, ODVOZ DO 20KM</t>
  </si>
  <si>
    <t>1: Hloubený rýh pro základy čekárenského přístřešku 
2: Dle TZ 
3: 6,3</t>
  </si>
  <si>
    <t>1: Podkladní beton okapový chodníček 
2: Dle TZ 
3: 0,15</t>
  </si>
  <si>
    <t>272325</t>
  </si>
  <si>
    <t>1: Dle TZ vč. bednění 
2: 6,5</t>
  </si>
  <si>
    <t>27232A</t>
  </si>
  <si>
    <t>ZÁKLADY ZE ŽELEZOBETONU DO C20/25</t>
  </si>
  <si>
    <t>1: Dle TZ vč. bednění 
2: 3</t>
  </si>
  <si>
    <t>272365</t>
  </si>
  <si>
    <t>VÝZTUŽ ZÁKLADŮ Z OCELI 10505, B500B</t>
  </si>
  <si>
    <t>1: Popis položky dle TZ 
2: 0,063</t>
  </si>
  <si>
    <t>1: Popis položky dle TZ 
2: 0,185+0,185</t>
  </si>
  <si>
    <t>1: Dle TZ 
2: 14,4</t>
  </si>
  <si>
    <t>1: Dle TZ 
2: 9</t>
  </si>
  <si>
    <t>1: Popis položky dle TZ 
2: 3,6</t>
  </si>
  <si>
    <t>465113</t>
  </si>
  <si>
    <t>DLAŽBY Z DÍLCŮ BETON DO C16/20</t>
  </si>
  <si>
    <t>položka zahrnuje:  
- nutné zemní práce (svahování, úpravu pláně a pod.)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nezahrnuje podklad pod dlažbu, vykazuje se samostatně položkami SD 45</t>
  </si>
  <si>
    <t>1: Okapový chodníček 
2: Dle TZ 
3: 1,8*0,04</t>
  </si>
  <si>
    <t>R1 - 93767</t>
  </si>
  <si>
    <t>MOBILIÁŘ - PŘÍSTŘEŠKY PRO ZASTÁVKY VEŘEJNÉ DOPRAVY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</si>
  <si>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</si>
  <si>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1: Čekárenský přístřešek, vč. lavičky, odpadkového koše a vývěsky na jízdní řády - přeprava, dodávka a montáž, dílenská dokumentace, rozměry a RAL dle TZ 
2: Dle TZ 
3: 1</t>
  </si>
  <si>
    <t>R2 - 93767</t>
  </si>
  <si>
    <t>1: Přístřešek pro jízdní kola vč. 5 ks stojanů na kola - přeprava, dodávka a montáž, dílenská dokumentace, rozměry a RAL dle TZ  
2: Dle TZ 
3: 1</t>
  </si>
  <si>
    <t xml:space="preserve">  SO 109</t>
  </si>
  <si>
    <t>Orientační systém</t>
  </si>
  <si>
    <t>SO 109</t>
  </si>
  <si>
    <t>1: Popis položky dle TZ 
2: Množství v položce dle TZ 
3: 16</t>
  </si>
  <si>
    <t>1: Popis položky dle TZ. 
2: 7,85*25</t>
  </si>
  <si>
    <t>1: Popis položky dle TZ. 
2: Množství v položce dle TZ 
3: 7,85</t>
  </si>
  <si>
    <t>1: Popis položky dle TZ. 
2: Množství v položce dle TZ. 
3: 8</t>
  </si>
  <si>
    <t>87633</t>
  </si>
  <si>
    <t>CHRÁNIČKY Z TRUB PLASTOVÝCH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</si>
  <si>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</si>
  <si>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1: Popis položky dle TZ 
2: Množství v položce dle TZ 
3: 4,5</t>
  </si>
  <si>
    <t>R-923721</t>
  </si>
  <si>
    <t>TABULE VELIKOSTI 240X240 MM "PRŮCHOD PRO PĚŠÍ ZAKÁZÁN!" (NA SLOUPKU)</t>
  </si>
  <si>
    <t>1: Popis položky dle TZ 
2: 2</t>
  </si>
  <si>
    <t>1: Popis položky dle TZ 
2: Množství v položce dle TZ 
3: 9</t>
  </si>
  <si>
    <t>R-923711</t>
  </si>
  <si>
    <t>TABULE VELIKOSTI 1710X600 MM "NÁZEV STANICE" (NA SLOUPCÍCH)</t>
  </si>
  <si>
    <t>R-923731</t>
  </si>
  <si>
    <t>TABULE VELIKOSTI 1100X360 MM "OZNAČENÍ SMĚRŮ" (NA SLOUPCÍCH)</t>
  </si>
  <si>
    <t>1: TABULE VELIKOSTI 1100X360 MM "OZNAČENÍ SMĚRŮ" (NA SLOUPCÍCH) 
2: 1</t>
  </si>
  <si>
    <t xml:space="preserve">  SO 110</t>
  </si>
  <si>
    <t>Výpravní budova Bartoušov - stavební úpravy</t>
  </si>
  <si>
    <t>SO 110</t>
  </si>
  <si>
    <t>1: Dle TZ 
2: 1,5</t>
  </si>
  <si>
    <t>R 015112</t>
  </si>
  <si>
    <t>Firemní náklady</t>
  </si>
  <si>
    <t>1: Dle TZ 
2: 22,4</t>
  </si>
  <si>
    <t>131839</t>
  </si>
  <si>
    <t>1: 4,8+6,4*25</t>
  </si>
  <si>
    <t>1: Dle TZ 
2: 3,7+1,1</t>
  </si>
  <si>
    <t>133838</t>
  </si>
  <si>
    <t>HLOUBENÍ ŠACHET ZAPAŽ I NEPAŽ TŘ. II, ODVOZ DO 20KM</t>
  </si>
  <si>
    <t>1: Šachta venkovní + vnitřní 
2: Dle TZ 
3: 1,4 + 5</t>
  </si>
  <si>
    <t>212636</t>
  </si>
  <si>
    <t>1: Drenážní potrubí DN 110 včetně vpusti, lože a zásypu 
2: Dle TZ 
3: 7</t>
  </si>
  <si>
    <t>1: Dle TZ 
2: 5</t>
  </si>
  <si>
    <t>703752</t>
  </si>
  <si>
    <t>PROTIPOŽÁRNÍ UCPÁVKA STĚNOU/STROPEM, TL DO 50CM,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</si>
  <si>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</si>
  <si>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1: Dle TZ 
2: 1</t>
  </si>
  <si>
    <t>38824A</t>
  </si>
  <si>
    <t>KABELOVOD Z MULTIKANÁLŮ DEVÍTIOTVOROVÝCH STANDARDNÍCH</t>
  </si>
  <si>
    <t>Položka zahrnuje veškerý materiál, výrobky a polotovary, včetně mimostaveništní a vnitrostaveništní dopravy (rovněž přesuny), včetně naložení a složení, případně s uložením.</t>
  </si>
  <si>
    <t>1: 9-ti komorový multikanál 
2: Dle TZ 
3: 2,24</t>
  </si>
  <si>
    <t>R-62144</t>
  </si>
  <si>
    <t>ÚPRAVA POVRCHŮ VNĚJŠ PODHLEDŮ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</si>
  <si>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</si>
  <si>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1: Úprava SDK podhledu v místnosti 0.04 - sádrokarton, konstrukce, parozábrana,TI,dřevěný záklop, zapravení 
2: Dle TZ 
3: 1,5</t>
  </si>
  <si>
    <t>725</t>
  </si>
  <si>
    <t>Zařizovací předměty</t>
  </si>
  <si>
    <t>R-72500</t>
  </si>
  <si>
    <t>ZAŘIZOVACÍ PŘEDMĚTY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</si>
  <si>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  
- provedení požadovaných (i etapových) tlakových zkoušek</t>
  </si>
  <si>
    <t>1: Hasící přístroj 
2: Dle TZ 
3: 1</t>
  </si>
  <si>
    <t>775</t>
  </si>
  <si>
    <t>Podlahy skládané</t>
  </si>
  <si>
    <t>77522</t>
  </si>
  <si>
    <t>PODLAHY POVLAKOVÉ Z PLASTŮ (PVC)</t>
  </si>
  <si>
    <t>- položky podlah a obkladů zahrnují kompletní podlahy a obklad, včetně úpravy podkladu, spojovací, spárové malty nebo tmely, dilatace, úpravy rohů, koutů, kolem otvorů, okrajů a pod.</t>
  </si>
  <si>
    <t>1: Antistické PVC, včetně lepidla a vyrovnávací stěrky, zřízení soklů 
2: Dle TZ 
3: 18</t>
  </si>
  <si>
    <t>783</t>
  </si>
  <si>
    <t>Nátěry</t>
  </si>
  <si>
    <t>R-78381</t>
  </si>
  <si>
    <t>NÁTĚRY BETON KONSTRUKCÍ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</si>
  <si>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</si>
  <si>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1: Epoxidový nátěr 
2: Dle TZ 
3: 6,7</t>
  </si>
  <si>
    <t>784</t>
  </si>
  <si>
    <t>Malby</t>
  </si>
  <si>
    <t>1: Penetrační nátěr asf. 
2: Dle TZ 
3: 6</t>
  </si>
  <si>
    <t>711112</t>
  </si>
  <si>
    <t>IZOLACE BĚŽNÝCH KONSTRUKCÍ PROTI ZEMNÍ VLHKOSTI ASFALTOVÝMI PÁSY</t>
  </si>
  <si>
    <t>1: Dle TZ 
2: 6</t>
  </si>
  <si>
    <t>78440</t>
  </si>
  <si>
    <t>MALBY POVRCHŮ</t>
  </si>
  <si>
    <t>- Položka zahrnuje veškerý materiál, výrobky a polotovary, včetně mimostaveništní a vnitrostaveništní dopravy (rovněž přesuny), včetně naložení a složení,případně s uložením.</t>
  </si>
  <si>
    <t>1: Dle TZ 
2: 759</t>
  </si>
  <si>
    <t>787</t>
  </si>
  <si>
    <t>Zasklívání</t>
  </si>
  <si>
    <t>787217</t>
  </si>
  <si>
    <t>ZASKLÍVÁNÍ OKEN A DVEŘÍ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</si>
  <si>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</si>
  <si>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1: Zřízení pokovené folie na okně a dveřích 
2: Dle TZ 
3: 5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</si>
  <si>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</si>
  <si>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</si>
  <si>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</si>
  <si>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1: Výšková úprava venkovní šachty do úrovně chodníku 
2: 1</t>
  </si>
  <si>
    <t>R-894146</t>
  </si>
  <si>
    <t>ŠACHTY KABELOVÉ Z BETON DÍLCŮ NA POTRUBÍ DN DO 400MM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</si>
  <si>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</si>
  <si>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1: Kompletní zřízení vnitřní kabelové šachty 
2: Dle TZ 
3: 1</t>
  </si>
  <si>
    <t>R-894871</t>
  </si>
  <si>
    <t>ŠACHTY KABELOVÉ PLASTOVÉ D 1000MM</t>
  </si>
  <si>
    <t>1: Kabelová šachta PE -HD 0,91/0,91/0,91 
2: Dle TZ 
3: 1</t>
  </si>
  <si>
    <t>R-89911M</t>
  </si>
  <si>
    <t>BETONOVÝ POKLOP B125</t>
  </si>
  <si>
    <t>1: Betonový poklop B125, vnejší šachty 0,91/0,91 
2: Dle TZ 
3: 1</t>
  </si>
  <si>
    <t>936502</t>
  </si>
  <si>
    <t>DROBNÉ DOPLŇK KONSTR KOVOVÉ POZINK</t>
  </si>
  <si>
    <t>KG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</si>
  <si>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</si>
  <si>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1: Kryty VZT 2ks + poklop vnitřní kabelové šachty vč. L profilů 
2: Dle TZ 
3: 36,255 + 5</t>
  </si>
  <si>
    <t>96715</t>
  </si>
  <si>
    <t>VYBOURÁNÍ ČÁSTÍ KONSTRUKCÍ BETON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</si>
  <si>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</si>
  <si>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1: Vybourání podlahy a prostupu základem 
2: Dle TZ 
3: 0,6</t>
  </si>
  <si>
    <t>97619</t>
  </si>
  <si>
    <t>VYBOURÁNÍ DROBNÝCH PŘEDMĚTŮ OSTATNÍCH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</si>
  <si>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</si>
  <si>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1: Demontáž a likvidace podlahové krytiny PVC dle TZ 16m2 
2: 1</t>
  </si>
  <si>
    <t>R-93610</t>
  </si>
  <si>
    <t>DROBNÉ DOPLŇK KONSTR DŘEVĚNÉ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</si>
  <si>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</si>
  <si>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1: Montáž půdního vlezu 
2: Dle TZ 
3: 1</t>
  </si>
  <si>
    <t>R-93650</t>
  </si>
  <si>
    <t>DROBNÉ DOPLŇK KONSTR KOVOVÉ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</si>
  <si>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</si>
  <si>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1: Hroty proti ptactvu dodávka, montáž 
2: Dle TZ 
3: 1,6</t>
  </si>
  <si>
    <t>R-97616</t>
  </si>
  <si>
    <t>VYBOURÁNÍ DROBNÝCH PŘEDMĚTŮ DŘEVĚNÝCH</t>
  </si>
  <si>
    <t>1: Vybourání půdního vlezu a nové otvoru ve stropní konstrukci v místnosti 0.01 
2: Dle TZ 
3: 1+1</t>
  </si>
  <si>
    <t xml:space="preserve">  SO 115</t>
  </si>
  <si>
    <t>Kácení a náhradní výsadba</t>
  </si>
  <si>
    <t>SO 115</t>
  </si>
  <si>
    <t>11110</t>
  </si>
  <si>
    <t>ODSTRANĚNÍ TRAVIN</t>
  </si>
  <si>
    <t>odstranění travin bez ohledu na způsob provedení  
přemístění travin s uložením na hromady</t>
  </si>
  <si>
    <t>1: Popis položky dle TZ 
2: 10000</t>
  </si>
  <si>
    <t>R112034</t>
  </si>
  <si>
    <t>KÁCENÍ STROMŮ D KMENE PŘES 0,9M S ODSTR PAŘEZŮ, ODVOZ DO 5KM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</si>
  <si>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</si>
  <si>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1: Bez pokácení stromů - provede SŽDC s.o., Oblastní ředitelství Hradec Králové 
2: Dle TZ 
3: 24</t>
  </si>
  <si>
    <t>11223</t>
  </si>
  <si>
    <t>ODSTRANĚNÍ PAŘEZŮ D PŘES 0,9M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</si>
  <si>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</si>
  <si>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1: Dle TZ 
2: 60 - 24</t>
  </si>
  <si>
    <t>11243</t>
  </si>
  <si>
    <t>ÚPRAVA STROMŮ D PŘES 0,9M ŘEZEM VĚTVÍ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</si>
  <si>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  
průměr stromů se měří ve výšce 1,3m nad terénem.</t>
  </si>
  <si>
    <t>1: Dle TZ 
2: 3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</si>
  <si>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</si>
  <si>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</si>
  <si>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</si>
  <si>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1: Dle TZ 
2: 117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</si>
  <si>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</si>
  <si>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</si>
  <si>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</si>
  <si>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</si>
  <si>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</si>
  <si>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</si>
  <si>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1: Popis položky dle TZ. 
2: 351</t>
  </si>
  <si>
    <t>1: Zalití vysázených keřů 
2: 3</t>
  </si>
  <si>
    <t>R18221</t>
  </si>
  <si>
    <t>ROZPROSTŘENÍ ORNICE VE SVAHU V TL DO 0,10M</t>
  </si>
  <si>
    <t>1: Úprava ornice ve svahu, dodávka a přeprava vhodné ornice ze vzdálenosti do 30km  
2: Dle TZ 
3: 117</t>
  </si>
  <si>
    <t>R-184A1</t>
  </si>
  <si>
    <t>NÁHRADNÍ VÝSADBA - VYSAZOVÁNÍ KEŘŮ LISTNATÝCH S BALEM VČETNĚ VÝKOPU JAMKY</t>
  </si>
  <si>
    <t>1: Náhradní výsadba dle požadavku obce Jičíněves, popis položky dle TZ. Trnka obecná - 20 ks, Líska obecná - 20 ks 
2: 40</t>
  </si>
  <si>
    <t>184B13</t>
  </si>
  <si>
    <t>VYSAZOVÁNÍ STROMŮ LISTNATÝCH S BALEM OBVOD KMENE DO 12CM, PODCHOZÍ VÝŠ MIN 2,2M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</si>
  <si>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</si>
  <si>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1: Náhradní výsadba dle požadavku obce Jičíněves, popis položky dle TZ. Jeřáb ptačí - 20 ks 
2: 20</t>
  </si>
  <si>
    <t>184B15</t>
  </si>
  <si>
    <t>VYSAZOVÁNÍ STROMŮ LISTNATÝCH S BALEM OBVOD KMENE DO 16CM, PODCHOZÍ VÝŠ MIN 2,4M</t>
  </si>
  <si>
    <t>1: Náhradní výsadba dle požadavku obce Jičíněves, popis položky dle TZ. Kaštan koňský - 1 ks 
2: 1</t>
  </si>
  <si>
    <t>184B24</t>
  </si>
  <si>
    <t>VYSAZOVÁNÍ STROMŮ LISTNATÝCH V KONTEJNERU OBVOD KMENE DO 14CM, PODCHOZÍ VÝŠ MIN 2,2M</t>
  </si>
  <si>
    <t>1: Náhradní výsadba dle požadavku obce Staré Místo, popis položky dle TZ. Dub letní - 3 ks. 
2: 3</t>
  </si>
  <si>
    <t>R1-18472</t>
  </si>
  <si>
    <t>PÉČE O NÁHRADNÍ VÝSADBU - OBEC JIČÍNĚVES</t>
  </si>
  <si>
    <t>1: Zajištění následné péče o vysazené dřeviny 
2: Položka zahrnuje péči o náhradní výsadbu po dobu následujících 5let od data předání dokončené výsadby. Péčí je myšleno pravidelná zálivka, hnojení a v případě úhynu výsadba nové sazenice.  
3: 1</t>
  </si>
  <si>
    <t>R2-18472</t>
  </si>
  <si>
    <t>PÉČE O NÁHRADNÍ VÝSADBU - OBEC STARÉ MÍSTO</t>
  </si>
  <si>
    <t>1: Zajištění následné péče o vysazené dřeviny 
2: 1 
3: Položka zahrnuje sledování zdravotního stavu vysazených dřevin po dobu 2 let, včetně výměny uhynulých jedinců v nejbližším vhodném období.</t>
  </si>
  <si>
    <t>21461</t>
  </si>
  <si>
    <t>SEPARAČNÍ GEOTEXTILIE</t>
  </si>
  <si>
    <t>E.3.6</t>
  </si>
  <si>
    <t>Rozvodny vn, nn, osvětlení a dálkové ovládání odpojovačů</t>
  </si>
  <si>
    <t xml:space="preserve">  SO 114</t>
  </si>
  <si>
    <t>Venkovní osvětlení</t>
  </si>
  <si>
    <t>SO 114</t>
  </si>
  <si>
    <t>2*0,8*0,8*1,5 + 4*0,6*0,6*1 + 1,2*0,5*0,7</t>
  </si>
  <si>
    <t>462*0,35*0,8+18*1,2*0,65</t>
  </si>
  <si>
    <t>17421</t>
  </si>
  <si>
    <t>ZÁSYP JAM A RÝH ZEMINOU BEZ ZHUTNĚNÍ</t>
  </si>
  <si>
    <t>462*0,35*0,6+18*1*0,65+1,2*0,5*0,7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</si>
  <si>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</si>
  <si>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18010</t>
  </si>
  <si>
    <t>VŠEOBECNÉ ÚPRAVY ZASTAVĚNÉHO ÚZEMÍ</t>
  </si>
  <si>
    <t>462*0,35*2</t>
  </si>
  <si>
    <t>Všeobecné úpravy musí zahrnovat úpravu území po uskutečnění stavby, tak jak je požadováno v zadávací dokumentaci s výjimkou těch prací, pro které jsou uvedeny samostatné položky.</t>
  </si>
  <si>
    <t>Skládky</t>
  </si>
  <si>
    <t>015310</t>
  </si>
  <si>
    <t>POPLATKY ZA LIKVIDACŮ ODPADŮ NEKONTAMINOVANÝCH - 16 02 14  ELEKTROŠROT (VYŘAZENÁ EL. ZAŘÍZENÍ A PŘÍSTR. - AL, CU A VZ. KOVY)</t>
  </si>
  <si>
    <t>015420</t>
  </si>
  <si>
    <t>POPLATKY ZA LIKVIDACŮ ODPADŮ NEKONTAMINOVANÝCH - 17 06 04  ZBYTKY IZOLAČNÍCH MATERIÁLŮ</t>
  </si>
  <si>
    <t>745Z92</t>
  </si>
  <si>
    <t>DEMONTÁŽ - ODVOZ (NA LIKVIDACI ODPADŮ NEBO JINÉ URČENÉ MÍSTO)</t>
  </si>
  <si>
    <t>27231</t>
  </si>
  <si>
    <t>ZÁKLADY Z PROSTÉHO BETONU</t>
  </si>
  <si>
    <t>6x základ pro sklápěcí stožár</t>
  </si>
  <si>
    <t>4*0,6*0,6*1+2*0,8*0,8*1,5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</si>
  <si>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</si>
  <si>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všeobecné práce pro silnoproud a slaboproud</t>
  </si>
  <si>
    <t>odečteno z v.č. D.2.3.6.3</t>
  </si>
  <si>
    <t>1. Položka obsahuje:  
 – pomocné mechanismy  
2. Položka neobsahuje:  
 X  
3. Způsob měření:  
Měří se plocha v metrech čtverečných.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</si>
  <si>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</si>
  <si>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R-702001</t>
  </si>
  <si>
    <t>KABELOVÉ PÍSKOVÉ LOŽE Z PŘESÁTÉHO PÍSKU DO ŠÍŘKY 650MM</t>
  </si>
  <si>
    <t>položka obsahuje dovoz a veškerou manipulaci s pískem - přípravu a urovnání lože po položení kabelu</t>
  </si>
  <si>
    <t>747541</t>
  </si>
  <si>
    <t>MĚŘENÍ INTENZITY OSVĚTLENÍ INSTALOVANÉHO V ROZSAHU TOHOTO SO/PS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</si>
  <si>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</si>
  <si>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741I01</t>
  </si>
  <si>
    <t>SPOJOVÁNÍ A PŘIPOJOVÁNÍ HROMOSVODOVÝCH VODIČŮ</t>
  </si>
  <si>
    <t>1. Položka obsahuje:  
 – svorku pro spojování, ochranné nátěry  
 – upevnění vč. veškerého příslušenství  
2. Položka neobsahuje:  
 X  
3. Způsob měření:  
Udává se počet kusů kompletní konstrukce nebo práce.</t>
  </si>
  <si>
    <t>CYKY-J 3x1.5</t>
  </si>
  <si>
    <t>CYKY-O 4x4</t>
  </si>
  <si>
    <t>CYKY-O 4x6</t>
  </si>
  <si>
    <t>FTP cat.5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</si>
  <si>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</si>
  <si>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743111</t>
  </si>
  <si>
    <t>OSVĚTLOVACÍ STOŽÁR 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</si>
  <si>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</si>
  <si>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743112</t>
  </si>
  <si>
    <t>OSVĚTLOVACÍ STOŽÁR  SKLOPNÝ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</si>
  <si>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</si>
  <si>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743472</t>
  </si>
  <si>
    <t>SVÍTIDLO DRÁŽNÍ LED, MIN. IP 54, ELEKTRONICKÝ PŘEDŘADNÍK, PŘES 10 DO 25 W</t>
  </si>
  <si>
    <t>2700lm, 4000K, IP65, IK08, opt. DM12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</si>
  <si>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</si>
  <si>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743474</t>
  </si>
  <si>
    <t>SVÍTIDLO DRÁŽNÍ LED, MIN. IP 54, ELEKTRONICKÝ PŘEDŘADNÍK, PŘES 45 W</t>
  </si>
  <si>
    <t>11000lm, 4000K, IP65, IK08, opt. DM12</t>
  </si>
  <si>
    <t>743611</t>
  </si>
  <si>
    <t>ROZVADĚČ PRO DRÁŽNÍ OSVĚTLENÍ SILOVÝ NAPÁJECÍ S PLC ŘÍDÍCÍM SYSTÉMEM DO 6 KUSŮ TŘÍFÁZOVÝCH VĚTVÍ</t>
  </si>
  <si>
    <t>Provedení rozvaděče - viz výkres č. D.2.3.6.3, provedení dle vzorového listu OŘ HK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</si>
  <si>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</si>
  <si>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</si>
  <si>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</si>
  <si>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743Z35</t>
  </si>
  <si>
    <t>DEMONTÁŽ SVÍTIDLA Z OSVĚTLOVACÍHO STOŽÁRU VÝŠKY DO 15 M</t>
  </si>
  <si>
    <t>747111</t>
  </si>
  <si>
    <t>KONTROLA SILOVÝCH ROZVADĚČŮ NN,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</si>
  <si>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</si>
  <si>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743165</t>
  </si>
  <si>
    <t>OSVĚTLOVACÍ STOŽÁR  - HYDRAULICKÉ SKLOPNÉ ZAŘÍZENÍ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</si>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</sst>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styles" Target="styles.xml" /><Relationship Id="rId27" Type="http://schemas.openxmlformats.org/officeDocument/2006/relationships/sharedStrings" Target="sharedStrings.xml" /><Relationship Id="rId2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0+C10+C12+C21+C23+C26+C30+C32+C34+C36+C38+C43</f>
      </c>
    </row>
    <row r="7" spans="2:3" ht="12.75" customHeight="1">
      <c r="B7" s="8" t="s">
        <v>7</v>
      </c>
      <c s="10">
        <f>0+E10+E12+E21+E23+E26+E30+E32+E34+E36+E38+E43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379</v>
      </c>
      <c s="12" t="s">
        <v>380</v>
      </c>
      <c s="14">
        <f>0+C13+C14+C15+C16+C17+C18+C19+C20</f>
      </c>
      <c s="14">
        <f>C12*0.21</f>
      </c>
      <c s="14">
        <f>0+E13+E14+E15+E16+E17+E18+E19+E20</f>
      </c>
      <c s="13">
        <f>0+F13+F14+F15+F16+F17+F18+F19+F20</f>
      </c>
    </row>
    <row r="13" spans="1:6" ht="12.75">
      <c r="A13" s="11" t="s">
        <v>381</v>
      </c>
      <c s="12" t="s">
        <v>382</v>
      </c>
      <c s="14">
        <f>'PS 02'!K8+'PS 02'!M8</f>
      </c>
      <c s="14">
        <f>C13*0.21</f>
      </c>
      <c s="14">
        <f>C13+D13</f>
      </c>
      <c s="13">
        <f>'PS 02'!T7</f>
      </c>
    </row>
    <row r="14" spans="1:6" ht="12.75">
      <c r="A14" s="11" t="s">
        <v>785</v>
      </c>
      <c s="12" t="s">
        <v>786</v>
      </c>
      <c s="14">
        <f>'PS 03'!K8+'PS 03'!M8</f>
      </c>
      <c s="14">
        <f>C14*0.21</f>
      </c>
      <c s="14">
        <f>C14+D14</f>
      </c>
      <c s="13">
        <f>'PS 03'!T7</f>
      </c>
    </row>
    <row r="15" spans="1:6" ht="12.75">
      <c r="A15" s="11" t="s">
        <v>838</v>
      </c>
      <c s="12" t="s">
        <v>839</v>
      </c>
      <c s="14">
        <f>'PS 04'!K8+'PS 04'!M8</f>
      </c>
      <c s="14">
        <f>C15*0.21</f>
      </c>
      <c s="14">
        <f>C15+D15</f>
      </c>
      <c s="13">
        <f>'PS 04'!T7</f>
      </c>
    </row>
    <row r="16" spans="1:6" ht="12.75">
      <c r="A16" s="11" t="s">
        <v>858</v>
      </c>
      <c s="12" t="s">
        <v>859</v>
      </c>
      <c s="14">
        <f>'PS 05'!K8+'PS 05'!M8</f>
      </c>
      <c s="14">
        <f>C16*0.21</f>
      </c>
      <c s="14">
        <f>C16+D16</f>
      </c>
      <c s="13">
        <f>'PS 05'!T7</f>
      </c>
    </row>
    <row r="17" spans="1:6" ht="12.75">
      <c r="A17" s="11" t="s">
        <v>941</v>
      </c>
      <c s="12" t="s">
        <v>942</v>
      </c>
      <c s="14">
        <f>'PS 06'!K8+'PS 06'!M8</f>
      </c>
      <c s="14">
        <f>C17*0.21</f>
      </c>
      <c s="14">
        <f>C17+D17</f>
      </c>
      <c s="13">
        <f>'PS 06'!T7</f>
      </c>
    </row>
    <row r="18" spans="1:6" ht="12.75">
      <c r="A18" s="11" t="s">
        <v>999</v>
      </c>
      <c s="12" t="s">
        <v>1000</v>
      </c>
      <c s="14">
        <f>'PS 07'!K8+'PS 07'!M8</f>
      </c>
      <c s="14">
        <f>C18*0.21</f>
      </c>
      <c s="14">
        <f>C18+D18</f>
      </c>
      <c s="13">
        <f>'PS 07'!T7</f>
      </c>
    </row>
    <row r="19" spans="1:6" ht="12.75">
      <c r="A19" s="11" t="s">
        <v>1097</v>
      </c>
      <c s="12" t="s">
        <v>1098</v>
      </c>
      <c s="14">
        <f>'SO 107'!K8+'SO 107'!M8</f>
      </c>
      <c s="14">
        <f>C19*0.21</f>
      </c>
      <c s="14">
        <f>C19+D19</f>
      </c>
      <c s="13">
        <f>'SO 107'!T7</f>
      </c>
    </row>
    <row r="20" spans="1:6" ht="12.75">
      <c r="A20" s="11" t="s">
        <v>1202</v>
      </c>
      <c s="12" t="s">
        <v>1203</v>
      </c>
      <c s="14">
        <f>'SO 111'!K8+'SO 111'!M8</f>
      </c>
      <c s="14">
        <f>C20*0.21</f>
      </c>
      <c s="14">
        <f>C20+D20</f>
      </c>
      <c s="13">
        <f>'SO 111'!T7</f>
      </c>
    </row>
    <row r="21" spans="1:6" ht="12.75">
      <c r="A21" s="11" t="s">
        <v>1317</v>
      </c>
      <c s="12" t="s">
        <v>1318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1319</v>
      </c>
      <c s="12" t="s">
        <v>1320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1342</v>
      </c>
      <c s="12" t="s">
        <v>380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1343</v>
      </c>
      <c s="12" t="s">
        <v>1344</v>
      </c>
      <c s="14">
        <f>'SO 112'!K8+'SO 112'!M8</f>
      </c>
      <c s="14">
        <f>C24*0.21</f>
      </c>
      <c s="14">
        <f>C24+D24</f>
      </c>
      <c s="13">
        <f>'SO 112'!T7</f>
      </c>
    </row>
    <row r="25" spans="1:6" ht="12.75">
      <c r="A25" s="11" t="s">
        <v>1473</v>
      </c>
      <c s="12" t="s">
        <v>1474</v>
      </c>
      <c s="14">
        <f>'SO 113'!K8+'SO 113'!M8</f>
      </c>
      <c s="14">
        <f>C25*0.21</f>
      </c>
      <c s="14">
        <f>C25+D25</f>
      </c>
      <c s="13">
        <f>'SO 113'!T7</f>
      </c>
    </row>
    <row r="26" spans="1:6" ht="12.75">
      <c r="A26" s="11" t="s">
        <v>1516</v>
      </c>
      <c s="12" t="s">
        <v>1517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1518</v>
      </c>
      <c s="12" t="s">
        <v>1517</v>
      </c>
      <c s="14">
        <f>'SO 101.1'!K8+'SO 101.1'!M8</f>
      </c>
      <c s="14">
        <f>C27*0.21</f>
      </c>
      <c s="14">
        <f>C27+D27</f>
      </c>
      <c s="13">
        <f>'SO 101.1'!T7</f>
      </c>
    </row>
    <row r="28" spans="1:6" ht="12.75">
      <c r="A28" s="11" t="s">
        <v>1692</v>
      </c>
      <c s="12" t="s">
        <v>1693</v>
      </c>
      <c s="14">
        <f>'SO 101.2'!K8+'SO 101.2'!M8</f>
      </c>
      <c s="14">
        <f>C28*0.21</f>
      </c>
      <c s="14">
        <f>C28+D28</f>
      </c>
      <c s="13">
        <f>'SO 101.2'!T7</f>
      </c>
    </row>
    <row r="29" spans="1:6" ht="12.75">
      <c r="A29" s="11" t="s">
        <v>1737</v>
      </c>
      <c s="12" t="s">
        <v>1738</v>
      </c>
      <c s="14">
        <f>'SO 102'!K8+'SO 102'!M8</f>
      </c>
      <c s="14">
        <f>C29*0.21</f>
      </c>
      <c s="14">
        <f>C29+D29</f>
      </c>
      <c s="13">
        <f>'SO 102'!T7</f>
      </c>
    </row>
    <row r="30" spans="1:6" ht="12.75">
      <c r="A30" s="11" t="s">
        <v>1772</v>
      </c>
      <c s="12" t="s">
        <v>1773</v>
      </c>
      <c s="14">
        <f>0+C31</f>
      </c>
      <c s="14">
        <f>C30*0.21</f>
      </c>
      <c s="14">
        <f>0+E31</f>
      </c>
      <c s="13">
        <f>0+F31</f>
      </c>
    </row>
    <row r="31" spans="1:6" ht="12.75">
      <c r="A31" s="11" t="s">
        <v>1774</v>
      </c>
      <c s="12" t="s">
        <v>1773</v>
      </c>
      <c s="14">
        <f>'SO 103'!K8+'SO 103'!M8</f>
      </c>
      <c s="14">
        <f>C31*0.21</f>
      </c>
      <c s="14">
        <f>C31+D31</f>
      </c>
      <c s="13">
        <f>'SO 103'!T7</f>
      </c>
    </row>
    <row r="32" spans="1:6" ht="12.75">
      <c r="A32" s="11" t="s">
        <v>1912</v>
      </c>
      <c s="12" t="s">
        <v>1913</v>
      </c>
      <c s="14">
        <f>0+C33</f>
      </c>
      <c s="14">
        <f>C32*0.21</f>
      </c>
      <c s="14">
        <f>0+E33</f>
      </c>
      <c s="13">
        <f>0+F33</f>
      </c>
    </row>
    <row r="33" spans="1:6" ht="12.75">
      <c r="A33" s="11" t="s">
        <v>1914</v>
      </c>
      <c s="12" t="s">
        <v>1913</v>
      </c>
      <c s="14">
        <f>'SO 104'!K8+'SO 104'!M8</f>
      </c>
      <c s="14">
        <f>C33*0.21</f>
      </c>
      <c s="14">
        <f>C33+D33</f>
      </c>
      <c s="13">
        <f>'SO 104'!T7</f>
      </c>
    </row>
    <row r="34" spans="1:6" ht="12.75">
      <c r="A34" s="11" t="s">
        <v>1986</v>
      </c>
      <c s="12" t="s">
        <v>1987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1988</v>
      </c>
      <c s="12" t="s">
        <v>1989</v>
      </c>
      <c s="14">
        <f>'SO 105'!K8+'SO 105'!M8</f>
      </c>
      <c s="14">
        <f>C35*0.21</f>
      </c>
      <c s="14">
        <f>C35+D35</f>
      </c>
      <c s="13">
        <f>'SO 105'!T7</f>
      </c>
    </row>
    <row r="36" spans="1:6" ht="12.75">
      <c r="A36" s="11" t="s">
        <v>2037</v>
      </c>
      <c s="12" t="s">
        <v>2038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2039</v>
      </c>
      <c s="12" t="s">
        <v>2040</v>
      </c>
      <c s="14">
        <f>'SO 106'!K8+'SO 106'!M8</f>
      </c>
      <c s="14">
        <f>C37*0.21</f>
      </c>
      <c s="14">
        <f>C37+D37</f>
      </c>
      <c s="13">
        <f>'SO 106'!T7</f>
      </c>
    </row>
    <row r="38" spans="1:6" ht="12.75">
      <c r="A38" s="11" t="s">
        <v>2121</v>
      </c>
      <c s="12" t="s">
        <v>2122</v>
      </c>
      <c s="14">
        <f>0+C39+C40+C41+C42</f>
      </c>
      <c s="14">
        <f>C38*0.21</f>
      </c>
      <c s="14">
        <f>0+E39+E40+E41+E42</f>
      </c>
      <c s="13">
        <f>0+F39+F40+F41+F42</f>
      </c>
    </row>
    <row r="39" spans="1:6" ht="12.75">
      <c r="A39" s="11" t="s">
        <v>2123</v>
      </c>
      <c s="12" t="s">
        <v>2124</v>
      </c>
      <c s="14">
        <f>'SO 108'!K8+'SO 108'!M8</f>
      </c>
      <c s="14">
        <f>C39*0.21</f>
      </c>
      <c s="14">
        <f>C39+D39</f>
      </c>
      <c s="13">
        <f>'SO 108'!T7</f>
      </c>
    </row>
    <row r="40" spans="1:6" ht="12.75">
      <c r="A40" s="11" t="s">
        <v>2157</v>
      </c>
      <c s="12" t="s">
        <v>2158</v>
      </c>
      <c s="14">
        <f>'SO 109'!K8+'SO 109'!M8</f>
      </c>
      <c s="14">
        <f>C40*0.21</f>
      </c>
      <c s="14">
        <f>C40+D40</f>
      </c>
      <c s="13">
        <f>'SO 109'!T7</f>
      </c>
    </row>
    <row r="41" spans="1:6" ht="12.75">
      <c r="A41" s="11" t="s">
        <v>2177</v>
      </c>
      <c s="12" t="s">
        <v>2178</v>
      </c>
      <c s="14">
        <f>'SO 110'!K8+'SO 110'!M8</f>
      </c>
      <c s="14">
        <f>C41*0.21</f>
      </c>
      <c s="14">
        <f>C41+D41</f>
      </c>
      <c s="13">
        <f>'SO 110'!T7</f>
      </c>
    </row>
    <row r="42" spans="1:6" ht="12.75">
      <c r="A42" s="11" t="s">
        <v>2277</v>
      </c>
      <c s="12" t="s">
        <v>2278</v>
      </c>
      <c s="14">
        <f>'SO 115'!K8+'SO 115'!M8</f>
      </c>
      <c s="14">
        <f>C42*0.21</f>
      </c>
      <c s="14">
        <f>C42+D42</f>
      </c>
      <c s="13">
        <f>'SO 115'!T7</f>
      </c>
    </row>
    <row r="43" spans="1:6" ht="12.75">
      <c r="A43" s="11" t="s">
        <v>2332</v>
      </c>
      <c s="12" t="s">
        <v>2333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2334</v>
      </c>
      <c s="12" t="s">
        <v>2335</v>
      </c>
      <c s="14">
        <f>'SO 114'!K8+'SO 114'!M8</f>
      </c>
      <c s="14">
        <f>C44*0.21</f>
      </c>
      <c s="14">
        <f>C44+D44</f>
      </c>
      <c s="13">
        <f>'SO 114'!T7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COUNTIFS(L8:L220,"=0",A8:A220,"P")+COUNTIFS(L8:L220,"",A8:A220,"P")+SUM(Q8:Q220)</f>
      </c>
    </row>
    <row r="8" spans="1:13" ht="12.75">
      <c r="A8" t="s">
        <v>44</v>
      </c>
      <c r="C8" s="28" t="s">
        <v>1204</v>
      </c>
      <c r="E8" s="30" t="s">
        <v>1203</v>
      </c>
      <c r="J8" s="29">
        <f>0+J9+J14+J19+J24+J45+J130+J167</f>
      </c>
      <c s="29">
        <f>0+K9+K14+K19+K24+K45+K130+K167</f>
      </c>
      <c s="29">
        <f>0+L9+L14+L19+L24+L45+L130+L167</f>
      </c>
      <c s="29">
        <f>0+M9+M14+M19+M24+M45+M130+M167</f>
      </c>
    </row>
    <row r="9" spans="1:13" ht="12.75">
      <c r="A9" t="s">
        <v>46</v>
      </c>
      <c r="C9" s="31" t="s">
        <v>88</v>
      </c>
      <c r="E9" s="33" t="s">
        <v>1205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199</v>
      </c>
      <c s="34" t="s">
        <v>1206</v>
      </c>
      <c s="35" t="s">
        <v>5</v>
      </c>
      <c s="6" t="s">
        <v>1207</v>
      </c>
      <c s="36" t="s">
        <v>926</v>
      </c>
      <c s="37">
        <v>165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1208</v>
      </c>
    </row>
    <row r="13" spans="1:5" ht="12.75">
      <c r="A13" t="s">
        <v>58</v>
      </c>
      <c r="E13" s="39" t="s">
        <v>1209</v>
      </c>
    </row>
    <row r="14" spans="1:13" ht="12.75">
      <c r="A14" t="s">
        <v>46</v>
      </c>
      <c r="C14" s="31" t="s">
        <v>95</v>
      </c>
      <c r="E14" s="33" t="s">
        <v>1210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202</v>
      </c>
      <c s="34" t="s">
        <v>1211</v>
      </c>
      <c s="35" t="s">
        <v>5</v>
      </c>
      <c s="6" t="s">
        <v>1212</v>
      </c>
      <c s="36" t="s">
        <v>64</v>
      </c>
      <c s="37">
        <v>131.6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387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56</v>
      </c>
      <c r="E17" s="40" t="s">
        <v>1213</v>
      </c>
    </row>
    <row r="18" spans="1:5" ht="318.75">
      <c r="A18" t="s">
        <v>58</v>
      </c>
      <c r="E18" s="39" t="s">
        <v>1214</v>
      </c>
    </row>
    <row r="19" spans="1:13" ht="12.75">
      <c r="A19" t="s">
        <v>46</v>
      </c>
      <c r="C19" s="31" t="s">
        <v>107</v>
      </c>
      <c r="E19" s="33" t="s">
        <v>1215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205</v>
      </c>
      <c s="34" t="s">
        <v>497</v>
      </c>
      <c s="35" t="s">
        <v>5</v>
      </c>
      <c s="6" t="s">
        <v>498</v>
      </c>
      <c s="36" t="s">
        <v>64</v>
      </c>
      <c s="37">
        <v>131.6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387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12.75">
      <c r="A22" s="35" t="s">
        <v>56</v>
      </c>
      <c r="E22" s="40" t="s">
        <v>1213</v>
      </c>
    </row>
    <row r="23" spans="1:5" ht="229.5">
      <c r="A23" t="s">
        <v>58</v>
      </c>
      <c r="E23" s="39" t="s">
        <v>1216</v>
      </c>
    </row>
    <row r="24" spans="1:13" ht="12.75">
      <c r="A24" t="s">
        <v>46</v>
      </c>
      <c r="C24" s="31" t="s">
        <v>269</v>
      </c>
      <c r="E24" s="33" t="s">
        <v>1217</v>
      </c>
      <c r="J24" s="32">
        <f>0</f>
      </c>
      <c s="32">
        <f>0</f>
      </c>
      <c s="32">
        <f>0+L25+L29+L33+L37+L41</f>
      </c>
      <c s="32">
        <f>0+M25+M29+M33+M37+M41</f>
      </c>
    </row>
    <row r="25" spans="1:16" ht="12.75">
      <c r="A25" t="s">
        <v>49</v>
      </c>
      <c s="34" t="s">
        <v>184</v>
      </c>
      <c s="34" t="s">
        <v>69</v>
      </c>
      <c s="35" t="s">
        <v>5</v>
      </c>
      <c s="6" t="s">
        <v>70</v>
      </c>
      <c s="36" t="s">
        <v>52</v>
      </c>
      <c s="37">
        <v>170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387</v>
      </c>
      <c>
        <f>(M25*21)/100</f>
      </c>
      <c t="s">
        <v>27</v>
      </c>
    </row>
    <row r="26" spans="1:5" ht="12.75">
      <c r="A26" s="35" t="s">
        <v>54</v>
      </c>
      <c r="E26" s="39" t="s">
        <v>5</v>
      </c>
    </row>
    <row r="27" spans="1:5" ht="12.75">
      <c r="A27" s="35" t="s">
        <v>56</v>
      </c>
      <c r="E27" s="40" t="s">
        <v>5</v>
      </c>
    </row>
    <row r="28" spans="1:5" ht="102">
      <c r="A28" t="s">
        <v>58</v>
      </c>
      <c r="E28" s="39" t="s">
        <v>1218</v>
      </c>
    </row>
    <row r="29" spans="1:16" ht="12.75">
      <c r="A29" t="s">
        <v>49</v>
      </c>
      <c s="34" t="s">
        <v>187</v>
      </c>
      <c s="34" t="s">
        <v>1219</v>
      </c>
      <c s="35" t="s">
        <v>5</v>
      </c>
      <c s="6" t="s">
        <v>1220</v>
      </c>
      <c s="36" t="s">
        <v>52</v>
      </c>
      <c s="37">
        <v>300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387</v>
      </c>
      <c>
        <f>(M29*21)/100</f>
      </c>
      <c t="s">
        <v>27</v>
      </c>
    </row>
    <row r="30" spans="1:5" ht="12.75">
      <c r="A30" s="35" t="s">
        <v>54</v>
      </c>
      <c r="E30" s="39" t="s">
        <v>5</v>
      </c>
    </row>
    <row r="31" spans="1:5" ht="12.75">
      <c r="A31" s="35" t="s">
        <v>56</v>
      </c>
      <c r="E31" s="40" t="s">
        <v>5</v>
      </c>
    </row>
    <row r="32" spans="1:5" ht="76.5">
      <c r="A32" t="s">
        <v>58</v>
      </c>
      <c r="E32" s="39" t="s">
        <v>1221</v>
      </c>
    </row>
    <row r="33" spans="1:16" ht="12.75">
      <c r="A33" t="s">
        <v>49</v>
      </c>
      <c s="34" t="s">
        <v>190</v>
      </c>
      <c s="34" t="s">
        <v>1222</v>
      </c>
      <c s="35" t="s">
        <v>5</v>
      </c>
      <c s="6" t="s">
        <v>1223</v>
      </c>
      <c s="36" t="s">
        <v>52</v>
      </c>
      <c s="37">
        <v>470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387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140.25">
      <c r="A36" t="s">
        <v>58</v>
      </c>
      <c r="E36" s="39" t="s">
        <v>1224</v>
      </c>
    </row>
    <row r="37" spans="1:16" ht="25.5">
      <c r="A37" t="s">
        <v>49</v>
      </c>
      <c s="34" t="s">
        <v>193</v>
      </c>
      <c s="34" t="s">
        <v>1225</v>
      </c>
      <c s="35" t="s">
        <v>5</v>
      </c>
      <c s="6" t="s">
        <v>1226</v>
      </c>
      <c s="36" t="s">
        <v>52</v>
      </c>
      <c s="37">
        <v>470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387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40.25">
      <c r="A40" t="s">
        <v>58</v>
      </c>
      <c r="E40" s="39" t="s">
        <v>1224</v>
      </c>
    </row>
    <row r="41" spans="1:16" ht="12.75">
      <c r="A41" t="s">
        <v>49</v>
      </c>
      <c s="34" t="s">
        <v>196</v>
      </c>
      <c s="34" t="s">
        <v>1227</v>
      </c>
      <c s="35" t="s">
        <v>5</v>
      </c>
      <c s="6" t="s">
        <v>1228</v>
      </c>
      <c s="36" t="s">
        <v>52</v>
      </c>
      <c s="37">
        <v>470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387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27.5">
      <c r="A44" t="s">
        <v>58</v>
      </c>
      <c r="E44" s="39" t="s">
        <v>1229</v>
      </c>
    </row>
    <row r="45" spans="1:13" ht="12.75">
      <c r="A45" t="s">
        <v>46</v>
      </c>
      <c r="C45" s="31" t="s">
        <v>281</v>
      </c>
      <c r="E45" s="33" t="s">
        <v>1230</v>
      </c>
      <c r="J45" s="32">
        <f>0</f>
      </c>
      <c s="32">
        <f>0</f>
      </c>
      <c s="32">
        <f>0+L46+L50+L54+L58+L62+L66+L70+L74+L78+L82+L86+L90+L94+L98+L102+L106+L110+L114+L118+L122+L126</f>
      </c>
      <c s="32">
        <f>0+M46+M50+M54+M58+M62+M66+M70+M74+M78+M82+M86+M90+M94+M98+M102+M106+M110+M114+M118+M122+M126</f>
      </c>
    </row>
    <row r="46" spans="1:16" ht="12.75">
      <c r="A46" t="s">
        <v>49</v>
      </c>
      <c s="34" t="s">
        <v>47</v>
      </c>
      <c s="34" t="s">
        <v>1231</v>
      </c>
      <c s="35" t="s">
        <v>5</v>
      </c>
      <c s="6" t="s">
        <v>1232</v>
      </c>
      <c s="36" t="s">
        <v>110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387</v>
      </c>
      <c>
        <f>(M46*21)/100</f>
      </c>
      <c t="s">
        <v>27</v>
      </c>
    </row>
    <row r="47" spans="1:5" ht="12.75">
      <c r="A47" s="35" t="s">
        <v>54</v>
      </c>
      <c r="E47" s="39" t="s">
        <v>1233</v>
      </c>
    </row>
    <row r="48" spans="1:5" ht="140.25">
      <c r="A48" s="35" t="s">
        <v>56</v>
      </c>
      <c r="E48" s="40" t="s">
        <v>1234</v>
      </c>
    </row>
    <row r="49" spans="1:5" ht="12.75">
      <c r="A49" t="s">
        <v>58</v>
      </c>
      <c r="E49" s="39" t="s">
        <v>5</v>
      </c>
    </row>
    <row r="50" spans="1:16" ht="12.75">
      <c r="A50" t="s">
        <v>49</v>
      </c>
      <c s="34" t="s">
        <v>27</v>
      </c>
      <c s="34" t="s">
        <v>1235</v>
      </c>
      <c s="35" t="s">
        <v>5</v>
      </c>
      <c s="6" t="s">
        <v>1236</v>
      </c>
      <c s="36" t="s">
        <v>110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387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7.5">
      <c r="A53" t="s">
        <v>58</v>
      </c>
      <c r="E53" s="39" t="s">
        <v>1237</v>
      </c>
    </row>
    <row r="54" spans="1:16" ht="25.5">
      <c r="A54" t="s">
        <v>49</v>
      </c>
      <c s="34" t="s">
        <v>26</v>
      </c>
      <c s="34" t="s">
        <v>1238</v>
      </c>
      <c s="35" t="s">
        <v>5</v>
      </c>
      <c s="6" t="s">
        <v>1239</v>
      </c>
      <c s="36" t="s">
        <v>110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387</v>
      </c>
      <c>
        <f>(M54*21)/100</f>
      </c>
      <c t="s">
        <v>27</v>
      </c>
    </row>
    <row r="55" spans="1:5" ht="12.75">
      <c r="A55" s="35" t="s">
        <v>54</v>
      </c>
      <c r="E55" s="39" t="s">
        <v>1233</v>
      </c>
    </row>
    <row r="56" spans="1:5" ht="12.75">
      <c r="A56" s="35" t="s">
        <v>56</v>
      </c>
      <c r="E56" s="40" t="s">
        <v>5</v>
      </c>
    </row>
    <row r="57" spans="1:5" ht="102">
      <c r="A57" t="s">
        <v>58</v>
      </c>
      <c r="E57" s="39" t="s">
        <v>1240</v>
      </c>
    </row>
    <row r="58" spans="1:16" ht="25.5">
      <c r="A58" t="s">
        <v>49</v>
      </c>
      <c s="34" t="s">
        <v>65</v>
      </c>
      <c s="34" t="s">
        <v>1241</v>
      </c>
      <c s="35" t="s">
        <v>5</v>
      </c>
      <c s="6" t="s">
        <v>1242</v>
      </c>
      <c s="36" t="s">
        <v>110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387</v>
      </c>
      <c>
        <f>(M58*21)/100</f>
      </c>
      <c t="s">
        <v>27</v>
      </c>
    </row>
    <row r="59" spans="1:5" ht="12.75">
      <c r="A59" s="35" t="s">
        <v>54</v>
      </c>
      <c r="E59" s="39" t="s">
        <v>1233</v>
      </c>
    </row>
    <row r="60" spans="1:5" ht="12.75">
      <c r="A60" s="35" t="s">
        <v>56</v>
      </c>
      <c r="E60" s="40" t="s">
        <v>5</v>
      </c>
    </row>
    <row r="61" spans="1:5" ht="89.25">
      <c r="A61" t="s">
        <v>58</v>
      </c>
      <c r="E61" s="39" t="s">
        <v>1243</v>
      </c>
    </row>
    <row r="62" spans="1:16" ht="12.75">
      <c r="A62" t="s">
        <v>49</v>
      </c>
      <c s="34" t="s">
        <v>68</v>
      </c>
      <c s="34" t="s">
        <v>130</v>
      </c>
      <c s="35" t="s">
        <v>5</v>
      </c>
      <c s="6" t="s">
        <v>131</v>
      </c>
      <c s="36" t="s">
        <v>52</v>
      </c>
      <c s="37">
        <v>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387</v>
      </c>
      <c>
        <f>(M62*21)/100</f>
      </c>
      <c t="s">
        <v>27</v>
      </c>
    </row>
    <row r="63" spans="1:5" ht="12.75">
      <c r="A63" s="35" t="s">
        <v>54</v>
      </c>
      <c r="E63" s="39" t="s">
        <v>1244</v>
      </c>
    </row>
    <row r="64" spans="1:5" ht="12.75">
      <c r="A64" s="35" t="s">
        <v>56</v>
      </c>
      <c r="E64" s="40" t="s">
        <v>1245</v>
      </c>
    </row>
    <row r="65" spans="1:5" ht="89.25">
      <c r="A65" t="s">
        <v>58</v>
      </c>
      <c r="E65" s="39" t="s">
        <v>1246</v>
      </c>
    </row>
    <row r="66" spans="1:16" ht="12.75">
      <c r="A66" t="s">
        <v>49</v>
      </c>
      <c s="34" t="s">
        <v>71</v>
      </c>
      <c s="34" t="s">
        <v>133</v>
      </c>
      <c s="35" t="s">
        <v>5</v>
      </c>
      <c s="6" t="s">
        <v>134</v>
      </c>
      <c s="36" t="s">
        <v>52</v>
      </c>
      <c s="37">
        <v>385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387</v>
      </c>
      <c>
        <f>(M66*21)/100</f>
      </c>
      <c t="s">
        <v>27</v>
      </c>
    </row>
    <row r="67" spans="1:5" ht="12.75">
      <c r="A67" s="35" t="s">
        <v>54</v>
      </c>
      <c r="E67" s="39" t="s">
        <v>1244</v>
      </c>
    </row>
    <row r="68" spans="1:5" ht="12.75">
      <c r="A68" s="35" t="s">
        <v>56</v>
      </c>
      <c r="E68" s="40" t="s">
        <v>1247</v>
      </c>
    </row>
    <row r="69" spans="1:5" ht="89.25">
      <c r="A69" t="s">
        <v>58</v>
      </c>
      <c r="E69" s="39" t="s">
        <v>1246</v>
      </c>
    </row>
    <row r="70" spans="1:16" ht="12.75">
      <c r="A70" t="s">
        <v>49</v>
      </c>
      <c s="34" t="s">
        <v>74</v>
      </c>
      <c s="34" t="s">
        <v>1248</v>
      </c>
      <c s="35" t="s">
        <v>5</v>
      </c>
      <c s="6" t="s">
        <v>1249</v>
      </c>
      <c s="36" t="s">
        <v>52</v>
      </c>
      <c s="37">
        <v>300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387</v>
      </c>
      <c>
        <f>(M70*21)/100</f>
      </c>
      <c t="s">
        <v>27</v>
      </c>
    </row>
    <row r="71" spans="1:5" ht="12.75">
      <c r="A71" s="35" t="s">
        <v>54</v>
      </c>
      <c r="E71" s="39" t="s">
        <v>1244</v>
      </c>
    </row>
    <row r="72" spans="1:5" ht="12.75">
      <c r="A72" s="35" t="s">
        <v>56</v>
      </c>
      <c r="E72" s="40" t="s">
        <v>1250</v>
      </c>
    </row>
    <row r="73" spans="1:5" ht="89.25">
      <c r="A73" t="s">
        <v>58</v>
      </c>
      <c r="E73" s="39" t="s">
        <v>1246</v>
      </c>
    </row>
    <row r="74" spans="1:16" ht="12.75">
      <c r="A74" t="s">
        <v>49</v>
      </c>
      <c s="34" t="s">
        <v>77</v>
      </c>
      <c s="34" t="s">
        <v>1251</v>
      </c>
      <c s="35" t="s">
        <v>5</v>
      </c>
      <c s="6" t="s">
        <v>1252</v>
      </c>
      <c s="36" t="s">
        <v>52</v>
      </c>
      <c s="37">
        <v>170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387</v>
      </c>
      <c>
        <f>(M74*21)/100</f>
      </c>
      <c t="s">
        <v>27</v>
      </c>
    </row>
    <row r="75" spans="1:5" ht="12.75">
      <c r="A75" s="35" t="s">
        <v>54</v>
      </c>
      <c r="E75" s="39" t="s">
        <v>1244</v>
      </c>
    </row>
    <row r="76" spans="1:5" ht="12.75">
      <c r="A76" s="35" t="s">
        <v>56</v>
      </c>
      <c r="E76" s="40" t="s">
        <v>1253</v>
      </c>
    </row>
    <row r="77" spans="1:5" ht="89.25">
      <c r="A77" t="s">
        <v>58</v>
      </c>
      <c r="E77" s="39" t="s">
        <v>1246</v>
      </c>
    </row>
    <row r="78" spans="1:16" ht="12.75">
      <c r="A78" t="s">
        <v>49</v>
      </c>
      <c s="34" t="s">
        <v>80</v>
      </c>
      <c s="34" t="s">
        <v>1254</v>
      </c>
      <c s="35" t="s">
        <v>5</v>
      </c>
      <c s="6" t="s">
        <v>1255</v>
      </c>
      <c s="36" t="s">
        <v>52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387</v>
      </c>
      <c>
        <f>(M78*21)/100</f>
      </c>
      <c t="s">
        <v>27</v>
      </c>
    </row>
    <row r="79" spans="1:5" ht="12.75">
      <c r="A79" s="35" t="s">
        <v>54</v>
      </c>
      <c r="E79" s="39" t="s">
        <v>1244</v>
      </c>
    </row>
    <row r="80" spans="1:5" ht="12.75">
      <c r="A80" s="35" t="s">
        <v>56</v>
      </c>
      <c r="E80" s="40" t="s">
        <v>1256</v>
      </c>
    </row>
    <row r="81" spans="1:5" ht="89.25">
      <c r="A81" t="s">
        <v>58</v>
      </c>
      <c r="E81" s="39" t="s">
        <v>1246</v>
      </c>
    </row>
    <row r="82" spans="1:16" ht="12.75">
      <c r="A82" t="s">
        <v>49</v>
      </c>
      <c s="34" t="s">
        <v>84</v>
      </c>
      <c s="34" t="s">
        <v>1257</v>
      </c>
      <c s="35" t="s">
        <v>5</v>
      </c>
      <c s="6" t="s">
        <v>1258</v>
      </c>
      <c s="36" t="s">
        <v>52</v>
      </c>
      <c s="37">
        <v>170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387</v>
      </c>
      <c>
        <f>(M82*21)/100</f>
      </c>
      <c t="s">
        <v>27</v>
      </c>
    </row>
    <row r="83" spans="1:5" ht="12.75">
      <c r="A83" s="35" t="s">
        <v>54</v>
      </c>
      <c r="E83" s="39" t="s">
        <v>1244</v>
      </c>
    </row>
    <row r="84" spans="1:5" ht="12.75">
      <c r="A84" s="35" t="s">
        <v>56</v>
      </c>
      <c r="E84" s="40" t="s">
        <v>1259</v>
      </c>
    </row>
    <row r="85" spans="1:5" ht="51">
      <c r="A85" t="s">
        <v>58</v>
      </c>
      <c r="E85" s="39" t="s">
        <v>1260</v>
      </c>
    </row>
    <row r="86" spans="1:16" ht="12.75">
      <c r="A86" t="s">
        <v>49</v>
      </c>
      <c s="34" t="s">
        <v>88</v>
      </c>
      <c s="34" t="s">
        <v>543</v>
      </c>
      <c s="35" t="s">
        <v>5</v>
      </c>
      <c s="6" t="s">
        <v>544</v>
      </c>
      <c s="36" t="s">
        <v>52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387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7.5">
      <c r="A89" t="s">
        <v>58</v>
      </c>
      <c r="E89" s="39" t="s">
        <v>1261</v>
      </c>
    </row>
    <row r="90" spans="1:16" ht="12.75">
      <c r="A90" t="s">
        <v>49</v>
      </c>
      <c s="34" t="s">
        <v>88</v>
      </c>
      <c s="34" t="s">
        <v>1262</v>
      </c>
      <c s="35" t="s">
        <v>5</v>
      </c>
      <c s="6" t="s">
        <v>1263</v>
      </c>
      <c s="36" t="s">
        <v>52</v>
      </c>
      <c s="37">
        <v>170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387</v>
      </c>
      <c>
        <f>(M90*21)/100</f>
      </c>
      <c t="s">
        <v>27</v>
      </c>
    </row>
    <row r="91" spans="1:5" ht="12.75">
      <c r="A91" s="35" t="s">
        <v>54</v>
      </c>
      <c r="E91" s="39" t="s">
        <v>1244</v>
      </c>
    </row>
    <row r="92" spans="1:5" ht="12.75">
      <c r="A92" s="35" t="s">
        <v>56</v>
      </c>
      <c r="E92" s="40" t="s">
        <v>5</v>
      </c>
    </row>
    <row r="93" spans="1:5" ht="63.75">
      <c r="A93" t="s">
        <v>58</v>
      </c>
      <c r="E93" s="39" t="s">
        <v>1264</v>
      </c>
    </row>
    <row r="94" spans="1:16" ht="25.5">
      <c r="A94" t="s">
        <v>49</v>
      </c>
      <c s="34" t="s">
        <v>92</v>
      </c>
      <c s="34" t="s">
        <v>136</v>
      </c>
      <c s="35" t="s">
        <v>5</v>
      </c>
      <c s="6" t="s">
        <v>137</v>
      </c>
      <c s="36" t="s">
        <v>110</v>
      </c>
      <c s="37">
        <v>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387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02">
      <c r="A96" s="35" t="s">
        <v>56</v>
      </c>
      <c r="E96" s="40" t="s">
        <v>1265</v>
      </c>
    </row>
    <row r="97" spans="1:5" ht="12.75">
      <c r="A97" t="s">
        <v>58</v>
      </c>
      <c r="E97" s="39" t="s">
        <v>5</v>
      </c>
    </row>
    <row r="98" spans="1:16" ht="25.5">
      <c r="A98" t="s">
        <v>49</v>
      </c>
      <c s="34" t="s">
        <v>95</v>
      </c>
      <c s="34" t="s">
        <v>139</v>
      </c>
      <c s="35" t="s">
        <v>5</v>
      </c>
      <c s="6" t="s">
        <v>140</v>
      </c>
      <c s="36" t="s">
        <v>110</v>
      </c>
      <c s="37">
        <v>12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387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58</v>
      </c>
      <c r="E101" s="39" t="s">
        <v>1266</v>
      </c>
    </row>
    <row r="102" spans="1:16" ht="25.5">
      <c r="A102" t="s">
        <v>49</v>
      </c>
      <c s="34" t="s">
        <v>98</v>
      </c>
      <c s="34" t="s">
        <v>1267</v>
      </c>
      <c s="35" t="s">
        <v>5</v>
      </c>
      <c s="6" t="s">
        <v>1268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387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1266</v>
      </c>
    </row>
    <row r="106" spans="1:16" ht="25.5">
      <c r="A106" t="s">
        <v>49</v>
      </c>
      <c s="34" t="s">
        <v>101</v>
      </c>
      <c s="34" t="s">
        <v>1269</v>
      </c>
      <c s="35" t="s">
        <v>5</v>
      </c>
      <c s="6" t="s">
        <v>1270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387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02">
      <c r="A109" t="s">
        <v>58</v>
      </c>
      <c r="E109" s="39" t="s">
        <v>1266</v>
      </c>
    </row>
    <row r="110" spans="1:16" ht="12.75">
      <c r="A110" t="s">
        <v>49</v>
      </c>
      <c s="34" t="s">
        <v>104</v>
      </c>
      <c s="34" t="s">
        <v>1271</v>
      </c>
      <c s="35" t="s">
        <v>5</v>
      </c>
      <c s="6" t="s">
        <v>1272</v>
      </c>
      <c s="36" t="s">
        <v>52</v>
      </c>
      <c s="37">
        <v>400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387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76.5">
      <c r="A113" t="s">
        <v>58</v>
      </c>
      <c r="E113" s="39" t="s">
        <v>1273</v>
      </c>
    </row>
    <row r="114" spans="1:16" ht="12.75">
      <c r="A114" t="s">
        <v>49</v>
      </c>
      <c s="34" t="s">
        <v>107</v>
      </c>
      <c s="34" t="s">
        <v>1274</v>
      </c>
      <c s="35" t="s">
        <v>5</v>
      </c>
      <c s="6" t="s">
        <v>1275</v>
      </c>
      <c s="36" t="s">
        <v>110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387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1276</v>
      </c>
    </row>
    <row r="118" spans="1:16" ht="25.5">
      <c r="A118" t="s">
        <v>49</v>
      </c>
      <c s="34" t="s">
        <v>111</v>
      </c>
      <c s="34" t="s">
        <v>1277</v>
      </c>
      <c s="35" t="s">
        <v>5</v>
      </c>
      <c s="6" t="s">
        <v>1278</v>
      </c>
      <c s="36" t="s">
        <v>110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387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76.5">
      <c r="A121" t="s">
        <v>58</v>
      </c>
      <c r="E121" s="39" t="s">
        <v>1279</v>
      </c>
    </row>
    <row r="122" spans="1:16" ht="25.5">
      <c r="A122" t="s">
        <v>49</v>
      </c>
      <c s="34" t="s">
        <v>114</v>
      </c>
      <c s="34" t="s">
        <v>1280</v>
      </c>
      <c s="35" t="s">
        <v>5</v>
      </c>
      <c s="6" t="s">
        <v>1281</v>
      </c>
      <c s="36" t="s">
        <v>110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387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76.5">
      <c r="A125" t="s">
        <v>58</v>
      </c>
      <c r="E125" s="39" t="s">
        <v>1279</v>
      </c>
    </row>
    <row r="126" spans="1:16" ht="25.5">
      <c r="A126" t="s">
        <v>49</v>
      </c>
      <c s="34" t="s">
        <v>117</v>
      </c>
      <c s="34" t="s">
        <v>1282</v>
      </c>
      <c s="35" t="s">
        <v>5</v>
      </c>
      <c s="6" t="s">
        <v>1283</v>
      </c>
      <c s="36" t="s">
        <v>110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387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02">
      <c r="A129" t="s">
        <v>58</v>
      </c>
      <c r="E129" s="39" t="s">
        <v>1284</v>
      </c>
    </row>
    <row r="130" spans="1:13" ht="12.75">
      <c r="A130" t="s">
        <v>46</v>
      </c>
      <c r="C130" s="31" t="s">
        <v>1285</v>
      </c>
      <c r="E130" s="33" t="s">
        <v>1087</v>
      </c>
      <c r="J130" s="32">
        <f>0</f>
      </c>
      <c s="32">
        <f>0</f>
      </c>
      <c s="32">
        <f>0+L131+L135+L139+L143+L147+L151+L155+L159+L163</f>
      </c>
      <c s="32">
        <f>0+M131+M135+M139+M143+M147+M151+M155+M159+M163</f>
      </c>
    </row>
    <row r="131" spans="1:16" ht="12.75">
      <c r="A131" t="s">
        <v>49</v>
      </c>
      <c s="34" t="s">
        <v>208</v>
      </c>
      <c s="34" t="s">
        <v>1286</v>
      </c>
      <c s="35" t="s">
        <v>5</v>
      </c>
      <c s="6" t="s">
        <v>1287</v>
      </c>
      <c s="36" t="s">
        <v>326</v>
      </c>
      <c s="37">
        <v>40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387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89.25">
      <c r="A134" t="s">
        <v>58</v>
      </c>
      <c r="E134" s="39" t="s">
        <v>1288</v>
      </c>
    </row>
    <row r="135" spans="1:16" ht="12.75">
      <c r="A135" t="s">
        <v>49</v>
      </c>
      <c s="34" t="s">
        <v>211</v>
      </c>
      <c s="34" t="s">
        <v>1088</v>
      </c>
      <c s="35" t="s">
        <v>5</v>
      </c>
      <c s="6" t="s">
        <v>1089</v>
      </c>
      <c s="36" t="s">
        <v>326</v>
      </c>
      <c s="37">
        <v>10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387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89.25">
      <c r="A138" t="s">
        <v>58</v>
      </c>
      <c r="E138" s="39" t="s">
        <v>1090</v>
      </c>
    </row>
    <row r="139" spans="1:16" ht="12.75">
      <c r="A139" t="s">
        <v>49</v>
      </c>
      <c s="34" t="s">
        <v>214</v>
      </c>
      <c s="34" t="s">
        <v>1091</v>
      </c>
      <c s="35" t="s">
        <v>5</v>
      </c>
      <c s="6" t="s">
        <v>1092</v>
      </c>
      <c s="36" t="s">
        <v>326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387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89.25">
      <c r="A142" t="s">
        <v>58</v>
      </c>
      <c r="E142" s="39" t="s">
        <v>1093</v>
      </c>
    </row>
    <row r="143" spans="1:16" ht="25.5">
      <c r="A143" t="s">
        <v>49</v>
      </c>
      <c s="34" t="s">
        <v>217</v>
      </c>
      <c s="34" t="s">
        <v>722</v>
      </c>
      <c s="35" t="s">
        <v>5</v>
      </c>
      <c s="6" t="s">
        <v>723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387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14.75">
      <c r="A146" t="s">
        <v>58</v>
      </c>
      <c r="E146" s="39" t="s">
        <v>1289</v>
      </c>
    </row>
    <row r="147" spans="1:16" ht="38.25">
      <c r="A147" t="s">
        <v>49</v>
      </c>
      <c s="34" t="s">
        <v>221</v>
      </c>
      <c s="34" t="s">
        <v>725</v>
      </c>
      <c s="35" t="s">
        <v>5</v>
      </c>
      <c s="6" t="s">
        <v>726</v>
      </c>
      <c s="36" t="s">
        <v>110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387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14.75">
      <c r="A150" t="s">
        <v>58</v>
      </c>
      <c r="E150" s="39" t="s">
        <v>1289</v>
      </c>
    </row>
    <row r="151" spans="1:16" ht="25.5">
      <c r="A151" t="s">
        <v>49</v>
      </c>
      <c s="34" t="s">
        <v>224</v>
      </c>
      <c s="34" t="s">
        <v>730</v>
      </c>
      <c s="35" t="s">
        <v>5</v>
      </c>
      <c s="6" t="s">
        <v>731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387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89.25">
      <c r="A154" t="s">
        <v>58</v>
      </c>
      <c r="E154" s="39" t="s">
        <v>1290</v>
      </c>
    </row>
    <row r="155" spans="1:16" ht="12.75">
      <c r="A155" t="s">
        <v>49</v>
      </c>
      <c s="34" t="s">
        <v>227</v>
      </c>
      <c s="34" t="s">
        <v>1094</v>
      </c>
      <c s="35" t="s">
        <v>47</v>
      </c>
      <c s="6" t="s">
        <v>1095</v>
      </c>
      <c s="36" t="s">
        <v>326</v>
      </c>
      <c s="37">
        <v>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89.25">
      <c r="A158" t="s">
        <v>58</v>
      </c>
      <c r="E158" s="39" t="s">
        <v>1096</v>
      </c>
    </row>
    <row r="159" spans="1:16" ht="12.75">
      <c r="A159" t="s">
        <v>49</v>
      </c>
      <c s="34" t="s">
        <v>230</v>
      </c>
      <c s="34" t="s">
        <v>1291</v>
      </c>
      <c s="35" t="s">
        <v>47</v>
      </c>
      <c s="6" t="s">
        <v>1292</v>
      </c>
      <c s="36" t="s">
        <v>1182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1293</v>
      </c>
    </row>
    <row r="162" spans="1:5" ht="12.75">
      <c r="A162" t="s">
        <v>58</v>
      </c>
      <c r="E162" s="39" t="s">
        <v>1294</v>
      </c>
    </row>
    <row r="163" spans="1:16" ht="12.75">
      <c r="A163" t="s">
        <v>49</v>
      </c>
      <c s="34" t="s">
        <v>233</v>
      </c>
      <c s="34" t="s">
        <v>1295</v>
      </c>
      <c s="35" t="s">
        <v>47</v>
      </c>
      <c s="6" t="s">
        <v>1296</v>
      </c>
      <c s="36" t="s">
        <v>1182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1297</v>
      </c>
    </row>
    <row r="166" spans="1:5" ht="25.5">
      <c r="A166" t="s">
        <v>58</v>
      </c>
      <c r="E166" s="39" t="s">
        <v>1298</v>
      </c>
    </row>
    <row r="167" spans="1:13" ht="12.75">
      <c r="A167" t="s">
        <v>46</v>
      </c>
      <c r="C167" s="31" t="s">
        <v>284</v>
      </c>
      <c r="E167" s="33" t="s">
        <v>1299</v>
      </c>
      <c r="J167" s="32">
        <f>0</f>
      </c>
      <c s="32">
        <f>0</f>
      </c>
      <c s="32">
        <f>0+L168+L172+L176+L180+L184+L188+L192+L196+L200+L204+L208+L212+L216+L220</f>
      </c>
      <c s="32">
        <f>0+M168+M172+M176+M180+M184+M188+M192+M196+M200+M204+M208+M212+M216+M220</f>
      </c>
    </row>
    <row r="168" spans="1:16" ht="12.75">
      <c r="A168" t="s">
        <v>49</v>
      </c>
      <c s="34" t="s">
        <v>120</v>
      </c>
      <c s="34" t="s">
        <v>481</v>
      </c>
      <c s="35" t="s">
        <v>5</v>
      </c>
      <c s="6" t="s">
        <v>482</v>
      </c>
      <c s="36" t="s">
        <v>110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387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7.5">
      <c r="A171" t="s">
        <v>58</v>
      </c>
      <c r="E171" s="39" t="s">
        <v>1300</v>
      </c>
    </row>
    <row r="172" spans="1:16" ht="12.75">
      <c r="A172" t="s">
        <v>49</v>
      </c>
      <c s="34" t="s">
        <v>123</v>
      </c>
      <c s="34" t="s">
        <v>487</v>
      </c>
      <c s="35" t="s">
        <v>5</v>
      </c>
      <c s="6" t="s">
        <v>488</v>
      </c>
      <c s="36" t="s">
        <v>489</v>
      </c>
      <c s="37">
        <v>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387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53">
      <c r="A175" t="s">
        <v>58</v>
      </c>
      <c r="E175" s="39" t="s">
        <v>1301</v>
      </c>
    </row>
    <row r="176" spans="1:16" ht="12.75">
      <c r="A176" t="s">
        <v>49</v>
      </c>
      <c s="34" t="s">
        <v>126</v>
      </c>
      <c s="34" t="s">
        <v>641</v>
      </c>
      <c s="35" t="s">
        <v>5</v>
      </c>
      <c s="6" t="s">
        <v>642</v>
      </c>
      <c s="36" t="s">
        <v>110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387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02">
      <c r="A179" t="s">
        <v>58</v>
      </c>
      <c r="E179" s="39" t="s">
        <v>1302</v>
      </c>
    </row>
    <row r="180" spans="1:16" ht="12.75">
      <c r="A180" t="s">
        <v>49</v>
      </c>
      <c s="34" t="s">
        <v>129</v>
      </c>
      <c s="34" t="s">
        <v>644</v>
      </c>
      <c s="35" t="s">
        <v>5</v>
      </c>
      <c s="6" t="s">
        <v>645</v>
      </c>
      <c s="36" t="s">
        <v>110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63.75">
      <c r="A183" t="s">
        <v>58</v>
      </c>
      <c r="E183" s="39" t="s">
        <v>1303</v>
      </c>
    </row>
    <row r="184" spans="1:16" ht="12.75">
      <c r="A184" t="s">
        <v>49</v>
      </c>
      <c s="34" t="s">
        <v>132</v>
      </c>
      <c s="34" t="s">
        <v>473</v>
      </c>
      <c s="35" t="s">
        <v>5</v>
      </c>
      <c s="6" t="s">
        <v>474</v>
      </c>
      <c s="36" t="s">
        <v>110</v>
      </c>
      <c s="37">
        <v>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387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02">
      <c r="A187" t="s">
        <v>58</v>
      </c>
      <c r="E187" s="39" t="s">
        <v>1304</v>
      </c>
    </row>
    <row r="188" spans="1:16" ht="12.75">
      <c r="A188" t="s">
        <v>49</v>
      </c>
      <c s="34" t="s">
        <v>135</v>
      </c>
      <c s="34" t="s">
        <v>475</v>
      </c>
      <c s="35" t="s">
        <v>5</v>
      </c>
      <c s="6" t="s">
        <v>476</v>
      </c>
      <c s="36" t="s">
        <v>110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387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02">
      <c r="A191" t="s">
        <v>58</v>
      </c>
      <c r="E191" s="39" t="s">
        <v>1305</v>
      </c>
    </row>
    <row r="192" spans="1:16" ht="12.75">
      <c r="A192" t="s">
        <v>49</v>
      </c>
      <c s="34" t="s">
        <v>138</v>
      </c>
      <c s="34" t="s">
        <v>1306</v>
      </c>
      <c s="35" t="s">
        <v>5</v>
      </c>
      <c s="6" t="s">
        <v>1307</v>
      </c>
      <c s="36" t="s">
        <v>110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387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14.75">
      <c r="A195" t="s">
        <v>58</v>
      </c>
      <c r="E195" s="39" t="s">
        <v>1308</v>
      </c>
    </row>
    <row r="196" spans="1:16" ht="12.75">
      <c r="A196" t="s">
        <v>49</v>
      </c>
      <c s="34" t="s">
        <v>142</v>
      </c>
      <c s="34" t="s">
        <v>1309</v>
      </c>
      <c s="35" t="s">
        <v>5</v>
      </c>
      <c s="6" t="s">
        <v>1310</v>
      </c>
      <c s="36" t="s">
        <v>110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387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7.5">
      <c r="A199" t="s">
        <v>58</v>
      </c>
      <c r="E199" s="39" t="s">
        <v>1311</v>
      </c>
    </row>
    <row r="200" spans="1:16" ht="12.75">
      <c r="A200" t="s">
        <v>49</v>
      </c>
      <c s="34" t="s">
        <v>145</v>
      </c>
      <c s="34" t="s">
        <v>686</v>
      </c>
      <c s="35" t="s">
        <v>5</v>
      </c>
      <c s="6" t="s">
        <v>687</v>
      </c>
      <c s="36" t="s">
        <v>110</v>
      </c>
      <c s="37">
        <v>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387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102">
      <c r="A203" t="s">
        <v>58</v>
      </c>
      <c r="E203" s="39" t="s">
        <v>1304</v>
      </c>
    </row>
    <row r="204" spans="1:16" ht="12.75">
      <c r="A204" t="s">
        <v>49</v>
      </c>
      <c s="34" t="s">
        <v>148</v>
      </c>
      <c s="34" t="s">
        <v>689</v>
      </c>
      <c s="35" t="s">
        <v>5</v>
      </c>
      <c s="6" t="s">
        <v>690</v>
      </c>
      <c s="36" t="s">
        <v>110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387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02">
      <c r="A207" t="s">
        <v>58</v>
      </c>
      <c r="E207" s="39" t="s">
        <v>1305</v>
      </c>
    </row>
    <row r="208" spans="1:16" ht="12.75">
      <c r="A208" t="s">
        <v>49</v>
      </c>
      <c s="34" t="s">
        <v>172</v>
      </c>
      <c s="34" t="s">
        <v>1312</v>
      </c>
      <c s="35" t="s">
        <v>5</v>
      </c>
      <c s="6" t="s">
        <v>1313</v>
      </c>
      <c s="36" t="s">
        <v>110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387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02">
      <c r="A211" t="s">
        <v>58</v>
      </c>
      <c r="E211" s="39" t="s">
        <v>1302</v>
      </c>
    </row>
    <row r="212" spans="1:16" ht="12.75">
      <c r="A212" t="s">
        <v>49</v>
      </c>
      <c s="34" t="s">
        <v>175</v>
      </c>
      <c s="34" t="s">
        <v>1314</v>
      </c>
      <c s="35" t="s">
        <v>5</v>
      </c>
      <c s="6" t="s">
        <v>627</v>
      </c>
      <c s="36" t="s">
        <v>110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387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40.25">
      <c r="A215" t="s">
        <v>58</v>
      </c>
      <c r="E215" s="39" t="s">
        <v>1315</v>
      </c>
    </row>
    <row r="216" spans="1:16" ht="12.75">
      <c r="A216" t="s">
        <v>49</v>
      </c>
      <c s="34" t="s">
        <v>178</v>
      </c>
      <c s="34" t="s">
        <v>1081</v>
      </c>
      <c s="35" t="s">
        <v>5</v>
      </c>
      <c s="6" t="s">
        <v>1082</v>
      </c>
      <c s="36" t="s">
        <v>326</v>
      </c>
      <c s="37">
        <v>8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387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02">
      <c r="A219" t="s">
        <v>58</v>
      </c>
      <c r="E219" s="39" t="s">
        <v>1083</v>
      </c>
    </row>
    <row r="220" spans="1:16" ht="25.5">
      <c r="A220" t="s">
        <v>49</v>
      </c>
      <c s="34" t="s">
        <v>181</v>
      </c>
      <c s="34" t="s">
        <v>733</v>
      </c>
      <c s="35" t="s">
        <v>5</v>
      </c>
      <c s="6" t="s">
        <v>734</v>
      </c>
      <c s="36" t="s">
        <v>110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387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65.75">
      <c r="A223" t="s">
        <v>58</v>
      </c>
      <c r="E223" s="39" t="s">
        <v>1316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1317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1317</v>
      </c>
      <c r="E4" s="26" t="s">
        <v>1318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COUNTIFS(L8:L23,"=0",A8:A23,"P")+COUNTIFS(L8:L23,"",A8:A23,"P")+SUM(Q8:Q23)</f>
      </c>
    </row>
    <row r="8" spans="1:13" ht="12.75">
      <c r="A8" t="s">
        <v>44</v>
      </c>
      <c r="C8" s="28" t="s">
        <v>1321</v>
      </c>
      <c r="E8" s="30" t="s">
        <v>1320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1322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1323</v>
      </c>
      <c s="35" t="s">
        <v>5</v>
      </c>
      <c s="6" t="s">
        <v>1324</v>
      </c>
      <c s="36" t="s">
        <v>1182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1325</v>
      </c>
      <c>
        <f>(M10*21)/100</f>
      </c>
      <c t="s">
        <v>27</v>
      </c>
    </row>
    <row r="11" spans="1:5" ht="12.75">
      <c r="A11" s="35" t="s">
        <v>54</v>
      </c>
      <c r="E11" s="39" t="s">
        <v>1326</v>
      </c>
    </row>
    <row r="12" spans="1:5" ht="12.75">
      <c r="A12" s="35" t="s">
        <v>56</v>
      </c>
      <c r="E12" s="40" t="s">
        <v>1327</v>
      </c>
    </row>
    <row r="13" spans="1:5" ht="89.25">
      <c r="A13" t="s">
        <v>58</v>
      </c>
      <c r="E13" s="39" t="s">
        <v>1328</v>
      </c>
    </row>
    <row r="14" spans="1:16" ht="12.75">
      <c r="A14" t="s">
        <v>49</v>
      </c>
      <c s="34" t="s">
        <v>27</v>
      </c>
      <c s="34" t="s">
        <v>1329</v>
      </c>
      <c s="35" t="s">
        <v>5</v>
      </c>
      <c s="6" t="s">
        <v>1330</v>
      </c>
      <c s="36" t="s">
        <v>1182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1325</v>
      </c>
      <c>
        <f>(M14*21)/100</f>
      </c>
      <c t="s">
        <v>27</v>
      </c>
    </row>
    <row r="15" spans="1:5" ht="12.75">
      <c r="A15" s="35" t="s">
        <v>54</v>
      </c>
      <c r="E15" s="39" t="s">
        <v>1331</v>
      </c>
    </row>
    <row r="16" spans="1:5" ht="12.75">
      <c r="A16" s="35" t="s">
        <v>56</v>
      </c>
      <c r="E16" s="40" t="s">
        <v>1327</v>
      </c>
    </row>
    <row r="17" spans="1:5" ht="102">
      <c r="A17" t="s">
        <v>58</v>
      </c>
      <c r="E17" s="39" t="s">
        <v>1332</v>
      </c>
    </row>
    <row r="18" spans="1:16" ht="12.75">
      <c r="A18" t="s">
        <v>49</v>
      </c>
      <c s="34" t="s">
        <v>26</v>
      </c>
      <c s="34" t="s">
        <v>1333</v>
      </c>
      <c s="35" t="s">
        <v>5</v>
      </c>
      <c s="6" t="s">
        <v>1334</v>
      </c>
      <c s="36" t="s">
        <v>1182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1325</v>
      </c>
      <c>
        <f>(M18*21)/100</f>
      </c>
      <c t="s">
        <v>27</v>
      </c>
    </row>
    <row r="19" spans="1:5" ht="12.75">
      <c r="A19" s="35" t="s">
        <v>54</v>
      </c>
      <c r="E19" s="39" t="s">
        <v>1335</v>
      </c>
    </row>
    <row r="20" spans="1:5" ht="12.75">
      <c r="A20" s="35" t="s">
        <v>56</v>
      </c>
      <c r="E20" s="40" t="s">
        <v>1327</v>
      </c>
    </row>
    <row r="21" spans="1:5" ht="38.25">
      <c r="A21" t="s">
        <v>58</v>
      </c>
      <c r="E21" s="39" t="s">
        <v>1336</v>
      </c>
    </row>
    <row r="22" spans="1:13" ht="12.75">
      <c r="A22" t="s">
        <v>46</v>
      </c>
      <c r="C22" s="31" t="s">
        <v>27</v>
      </c>
      <c r="E22" s="33" t="s">
        <v>1337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71</v>
      </c>
      <c s="34" t="s">
        <v>1338</v>
      </c>
      <c s="35" t="s">
        <v>5</v>
      </c>
      <c s="6" t="s">
        <v>1339</v>
      </c>
      <c s="36" t="s">
        <v>1182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1325</v>
      </c>
      <c>
        <f>(M23*21)/100</f>
      </c>
      <c t="s">
        <v>27</v>
      </c>
    </row>
    <row r="24" spans="1:5" ht="12.75">
      <c r="A24" s="35" t="s">
        <v>54</v>
      </c>
      <c r="E24" s="39" t="s">
        <v>1340</v>
      </c>
    </row>
    <row r="25" spans="1:5" ht="12.75">
      <c r="A25" s="35" t="s">
        <v>56</v>
      </c>
      <c r="E25" s="40" t="s">
        <v>1327</v>
      </c>
    </row>
    <row r="26" spans="1:5" ht="76.5">
      <c r="A26" t="s">
        <v>58</v>
      </c>
      <c r="E26" s="39" t="s">
        <v>1341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1342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1342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COUNTIFS(L8:L380,"=0",A8:A380,"P")+COUNTIFS(L8:L380,"",A8:A380,"P")+SUM(Q8:Q380)</f>
      </c>
    </row>
    <row r="8" spans="1:13" ht="12.75">
      <c r="A8" t="s">
        <v>44</v>
      </c>
      <c r="C8" s="28" t="s">
        <v>1345</v>
      </c>
      <c r="E8" s="30" t="s">
        <v>1344</v>
      </c>
      <c r="J8" s="29">
        <f>0+J9+J274+J363</f>
      </c>
      <c s="29">
        <f>0+K9+K274+K363</f>
      </c>
      <c s="29">
        <f>0+L9+L274+L363</f>
      </c>
      <c s="29">
        <f>0+M9+M274+M363</f>
      </c>
    </row>
    <row r="9" spans="1:13" ht="12.75">
      <c r="A9" t="s">
        <v>46</v>
      </c>
      <c r="C9" s="31" t="s">
        <v>47</v>
      </c>
      <c r="E9" s="33" t="s">
        <v>1346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</f>
      </c>
    </row>
    <row r="10" spans="1:16" ht="12.75">
      <c r="A10" t="s">
        <v>49</v>
      </c>
      <c s="34" t="s">
        <v>47</v>
      </c>
      <c s="34" t="s">
        <v>1347</v>
      </c>
      <c s="35" t="s">
        <v>47</v>
      </c>
      <c s="6" t="s">
        <v>1348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543</v>
      </c>
      <c s="35" t="s">
        <v>47</v>
      </c>
      <c s="6" t="s">
        <v>544</v>
      </c>
      <c s="36" t="s">
        <v>52</v>
      </c>
      <c s="37">
        <v>750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1349</v>
      </c>
      <c s="35" t="s">
        <v>47</v>
      </c>
      <c s="6" t="s">
        <v>1350</v>
      </c>
      <c s="36" t="s">
        <v>52</v>
      </c>
      <c s="37">
        <v>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450</v>
      </c>
      <c s="35" t="s">
        <v>47</v>
      </c>
      <c s="6" t="s">
        <v>451</v>
      </c>
      <c s="36" t="s">
        <v>110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452</v>
      </c>
      <c s="35" t="s">
        <v>47</v>
      </c>
      <c s="6" t="s">
        <v>453</v>
      </c>
      <c s="36" t="s">
        <v>110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1351</v>
      </c>
      <c s="35" t="s">
        <v>47</v>
      </c>
      <c s="6" t="s">
        <v>1352</v>
      </c>
      <c s="36" t="s">
        <v>110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74</v>
      </c>
      <c s="34" t="s">
        <v>1353</v>
      </c>
      <c s="35" t="s">
        <v>47</v>
      </c>
      <c s="6" t="s">
        <v>546</v>
      </c>
      <c s="36" t="s">
        <v>1182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77</v>
      </c>
      <c s="34" t="s">
        <v>1354</v>
      </c>
      <c s="35" t="s">
        <v>47</v>
      </c>
      <c s="6" t="s">
        <v>1355</v>
      </c>
      <c s="36" t="s">
        <v>110</v>
      </c>
      <c s="37">
        <v>16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456</v>
      </c>
      <c s="35" t="s">
        <v>47</v>
      </c>
      <c s="6" t="s">
        <v>457</v>
      </c>
      <c s="36" t="s">
        <v>52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25.5">
      <c r="A46" t="s">
        <v>49</v>
      </c>
      <c s="34" t="s">
        <v>84</v>
      </c>
      <c s="34" t="s">
        <v>1356</v>
      </c>
      <c s="35" t="s">
        <v>47</v>
      </c>
      <c s="6" t="s">
        <v>1357</v>
      </c>
      <c s="36" t="s">
        <v>52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88</v>
      </c>
      <c s="34" t="s">
        <v>715</v>
      </c>
      <c s="35" t="s">
        <v>47</v>
      </c>
      <c s="6" t="s">
        <v>716</v>
      </c>
      <c s="36" t="s">
        <v>52</v>
      </c>
      <c s="37">
        <v>105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92</v>
      </c>
      <c s="34" t="s">
        <v>133</v>
      </c>
      <c s="35" t="s">
        <v>47</v>
      </c>
      <c s="6" t="s">
        <v>134</v>
      </c>
      <c s="36" t="s">
        <v>52</v>
      </c>
      <c s="37">
        <v>415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95</v>
      </c>
      <c s="34" t="s">
        <v>1248</v>
      </c>
      <c s="35" t="s">
        <v>47</v>
      </c>
      <c s="6" t="s">
        <v>1249</v>
      </c>
      <c s="36" t="s">
        <v>52</v>
      </c>
      <c s="37">
        <v>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98</v>
      </c>
      <c s="34" t="s">
        <v>1251</v>
      </c>
      <c s="35" t="s">
        <v>47</v>
      </c>
      <c s="6" t="s">
        <v>1252</v>
      </c>
      <c s="36" t="s">
        <v>52</v>
      </c>
      <c s="37">
        <v>6160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1358</v>
      </c>
      <c s="35" t="s">
        <v>47</v>
      </c>
      <c s="6" t="s">
        <v>1359</v>
      </c>
      <c s="36" t="s">
        <v>52</v>
      </c>
      <c s="37">
        <v>50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1360</v>
      </c>
      <c s="35" t="s">
        <v>47</v>
      </c>
      <c s="6" t="s">
        <v>1361</v>
      </c>
      <c s="36" t="s">
        <v>110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139</v>
      </c>
      <c s="35" t="s">
        <v>47</v>
      </c>
      <c s="6" t="s">
        <v>140</v>
      </c>
      <c s="36" t="s">
        <v>110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25.5">
      <c r="A78" t="s">
        <v>49</v>
      </c>
      <c s="34" t="s">
        <v>111</v>
      </c>
      <c s="34" t="s">
        <v>1267</v>
      </c>
      <c s="35" t="s">
        <v>47</v>
      </c>
      <c s="6" t="s">
        <v>1268</v>
      </c>
      <c s="36" t="s">
        <v>110</v>
      </c>
      <c s="37">
        <v>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114</v>
      </c>
      <c s="34" t="s">
        <v>1269</v>
      </c>
      <c s="35" t="s">
        <v>47</v>
      </c>
      <c s="6" t="s">
        <v>1270</v>
      </c>
      <c s="36" t="s">
        <v>110</v>
      </c>
      <c s="37">
        <v>18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117</v>
      </c>
      <c s="34" t="s">
        <v>1362</v>
      </c>
      <c s="35" t="s">
        <v>47</v>
      </c>
      <c s="6" t="s">
        <v>1363</v>
      </c>
      <c s="36" t="s">
        <v>110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120</v>
      </c>
      <c s="34" t="s">
        <v>1271</v>
      </c>
      <c s="35" t="s">
        <v>47</v>
      </c>
      <c s="6" t="s">
        <v>1272</v>
      </c>
      <c s="36" t="s">
        <v>52</v>
      </c>
      <c s="37">
        <v>193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123</v>
      </c>
      <c s="34" t="s">
        <v>1274</v>
      </c>
      <c s="35" t="s">
        <v>47</v>
      </c>
      <c s="6" t="s">
        <v>1275</v>
      </c>
      <c s="36" t="s">
        <v>110</v>
      </c>
      <c s="37">
        <v>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126</v>
      </c>
      <c s="34" t="s">
        <v>1364</v>
      </c>
      <c s="35" t="s">
        <v>47</v>
      </c>
      <c s="6" t="s">
        <v>1365</v>
      </c>
      <c s="36" t="s">
        <v>110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129</v>
      </c>
      <c s="34" t="s">
        <v>1366</v>
      </c>
      <c s="35" t="s">
        <v>47</v>
      </c>
      <c s="6" t="s">
        <v>1367</v>
      </c>
      <c s="36" t="s">
        <v>110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132</v>
      </c>
      <c s="34" t="s">
        <v>1368</v>
      </c>
      <c s="35" t="s">
        <v>47</v>
      </c>
      <c s="6" t="s">
        <v>1369</v>
      </c>
      <c s="36" t="s">
        <v>110</v>
      </c>
      <c s="37">
        <v>17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135</v>
      </c>
      <c s="34" t="s">
        <v>1370</v>
      </c>
      <c s="35" t="s">
        <v>47</v>
      </c>
      <c s="6" t="s">
        <v>1371</v>
      </c>
      <c s="36" t="s">
        <v>110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25.5">
      <c r="A114" t="s">
        <v>49</v>
      </c>
      <c s="34" t="s">
        <v>138</v>
      </c>
      <c s="34" t="s">
        <v>1372</v>
      </c>
      <c s="35" t="s">
        <v>47</v>
      </c>
      <c s="6" t="s">
        <v>1373</v>
      </c>
      <c s="36" t="s">
        <v>110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142</v>
      </c>
      <c s="34" t="s">
        <v>1374</v>
      </c>
      <c s="35" t="s">
        <v>47</v>
      </c>
      <c s="6" t="s">
        <v>1375</v>
      </c>
      <c s="36" t="s">
        <v>110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145</v>
      </c>
      <c s="34" t="s">
        <v>1376</v>
      </c>
      <c s="35" t="s">
        <v>47</v>
      </c>
      <c s="6" t="s">
        <v>1377</v>
      </c>
      <c s="36" t="s">
        <v>110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25.5">
      <c r="A126" t="s">
        <v>49</v>
      </c>
      <c s="34" t="s">
        <v>148</v>
      </c>
      <c s="34" t="s">
        <v>1378</v>
      </c>
      <c s="35" t="s">
        <v>47</v>
      </c>
      <c s="6" t="s">
        <v>1379</v>
      </c>
      <c s="36" t="s">
        <v>110</v>
      </c>
      <c s="37">
        <v>18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151</v>
      </c>
      <c s="34" t="s">
        <v>677</v>
      </c>
      <c s="35" t="s">
        <v>47</v>
      </c>
      <c s="6" t="s">
        <v>678</v>
      </c>
      <c s="36" t="s">
        <v>110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154</v>
      </c>
      <c s="34" t="s">
        <v>1380</v>
      </c>
      <c s="35" t="s">
        <v>47</v>
      </c>
      <c s="6" t="s">
        <v>1381</v>
      </c>
      <c s="36" t="s">
        <v>110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157</v>
      </c>
      <c s="34" t="s">
        <v>1382</v>
      </c>
      <c s="35" t="s">
        <v>47</v>
      </c>
      <c s="6" t="s">
        <v>1383</v>
      </c>
      <c s="36" t="s">
        <v>110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160</v>
      </c>
      <c s="34" t="s">
        <v>1384</v>
      </c>
      <c s="35" t="s">
        <v>47</v>
      </c>
      <c s="6" t="s">
        <v>1385</v>
      </c>
      <c s="36" t="s">
        <v>110</v>
      </c>
      <c s="37">
        <v>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12.75">
      <c r="A146" t="s">
        <v>49</v>
      </c>
      <c s="34" t="s">
        <v>163</v>
      </c>
      <c s="34" t="s">
        <v>1386</v>
      </c>
      <c s="35" t="s">
        <v>47</v>
      </c>
      <c s="6" t="s">
        <v>1387</v>
      </c>
      <c s="36" t="s">
        <v>110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166</v>
      </c>
      <c s="34" t="s">
        <v>1388</v>
      </c>
      <c s="35" t="s">
        <v>47</v>
      </c>
      <c s="6" t="s">
        <v>1389</v>
      </c>
      <c s="36" t="s">
        <v>110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12.75">
      <c r="A154" t="s">
        <v>49</v>
      </c>
      <c s="34" t="s">
        <v>169</v>
      </c>
      <c s="34" t="s">
        <v>1390</v>
      </c>
      <c s="35" t="s">
        <v>47</v>
      </c>
      <c s="6" t="s">
        <v>1391</v>
      </c>
      <c s="36" t="s">
        <v>110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172</v>
      </c>
      <c s="34" t="s">
        <v>1392</v>
      </c>
      <c s="35" t="s">
        <v>47</v>
      </c>
      <c s="6" t="s">
        <v>1393</v>
      </c>
      <c s="36" t="s">
        <v>110</v>
      </c>
      <c s="37">
        <v>7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175</v>
      </c>
      <c s="34" t="s">
        <v>1394</v>
      </c>
      <c s="35" t="s">
        <v>47</v>
      </c>
      <c s="6" t="s">
        <v>1395</v>
      </c>
      <c s="36" t="s">
        <v>110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178</v>
      </c>
      <c s="34" t="s">
        <v>1396</v>
      </c>
      <c s="35" t="s">
        <v>47</v>
      </c>
      <c s="6" t="s">
        <v>1397</v>
      </c>
      <c s="36" t="s">
        <v>110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181</v>
      </c>
      <c s="34" t="s">
        <v>1398</v>
      </c>
      <c s="35" t="s">
        <v>47</v>
      </c>
      <c s="6" t="s">
        <v>1399</v>
      </c>
      <c s="36" t="s">
        <v>110</v>
      </c>
      <c s="37">
        <v>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184</v>
      </c>
      <c s="34" t="s">
        <v>1400</v>
      </c>
      <c s="35" t="s">
        <v>47</v>
      </c>
      <c s="6" t="s">
        <v>1401</v>
      </c>
      <c s="36" t="s">
        <v>110</v>
      </c>
      <c s="37">
        <v>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12.75">
      <c r="A178" t="s">
        <v>49</v>
      </c>
      <c s="34" t="s">
        <v>187</v>
      </c>
      <c s="34" t="s">
        <v>1402</v>
      </c>
      <c s="35" t="s">
        <v>47</v>
      </c>
      <c s="6" t="s">
        <v>1403</v>
      </c>
      <c s="36" t="s">
        <v>110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190</v>
      </c>
      <c s="34" t="s">
        <v>1402</v>
      </c>
      <c s="35" t="s">
        <v>27</v>
      </c>
      <c s="6" t="s">
        <v>1404</v>
      </c>
      <c s="36" t="s">
        <v>110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12.75">
      <c r="A186" t="s">
        <v>49</v>
      </c>
      <c s="34" t="s">
        <v>193</v>
      </c>
      <c s="34" t="s">
        <v>1405</v>
      </c>
      <c s="35" t="s">
        <v>47</v>
      </c>
      <c s="6" t="s">
        <v>1406</v>
      </c>
      <c s="36" t="s">
        <v>110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1407</v>
      </c>
      <c s="35" t="s">
        <v>47</v>
      </c>
      <c s="6" t="s">
        <v>1408</v>
      </c>
      <c s="36" t="s">
        <v>110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1409</v>
      </c>
      <c s="35" t="s">
        <v>47</v>
      </c>
      <c s="6" t="s">
        <v>1410</v>
      </c>
      <c s="36" t="s">
        <v>110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12.75">
      <c r="A198" t="s">
        <v>49</v>
      </c>
      <c s="34" t="s">
        <v>202</v>
      </c>
      <c s="34" t="s">
        <v>1411</v>
      </c>
      <c s="35" t="s">
        <v>47</v>
      </c>
      <c s="6" t="s">
        <v>1412</v>
      </c>
      <c s="36" t="s">
        <v>110</v>
      </c>
      <c s="37">
        <v>25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205</v>
      </c>
      <c s="34" t="s">
        <v>1413</v>
      </c>
      <c s="35" t="s">
        <v>47</v>
      </c>
      <c s="6" t="s">
        <v>1414</v>
      </c>
      <c s="36" t="s">
        <v>110</v>
      </c>
      <c s="37">
        <v>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12.75">
      <c r="A206" t="s">
        <v>49</v>
      </c>
      <c s="34" t="s">
        <v>208</v>
      </c>
      <c s="34" t="s">
        <v>1415</v>
      </c>
      <c s="35" t="s">
        <v>47</v>
      </c>
      <c s="6" t="s">
        <v>1416</v>
      </c>
      <c s="36" t="s">
        <v>110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211</v>
      </c>
      <c s="34" t="s">
        <v>1417</v>
      </c>
      <c s="35" t="s">
        <v>47</v>
      </c>
      <c s="6" t="s">
        <v>1418</v>
      </c>
      <c s="36" t="s">
        <v>110</v>
      </c>
      <c s="37">
        <v>12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214</v>
      </c>
      <c s="34" t="s">
        <v>1419</v>
      </c>
      <c s="35" t="s">
        <v>47</v>
      </c>
      <c s="6" t="s">
        <v>1420</v>
      </c>
      <c s="36" t="s">
        <v>110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12.75">
      <c r="A218" t="s">
        <v>49</v>
      </c>
      <c s="34" t="s">
        <v>217</v>
      </c>
      <c s="34" t="s">
        <v>1421</v>
      </c>
      <c s="35" t="s">
        <v>47</v>
      </c>
      <c s="6" t="s">
        <v>1422</v>
      </c>
      <c s="36" t="s">
        <v>110</v>
      </c>
      <c s="37">
        <v>10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12.75">
      <c r="A222" t="s">
        <v>49</v>
      </c>
      <c s="34" t="s">
        <v>221</v>
      </c>
      <c s="34" t="s">
        <v>1423</v>
      </c>
      <c s="35" t="s">
        <v>47</v>
      </c>
      <c s="6" t="s">
        <v>1424</v>
      </c>
      <c s="36" t="s">
        <v>110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1425</v>
      </c>
      <c s="35" t="s">
        <v>47</v>
      </c>
      <c s="6" t="s">
        <v>1426</v>
      </c>
      <c s="36" t="s">
        <v>110</v>
      </c>
      <c s="37">
        <v>13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1427</v>
      </c>
      <c s="35" t="s">
        <v>47</v>
      </c>
      <c s="6" t="s">
        <v>1428</v>
      </c>
      <c s="36" t="s">
        <v>110</v>
      </c>
      <c s="37">
        <v>13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1429</v>
      </c>
      <c s="35" t="s">
        <v>47</v>
      </c>
      <c s="6" t="s">
        <v>1430</v>
      </c>
      <c s="36" t="s">
        <v>110</v>
      </c>
      <c s="37">
        <v>59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233</v>
      </c>
      <c s="34" t="s">
        <v>1431</v>
      </c>
      <c s="35" t="s">
        <v>47</v>
      </c>
      <c s="6" t="s">
        <v>1432</v>
      </c>
      <c s="36" t="s">
        <v>110</v>
      </c>
      <c s="37">
        <v>3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236</v>
      </c>
      <c s="34" t="s">
        <v>1433</v>
      </c>
      <c s="35" t="s">
        <v>47</v>
      </c>
      <c s="6" t="s">
        <v>1434</v>
      </c>
      <c s="36" t="s">
        <v>110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239</v>
      </c>
      <c s="34" t="s">
        <v>1435</v>
      </c>
      <c s="35" t="s">
        <v>47</v>
      </c>
      <c s="6" t="s">
        <v>1436</v>
      </c>
      <c s="36" t="s">
        <v>110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242</v>
      </c>
      <c s="34" t="s">
        <v>927</v>
      </c>
      <c s="35" t="s">
        <v>47</v>
      </c>
      <c s="6" t="s">
        <v>1437</v>
      </c>
      <c s="36" t="s">
        <v>110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245</v>
      </c>
      <c s="34" t="s">
        <v>922</v>
      </c>
      <c s="35" t="s">
        <v>47</v>
      </c>
      <c s="6" t="s">
        <v>923</v>
      </c>
      <c s="36" t="s">
        <v>64</v>
      </c>
      <c s="37">
        <v>0.2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248</v>
      </c>
      <c s="34" t="s">
        <v>1438</v>
      </c>
      <c s="35" t="s">
        <v>47</v>
      </c>
      <c s="6" t="s">
        <v>1439</v>
      </c>
      <c s="36" t="s">
        <v>926</v>
      </c>
      <c s="37">
        <v>3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251</v>
      </c>
      <c s="34" t="s">
        <v>924</v>
      </c>
      <c s="35" t="s">
        <v>47</v>
      </c>
      <c s="6" t="s">
        <v>925</v>
      </c>
      <c s="36" t="s">
        <v>926</v>
      </c>
      <c s="37">
        <v>3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254</v>
      </c>
      <c s="34" t="s">
        <v>1440</v>
      </c>
      <c s="35" t="s">
        <v>47</v>
      </c>
      <c s="6" t="s">
        <v>1441</v>
      </c>
      <c s="36" t="s">
        <v>110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55</v>
      </c>
    </row>
    <row r="268" spans="1:5" ht="12.75">
      <c r="A268" s="35" t="s">
        <v>56</v>
      </c>
      <c r="E268" s="40" t="s">
        <v>57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257</v>
      </c>
      <c s="34" t="s">
        <v>1442</v>
      </c>
      <c s="35" t="s">
        <v>47</v>
      </c>
      <c s="6" t="s">
        <v>1443</v>
      </c>
      <c s="36" t="s">
        <v>110</v>
      </c>
      <c s="37">
        <v>6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55</v>
      </c>
    </row>
    <row r="272" spans="1:5" ht="12.75">
      <c r="A272" s="35" t="s">
        <v>56</v>
      </c>
      <c r="E272" s="40" t="s">
        <v>57</v>
      </c>
    </row>
    <row r="273" spans="1:5" ht="12.75">
      <c r="A273" t="s">
        <v>58</v>
      </c>
      <c r="E273" s="39" t="s">
        <v>59</v>
      </c>
    </row>
    <row r="274" spans="1:13" ht="12.75">
      <c r="A274" t="s">
        <v>46</v>
      </c>
      <c r="C274" s="31" t="s">
        <v>27</v>
      </c>
      <c r="E274" s="33" t="s">
        <v>48</v>
      </c>
      <c r="J274" s="32">
        <f>0</f>
      </c>
      <c s="32">
        <f>0</f>
      </c>
      <c s="32">
        <f>0+L275+L279+L283+L287+L291+L295+L299+L303+L307+L311+L315+L319+L323+L327+L331+L335+L339+L343+L347+L351+L355+L359</f>
      </c>
      <c s="32">
        <f>0+M275+M279+M283+M287+M291+M295+M299+M303+M307+M311+M315+M319+M323+M327+M331+M335+M339+M343+M347+M351+M355+M359</f>
      </c>
    </row>
    <row r="275" spans="1:16" ht="12.75">
      <c r="A275" t="s">
        <v>49</v>
      </c>
      <c s="34" t="s">
        <v>260</v>
      </c>
      <c s="34" t="s">
        <v>1444</v>
      </c>
      <c s="35" t="s">
        <v>47</v>
      </c>
      <c s="6" t="s">
        <v>1445</v>
      </c>
      <c s="36" t="s">
        <v>64</v>
      </c>
      <c s="37">
        <v>906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85</v>
      </c>
      <c s="35" t="s">
        <v>47</v>
      </c>
      <c s="6" t="s">
        <v>86</v>
      </c>
      <c s="36" t="s">
        <v>52</v>
      </c>
      <c s="37">
        <v>208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62</v>
      </c>
      <c s="35" t="s">
        <v>47</v>
      </c>
      <c s="6" t="s">
        <v>63</v>
      </c>
      <c s="36" t="s">
        <v>64</v>
      </c>
      <c s="37">
        <v>6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497</v>
      </c>
      <c s="35" t="s">
        <v>47</v>
      </c>
      <c s="6" t="s">
        <v>498</v>
      </c>
      <c s="36" t="s">
        <v>64</v>
      </c>
      <c s="37">
        <v>912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1446</v>
      </c>
      <c s="35" t="s">
        <v>47</v>
      </c>
      <c s="6" t="s">
        <v>1447</v>
      </c>
      <c s="36" t="s">
        <v>926</v>
      </c>
      <c s="37">
        <v>17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275</v>
      </c>
      <c s="34" t="s">
        <v>1448</v>
      </c>
      <c s="35" t="s">
        <v>47</v>
      </c>
      <c s="6" t="s">
        <v>1449</v>
      </c>
      <c s="36" t="s">
        <v>110</v>
      </c>
      <c s="37">
        <v>71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1450</v>
      </c>
      <c s="35" t="s">
        <v>47</v>
      </c>
      <c s="6" t="s">
        <v>1451</v>
      </c>
      <c s="36" t="s">
        <v>110</v>
      </c>
      <c s="37">
        <v>11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1452</v>
      </c>
      <c s="35" t="s">
        <v>47</v>
      </c>
      <c s="6" t="s">
        <v>1453</v>
      </c>
      <c s="36" t="s">
        <v>110</v>
      </c>
      <c s="37">
        <v>12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127</v>
      </c>
      <c s="35" t="s">
        <v>47</v>
      </c>
      <c s="6" t="s">
        <v>128</v>
      </c>
      <c s="36" t="s">
        <v>110</v>
      </c>
      <c s="37">
        <v>60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69</v>
      </c>
      <c s="35" t="s">
        <v>47</v>
      </c>
      <c s="6" t="s">
        <v>70</v>
      </c>
      <c s="36" t="s">
        <v>52</v>
      </c>
      <c s="37">
        <v>5658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78</v>
      </c>
      <c s="35" t="s">
        <v>47</v>
      </c>
      <c s="6" t="s">
        <v>79</v>
      </c>
      <c s="36" t="s">
        <v>52</v>
      </c>
      <c s="37">
        <v>208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1454</v>
      </c>
      <c s="35" t="s">
        <v>47</v>
      </c>
      <c s="6" t="s">
        <v>1455</v>
      </c>
      <c s="36" t="s">
        <v>52</v>
      </c>
      <c s="37">
        <v>39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1222</v>
      </c>
      <c s="35" t="s">
        <v>47</v>
      </c>
      <c s="6" t="s">
        <v>1223</v>
      </c>
      <c s="36" t="s">
        <v>52</v>
      </c>
      <c s="37">
        <v>5658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927</v>
      </c>
      <c s="35" t="s">
        <v>47</v>
      </c>
      <c s="6" t="s">
        <v>1437</v>
      </c>
      <c s="36" t="s">
        <v>110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25.5">
      <c r="A331" t="s">
        <v>49</v>
      </c>
      <c s="34" t="s">
        <v>302</v>
      </c>
      <c s="34" t="s">
        <v>1225</v>
      </c>
      <c s="35" t="s">
        <v>47</v>
      </c>
      <c s="6" t="s">
        <v>1226</v>
      </c>
      <c s="36" t="s">
        <v>52</v>
      </c>
      <c s="37">
        <v>18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305</v>
      </c>
      <c s="34" t="s">
        <v>1456</v>
      </c>
      <c s="35" t="s">
        <v>47</v>
      </c>
      <c s="6" t="s">
        <v>1457</v>
      </c>
      <c s="36" t="s">
        <v>52</v>
      </c>
      <c s="37">
        <v>120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308</v>
      </c>
      <c s="34" t="s">
        <v>1458</v>
      </c>
      <c s="35" t="s">
        <v>47</v>
      </c>
      <c s="6" t="s">
        <v>1459</v>
      </c>
      <c s="36" t="s">
        <v>52</v>
      </c>
      <c s="37">
        <v>120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25.5">
      <c r="A343" t="s">
        <v>49</v>
      </c>
      <c s="34" t="s">
        <v>311</v>
      </c>
      <c s="34" t="s">
        <v>1460</v>
      </c>
      <c s="35" t="s">
        <v>47</v>
      </c>
      <c s="6" t="s">
        <v>1461</v>
      </c>
      <c s="36" t="s">
        <v>52</v>
      </c>
      <c s="37">
        <v>3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314</v>
      </c>
      <c s="34" t="s">
        <v>1462</v>
      </c>
      <c s="35" t="s">
        <v>47</v>
      </c>
      <c s="6" t="s">
        <v>1463</v>
      </c>
      <c s="36" t="s">
        <v>110</v>
      </c>
      <c s="37">
        <v>39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25.5">
      <c r="A351" t="s">
        <v>49</v>
      </c>
      <c s="34" t="s">
        <v>317</v>
      </c>
      <c s="34" t="s">
        <v>1464</v>
      </c>
      <c s="35" t="s">
        <v>47</v>
      </c>
      <c s="6" t="s">
        <v>1465</v>
      </c>
      <c s="36" t="s">
        <v>110</v>
      </c>
      <c s="37">
        <v>39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25.5">
      <c r="A355" t="s">
        <v>49</v>
      </c>
      <c s="34" t="s">
        <v>320</v>
      </c>
      <c s="34" t="s">
        <v>1466</v>
      </c>
      <c s="35" t="s">
        <v>47</v>
      </c>
      <c s="6" t="s">
        <v>1467</v>
      </c>
      <c s="36" t="s">
        <v>110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1227</v>
      </c>
      <c s="35" t="s">
        <v>47</v>
      </c>
      <c s="6" t="s">
        <v>1228</v>
      </c>
      <c s="36" t="s">
        <v>52</v>
      </c>
      <c s="37">
        <v>208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3" ht="12.75">
      <c r="A363" t="s">
        <v>46</v>
      </c>
      <c r="C363" s="31" t="s">
        <v>26</v>
      </c>
      <c r="E363" s="33" t="s">
        <v>1468</v>
      </c>
      <c r="J363" s="32">
        <f>0</f>
      </c>
      <c s="32">
        <f>0</f>
      </c>
      <c s="32">
        <f>0+L364+L368+L372+L376+L380</f>
      </c>
      <c s="32">
        <f>0+M364+M368+M372+M376+M380</f>
      </c>
    </row>
    <row r="364" spans="1:16" ht="25.5">
      <c r="A364" t="s">
        <v>49</v>
      </c>
      <c s="34" t="s">
        <v>327</v>
      </c>
      <c s="34" t="s">
        <v>730</v>
      </c>
      <c s="35" t="s">
        <v>47</v>
      </c>
      <c s="6" t="s">
        <v>731</v>
      </c>
      <c s="36" t="s">
        <v>110</v>
      </c>
      <c s="37">
        <v>1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</v>
      </c>
      <c>
        <f>(M364*21)/100</f>
      </c>
      <c t="s">
        <v>27</v>
      </c>
    </row>
    <row r="365" spans="1:5" ht="12.75">
      <c r="A365" s="35" t="s">
        <v>54</v>
      </c>
      <c r="E365" s="39" t="s">
        <v>55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59</v>
      </c>
    </row>
    <row r="368" spans="1:16" ht="25.5">
      <c r="A368" t="s">
        <v>49</v>
      </c>
      <c s="34" t="s">
        <v>330</v>
      </c>
      <c s="34" t="s">
        <v>722</v>
      </c>
      <c s="35" t="s">
        <v>47</v>
      </c>
      <c s="6" t="s">
        <v>723</v>
      </c>
      <c s="36" t="s">
        <v>110</v>
      </c>
      <c s="37">
        <v>1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53</v>
      </c>
      <c>
        <f>(M368*21)/100</f>
      </c>
      <c t="s">
        <v>27</v>
      </c>
    </row>
    <row r="369" spans="1:5" ht="12.75">
      <c r="A369" s="35" t="s">
        <v>54</v>
      </c>
      <c r="E369" s="39" t="s">
        <v>55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59</v>
      </c>
    </row>
    <row r="372" spans="1:16" ht="38.25">
      <c r="A372" t="s">
        <v>49</v>
      </c>
      <c s="34" t="s">
        <v>333</v>
      </c>
      <c s="34" t="s">
        <v>725</v>
      </c>
      <c s="35" t="s">
        <v>47</v>
      </c>
      <c s="6" t="s">
        <v>726</v>
      </c>
      <c s="36" t="s">
        <v>110</v>
      </c>
      <c s="37">
        <v>12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53</v>
      </c>
      <c>
        <f>(M372*21)/100</f>
      </c>
      <c t="s">
        <v>27</v>
      </c>
    </row>
    <row r="373" spans="1:5" ht="12.75">
      <c r="A373" s="35" t="s">
        <v>54</v>
      </c>
      <c r="E373" s="39" t="s">
        <v>55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59</v>
      </c>
    </row>
    <row r="376" spans="1:16" ht="12.75">
      <c r="A376" t="s">
        <v>49</v>
      </c>
      <c s="34" t="s">
        <v>336</v>
      </c>
      <c s="34" t="s">
        <v>1469</v>
      </c>
      <c s="35" t="s">
        <v>47</v>
      </c>
      <c s="6" t="s">
        <v>1470</v>
      </c>
      <c s="36" t="s">
        <v>110</v>
      </c>
      <c s="37">
        <v>12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53</v>
      </c>
      <c>
        <f>(M376*21)/100</f>
      </c>
      <c t="s">
        <v>27</v>
      </c>
    </row>
    <row r="377" spans="1:5" ht="12.75">
      <c r="A377" s="35" t="s">
        <v>54</v>
      </c>
      <c r="E377" s="39" t="s">
        <v>55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12.75">
      <c r="A380" t="s">
        <v>49</v>
      </c>
      <c s="34" t="s">
        <v>339</v>
      </c>
      <c s="34" t="s">
        <v>1471</v>
      </c>
      <c s="35" t="s">
        <v>47</v>
      </c>
      <c s="6" t="s">
        <v>1472</v>
      </c>
      <c s="36" t="s">
        <v>110</v>
      </c>
      <c s="37">
        <v>11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53</v>
      </c>
      <c>
        <f>(M380*21)/100</f>
      </c>
      <c t="s">
        <v>27</v>
      </c>
    </row>
    <row r="381" spans="1:5" ht="12.75">
      <c r="A381" s="35" t="s">
        <v>54</v>
      </c>
      <c r="E381" s="39" t="s">
        <v>55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1342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1342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COUNTIFS(L8:L247,"=0",A8:A247,"P")+COUNTIFS(L8:L247,"",A8:A247,"P")+SUM(Q8:Q247)</f>
      </c>
    </row>
    <row r="8" spans="1:13" ht="12.75">
      <c r="A8" t="s">
        <v>44</v>
      </c>
      <c r="C8" s="28" t="s">
        <v>1475</v>
      </c>
      <c r="E8" s="30" t="s">
        <v>1474</v>
      </c>
      <c r="J8" s="29">
        <f>0+J9+J238</f>
      </c>
      <c s="29">
        <f>0+K9+K238</f>
      </c>
      <c s="29">
        <f>0+L9+L238</f>
      </c>
      <c s="29">
        <f>0+M9+M238</f>
      </c>
    </row>
    <row r="9" spans="1:13" ht="12.75">
      <c r="A9" t="s">
        <v>46</v>
      </c>
      <c r="C9" s="31" t="s">
        <v>47</v>
      </c>
      <c r="E9" s="33" t="s">
        <v>1476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12.75">
      <c r="A10" t="s">
        <v>49</v>
      </c>
      <c s="34" t="s">
        <v>47</v>
      </c>
      <c s="34" t="s">
        <v>1477</v>
      </c>
      <c s="35" t="s">
        <v>47</v>
      </c>
      <c s="6" t="s">
        <v>1478</v>
      </c>
      <c s="36" t="s">
        <v>110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1479</v>
      </c>
      <c s="35" t="s">
        <v>47</v>
      </c>
      <c s="6" t="s">
        <v>1480</v>
      </c>
      <c s="36" t="s">
        <v>110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1481</v>
      </c>
      <c s="35" t="s">
        <v>47</v>
      </c>
      <c s="6" t="s">
        <v>1482</v>
      </c>
      <c s="36" t="s">
        <v>110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1483</v>
      </c>
      <c s="35" t="s">
        <v>47</v>
      </c>
      <c s="6" t="s">
        <v>1484</v>
      </c>
      <c s="36" t="s">
        <v>110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1485</v>
      </c>
      <c s="35" t="s">
        <v>47</v>
      </c>
      <c s="6" t="s">
        <v>1486</v>
      </c>
      <c s="36" t="s">
        <v>110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71</v>
      </c>
      <c s="34" t="s">
        <v>1487</v>
      </c>
      <c s="35" t="s">
        <v>47</v>
      </c>
      <c s="6" t="s">
        <v>1488</v>
      </c>
      <c s="36" t="s">
        <v>110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74</v>
      </c>
      <c s="34" t="s">
        <v>458</v>
      </c>
      <c s="35" t="s">
        <v>47</v>
      </c>
      <c s="6" t="s">
        <v>459</v>
      </c>
      <c s="36" t="s">
        <v>52</v>
      </c>
      <c s="37">
        <v>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77</v>
      </c>
      <c s="34" t="s">
        <v>1489</v>
      </c>
      <c s="35" t="s">
        <v>47</v>
      </c>
      <c s="6" t="s">
        <v>1490</v>
      </c>
      <c s="36" t="s">
        <v>52</v>
      </c>
      <c s="37">
        <v>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1491</v>
      </c>
      <c s="35" t="s">
        <v>47</v>
      </c>
      <c s="6" t="s">
        <v>1492</v>
      </c>
      <c s="36" t="s">
        <v>52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1493</v>
      </c>
      <c s="35" t="s">
        <v>47</v>
      </c>
      <c s="6" t="s">
        <v>1494</v>
      </c>
      <c s="36" t="s">
        <v>52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88</v>
      </c>
      <c s="34" t="s">
        <v>1495</v>
      </c>
      <c s="35" t="s">
        <v>47</v>
      </c>
      <c s="6" t="s">
        <v>1496</v>
      </c>
      <c s="36" t="s">
        <v>110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92</v>
      </c>
      <c s="34" t="s">
        <v>1497</v>
      </c>
      <c s="35" t="s">
        <v>47</v>
      </c>
      <c s="6" t="s">
        <v>1498</v>
      </c>
      <c s="36" t="s">
        <v>52</v>
      </c>
      <c s="37">
        <v>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95</v>
      </c>
      <c s="34" t="s">
        <v>450</v>
      </c>
      <c s="35" t="s">
        <v>47</v>
      </c>
      <c s="6" t="s">
        <v>451</v>
      </c>
      <c s="36" t="s">
        <v>110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98</v>
      </c>
      <c s="34" t="s">
        <v>452</v>
      </c>
      <c s="35" t="s">
        <v>47</v>
      </c>
      <c s="6" t="s">
        <v>453</v>
      </c>
      <c s="36" t="s">
        <v>110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1499</v>
      </c>
      <c s="35" t="s">
        <v>47</v>
      </c>
      <c s="6" t="s">
        <v>1500</v>
      </c>
      <c s="36" t="s">
        <v>110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454</v>
      </c>
      <c s="35" t="s">
        <v>47</v>
      </c>
      <c s="6" t="s">
        <v>455</v>
      </c>
      <c s="36" t="s">
        <v>110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1351</v>
      </c>
      <c s="35" t="s">
        <v>47</v>
      </c>
      <c s="6" t="s">
        <v>1352</v>
      </c>
      <c s="36" t="s">
        <v>110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111</v>
      </c>
      <c s="34" t="s">
        <v>545</v>
      </c>
      <c s="35" t="s">
        <v>47</v>
      </c>
      <c s="6" t="s">
        <v>546</v>
      </c>
      <c s="36" t="s">
        <v>110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114</v>
      </c>
      <c s="34" t="s">
        <v>1501</v>
      </c>
      <c s="35" t="s">
        <v>47</v>
      </c>
      <c s="6" t="s">
        <v>1502</v>
      </c>
      <c s="36" t="s">
        <v>926</v>
      </c>
      <c s="37">
        <v>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117</v>
      </c>
      <c s="34" t="s">
        <v>1354</v>
      </c>
      <c s="35" t="s">
        <v>47</v>
      </c>
      <c s="6" t="s">
        <v>1355</v>
      </c>
      <c s="36" t="s">
        <v>110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25.5">
      <c r="A90" t="s">
        <v>49</v>
      </c>
      <c s="34" t="s">
        <v>120</v>
      </c>
      <c s="34" t="s">
        <v>456</v>
      </c>
      <c s="35" t="s">
        <v>47</v>
      </c>
      <c s="6" t="s">
        <v>457</v>
      </c>
      <c s="36" t="s">
        <v>52</v>
      </c>
      <c s="37">
        <v>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123</v>
      </c>
      <c s="34" t="s">
        <v>715</v>
      </c>
      <c s="35" t="s">
        <v>47</v>
      </c>
      <c s="6" t="s">
        <v>716</v>
      </c>
      <c s="36" t="s">
        <v>52</v>
      </c>
      <c s="37">
        <v>160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25.5">
      <c r="A98" t="s">
        <v>49</v>
      </c>
      <c s="34" t="s">
        <v>126</v>
      </c>
      <c s="34" t="s">
        <v>1501</v>
      </c>
      <c s="35" t="s">
        <v>88</v>
      </c>
      <c s="6" t="s">
        <v>1502</v>
      </c>
      <c s="36" t="s">
        <v>926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129</v>
      </c>
      <c s="34" t="s">
        <v>1503</v>
      </c>
      <c s="35" t="s">
        <v>47</v>
      </c>
      <c s="6" t="s">
        <v>1504</v>
      </c>
      <c s="36" t="s">
        <v>52</v>
      </c>
      <c s="37">
        <v>12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132</v>
      </c>
      <c s="34" t="s">
        <v>136</v>
      </c>
      <c s="35" t="s">
        <v>47</v>
      </c>
      <c s="6" t="s">
        <v>137</v>
      </c>
      <c s="36" t="s">
        <v>110</v>
      </c>
      <c s="37">
        <v>36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135</v>
      </c>
      <c s="34" t="s">
        <v>139</v>
      </c>
      <c s="35" t="s">
        <v>47</v>
      </c>
      <c s="6" t="s">
        <v>140</v>
      </c>
      <c s="36" t="s">
        <v>110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1274</v>
      </c>
      <c s="35" t="s">
        <v>47</v>
      </c>
      <c s="6" t="s">
        <v>1275</v>
      </c>
      <c s="36" t="s">
        <v>110</v>
      </c>
      <c s="37">
        <v>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142</v>
      </c>
      <c s="34" t="s">
        <v>1505</v>
      </c>
      <c s="35" t="s">
        <v>47</v>
      </c>
      <c s="6" t="s">
        <v>767</v>
      </c>
      <c s="36" t="s">
        <v>110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145</v>
      </c>
      <c s="34" t="s">
        <v>1374</v>
      </c>
      <c s="35" t="s">
        <v>47</v>
      </c>
      <c s="6" t="s">
        <v>1375</v>
      </c>
      <c s="36" t="s">
        <v>110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148</v>
      </c>
      <c s="34" t="s">
        <v>677</v>
      </c>
      <c s="35" t="s">
        <v>47</v>
      </c>
      <c s="6" t="s">
        <v>678</v>
      </c>
      <c s="36" t="s">
        <v>110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151</v>
      </c>
      <c s="34" t="s">
        <v>1380</v>
      </c>
      <c s="35" t="s">
        <v>47</v>
      </c>
      <c s="6" t="s">
        <v>1381</v>
      </c>
      <c s="36" t="s">
        <v>110</v>
      </c>
      <c s="37">
        <v>11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154</v>
      </c>
      <c s="34" t="s">
        <v>1384</v>
      </c>
      <c s="35" t="s">
        <v>47</v>
      </c>
      <c s="6" t="s">
        <v>1385</v>
      </c>
      <c s="36" t="s">
        <v>110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157</v>
      </c>
      <c s="34" t="s">
        <v>1390</v>
      </c>
      <c s="35" t="s">
        <v>47</v>
      </c>
      <c s="6" t="s">
        <v>1391</v>
      </c>
      <c s="36" t="s">
        <v>110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160</v>
      </c>
      <c s="34" t="s">
        <v>1409</v>
      </c>
      <c s="35" t="s">
        <v>47</v>
      </c>
      <c s="6" t="s">
        <v>1410</v>
      </c>
      <c s="36" t="s">
        <v>110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12.75">
      <c r="A146" t="s">
        <v>49</v>
      </c>
      <c s="34" t="s">
        <v>163</v>
      </c>
      <c s="34" t="s">
        <v>1506</v>
      </c>
      <c s="35" t="s">
        <v>47</v>
      </c>
      <c s="6" t="s">
        <v>1507</v>
      </c>
      <c s="36" t="s">
        <v>110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166</v>
      </c>
      <c s="34" t="s">
        <v>1508</v>
      </c>
      <c s="35" t="s">
        <v>47</v>
      </c>
      <c s="6" t="s">
        <v>1509</v>
      </c>
      <c s="36" t="s">
        <v>110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12.75">
      <c r="A154" t="s">
        <v>49</v>
      </c>
      <c s="34" t="s">
        <v>169</v>
      </c>
      <c s="34" t="s">
        <v>1411</v>
      </c>
      <c s="35" t="s">
        <v>47</v>
      </c>
      <c s="6" t="s">
        <v>1412</v>
      </c>
      <c s="36" t="s">
        <v>110</v>
      </c>
      <c s="37">
        <v>18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172</v>
      </c>
      <c s="34" t="s">
        <v>1413</v>
      </c>
      <c s="35" t="s">
        <v>47</v>
      </c>
      <c s="6" t="s">
        <v>1414</v>
      </c>
      <c s="36" t="s">
        <v>110</v>
      </c>
      <c s="37">
        <v>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175</v>
      </c>
      <c s="34" t="s">
        <v>1417</v>
      </c>
      <c s="35" t="s">
        <v>47</v>
      </c>
      <c s="6" t="s">
        <v>1418</v>
      </c>
      <c s="36" t="s">
        <v>110</v>
      </c>
      <c s="37">
        <v>20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178</v>
      </c>
      <c s="34" t="s">
        <v>1419</v>
      </c>
      <c s="35" t="s">
        <v>47</v>
      </c>
      <c s="6" t="s">
        <v>1420</v>
      </c>
      <c s="36" t="s">
        <v>110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181</v>
      </c>
      <c s="34" t="s">
        <v>1423</v>
      </c>
      <c s="35" t="s">
        <v>47</v>
      </c>
      <c s="6" t="s">
        <v>1424</v>
      </c>
      <c s="36" t="s">
        <v>110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184</v>
      </c>
      <c s="34" t="s">
        <v>1425</v>
      </c>
      <c s="35" t="s">
        <v>47</v>
      </c>
      <c s="6" t="s">
        <v>1426</v>
      </c>
      <c s="36" t="s">
        <v>110</v>
      </c>
      <c s="37">
        <v>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12.75">
      <c r="A178" t="s">
        <v>49</v>
      </c>
      <c s="34" t="s">
        <v>187</v>
      </c>
      <c s="34" t="s">
        <v>1427</v>
      </c>
      <c s="35" t="s">
        <v>47</v>
      </c>
      <c s="6" t="s">
        <v>1428</v>
      </c>
      <c s="36" t="s">
        <v>110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190</v>
      </c>
      <c s="34" t="s">
        <v>1429</v>
      </c>
      <c s="35" t="s">
        <v>47</v>
      </c>
      <c s="6" t="s">
        <v>1430</v>
      </c>
      <c s="36" t="s">
        <v>110</v>
      </c>
      <c s="37">
        <v>31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12.75">
      <c r="A186" t="s">
        <v>49</v>
      </c>
      <c s="34" t="s">
        <v>193</v>
      </c>
      <c s="34" t="s">
        <v>1431</v>
      </c>
      <c s="35" t="s">
        <v>47</v>
      </c>
      <c s="6" t="s">
        <v>1432</v>
      </c>
      <c s="36" t="s">
        <v>110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1510</v>
      </c>
      <c s="35" t="s">
        <v>47</v>
      </c>
      <c s="6" t="s">
        <v>1511</v>
      </c>
      <c s="36" t="s">
        <v>110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1512</v>
      </c>
      <c s="35" t="s">
        <v>47</v>
      </c>
      <c s="6" t="s">
        <v>1513</v>
      </c>
      <c s="36" t="s">
        <v>110</v>
      </c>
      <c s="37">
        <v>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12.75">
      <c r="A198" t="s">
        <v>49</v>
      </c>
      <c s="34" t="s">
        <v>202</v>
      </c>
      <c s="34" t="s">
        <v>1514</v>
      </c>
      <c s="35" t="s">
        <v>47</v>
      </c>
      <c s="6" t="s">
        <v>1515</v>
      </c>
      <c s="36" t="s">
        <v>110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205</v>
      </c>
      <c s="34" t="s">
        <v>1286</v>
      </c>
      <c s="35" t="s">
        <v>47</v>
      </c>
      <c s="6" t="s">
        <v>1287</v>
      </c>
      <c s="36" t="s">
        <v>326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12.75">
      <c r="A206" t="s">
        <v>49</v>
      </c>
      <c s="34" t="s">
        <v>208</v>
      </c>
      <c s="34" t="s">
        <v>1088</v>
      </c>
      <c s="35" t="s">
        <v>47</v>
      </c>
      <c s="6" t="s">
        <v>1089</v>
      </c>
      <c s="36" t="s">
        <v>326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211</v>
      </c>
      <c s="34" t="s">
        <v>1091</v>
      </c>
      <c s="35" t="s">
        <v>47</v>
      </c>
      <c s="6" t="s">
        <v>1092</v>
      </c>
      <c s="36" t="s">
        <v>326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214</v>
      </c>
      <c s="34" t="s">
        <v>1440</v>
      </c>
      <c s="35" t="s">
        <v>47</v>
      </c>
      <c s="6" t="s">
        <v>1441</v>
      </c>
      <c s="36" t="s">
        <v>110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12.75">
      <c r="A218" t="s">
        <v>49</v>
      </c>
      <c s="34" t="s">
        <v>217</v>
      </c>
      <c s="34" t="s">
        <v>927</v>
      </c>
      <c s="35" t="s">
        <v>47</v>
      </c>
      <c s="6" t="s">
        <v>1437</v>
      </c>
      <c s="36" t="s">
        <v>110</v>
      </c>
      <c s="37">
        <v>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12.75">
      <c r="A222" t="s">
        <v>49</v>
      </c>
      <c s="34" t="s">
        <v>221</v>
      </c>
      <c s="34" t="s">
        <v>922</v>
      </c>
      <c s="35" t="s">
        <v>47</v>
      </c>
      <c s="6" t="s">
        <v>923</v>
      </c>
      <c s="36" t="s">
        <v>64</v>
      </c>
      <c s="37">
        <v>0.18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1438</v>
      </c>
      <c s="35" t="s">
        <v>47</v>
      </c>
      <c s="6" t="s">
        <v>1439</v>
      </c>
      <c s="36" t="s">
        <v>926</v>
      </c>
      <c s="37">
        <v>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924</v>
      </c>
      <c s="35" t="s">
        <v>47</v>
      </c>
      <c s="6" t="s">
        <v>925</v>
      </c>
      <c s="36" t="s">
        <v>926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1392</v>
      </c>
      <c s="35" t="s">
        <v>47</v>
      </c>
      <c s="6" t="s">
        <v>1393</v>
      </c>
      <c s="36" t="s">
        <v>110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3" ht="12.75">
      <c r="A238" t="s">
        <v>46</v>
      </c>
      <c r="C238" s="31" t="s">
        <v>27</v>
      </c>
      <c r="E238" s="33" t="s">
        <v>1468</v>
      </c>
      <c r="J238" s="32">
        <f>0</f>
      </c>
      <c s="32">
        <f>0</f>
      </c>
      <c s="32">
        <f>0+L239+L243+L247</f>
      </c>
      <c s="32">
        <f>0+M239+M243+M247</f>
      </c>
    </row>
    <row r="239" spans="1:16" ht="25.5">
      <c r="A239" t="s">
        <v>49</v>
      </c>
      <c s="34" t="s">
        <v>233</v>
      </c>
      <c s="34" t="s">
        <v>939</v>
      </c>
      <c s="35" t="s">
        <v>47</v>
      </c>
      <c s="6" t="s">
        <v>940</v>
      </c>
      <c s="36" t="s">
        <v>110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25.5">
      <c r="A243" t="s">
        <v>49</v>
      </c>
      <c s="34" t="s">
        <v>236</v>
      </c>
      <c s="34" t="s">
        <v>730</v>
      </c>
      <c s="35" t="s">
        <v>47</v>
      </c>
      <c s="6" t="s">
        <v>731</v>
      </c>
      <c s="36" t="s">
        <v>110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1469</v>
      </c>
      <c s="35" t="s">
        <v>47</v>
      </c>
      <c s="6" t="s">
        <v>1470</v>
      </c>
      <c s="36" t="s">
        <v>110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1516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1516</v>
      </c>
      <c r="E4" s="26" t="s">
        <v>1517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COUNTIFS(L8:L200,"=0",A8:A200,"P")+COUNTIFS(L8:L200,"",A8:A200,"P")+SUM(Q8:Q200)</f>
      </c>
    </row>
    <row r="8" spans="1:13" ht="12.75">
      <c r="A8" t="s">
        <v>44</v>
      </c>
      <c r="C8" s="28" t="s">
        <v>1519</v>
      </c>
      <c r="E8" s="30" t="s">
        <v>1517</v>
      </c>
      <c r="J8" s="29">
        <f>0+J9+J50+J131</f>
      </c>
      <c s="29">
        <f>0+K9+K50+K131</f>
      </c>
      <c s="29">
        <f>0+L9+L50+L131</f>
      </c>
      <c s="29">
        <f>0+M9+M50+M131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1108</v>
      </c>
      <c s="35" t="s">
        <v>5</v>
      </c>
      <c s="6" t="s">
        <v>1109</v>
      </c>
      <c s="36" t="s">
        <v>611</v>
      </c>
      <c s="37">
        <v>8.66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38.25">
      <c r="A12" s="35" t="s">
        <v>56</v>
      </c>
      <c r="E12" s="40" t="s">
        <v>1520</v>
      </c>
    </row>
    <row r="13" spans="1:5" ht="12.75">
      <c r="A13" t="s">
        <v>58</v>
      </c>
      <c r="E13" s="39" t="s">
        <v>1107</v>
      </c>
    </row>
    <row r="14" spans="1:16" ht="25.5">
      <c r="A14" t="s">
        <v>49</v>
      </c>
      <c s="34" t="s">
        <v>27</v>
      </c>
      <c s="34" t="s">
        <v>1521</v>
      </c>
      <c s="35" t="s">
        <v>5</v>
      </c>
      <c s="6" t="s">
        <v>1522</v>
      </c>
      <c s="36" t="s">
        <v>611</v>
      </c>
      <c s="37">
        <v>0.31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1104</v>
      </c>
      <c>
        <f>(M14*21)/100</f>
      </c>
      <c t="s">
        <v>27</v>
      </c>
    </row>
    <row r="15" spans="1:5" ht="140.25">
      <c r="A15" s="35" t="s">
        <v>54</v>
      </c>
      <c r="E15" s="39" t="s">
        <v>1105</v>
      </c>
    </row>
    <row r="16" spans="1:5" ht="38.25">
      <c r="A16" s="35" t="s">
        <v>56</v>
      </c>
      <c r="E16" s="40" t="s">
        <v>1523</v>
      </c>
    </row>
    <row r="17" spans="1:5" ht="12.75">
      <c r="A17" t="s">
        <v>58</v>
      </c>
      <c r="E17" s="39" t="s">
        <v>1107</v>
      </c>
    </row>
    <row r="18" spans="1:16" ht="25.5">
      <c r="A18" t="s">
        <v>49</v>
      </c>
      <c s="34" t="s">
        <v>26</v>
      </c>
      <c s="34" t="s">
        <v>1524</v>
      </c>
      <c s="35" t="s">
        <v>5</v>
      </c>
      <c s="6" t="s">
        <v>1525</v>
      </c>
      <c s="36" t="s">
        <v>611</v>
      </c>
      <c s="37">
        <v>0.7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1104</v>
      </c>
      <c>
        <f>(M18*21)/100</f>
      </c>
      <c t="s">
        <v>27</v>
      </c>
    </row>
    <row r="19" spans="1:5" ht="140.25">
      <c r="A19" s="35" t="s">
        <v>54</v>
      </c>
      <c r="E19" s="39" t="s">
        <v>1105</v>
      </c>
    </row>
    <row r="20" spans="1:5" ht="38.25">
      <c r="A20" s="35" t="s">
        <v>56</v>
      </c>
      <c r="E20" s="40" t="s">
        <v>1526</v>
      </c>
    </row>
    <row r="21" spans="1:5" ht="12.75">
      <c r="A21" t="s">
        <v>58</v>
      </c>
      <c r="E21" s="39" t="s">
        <v>1107</v>
      </c>
    </row>
    <row r="22" spans="1:16" ht="25.5">
      <c r="A22" t="s">
        <v>49</v>
      </c>
      <c s="34" t="s">
        <v>65</v>
      </c>
      <c s="34" t="s">
        <v>1527</v>
      </c>
      <c s="35" t="s">
        <v>5</v>
      </c>
      <c s="6" t="s">
        <v>1528</v>
      </c>
      <c s="36" t="s">
        <v>611</v>
      </c>
      <c s="37">
        <v>75.52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1104</v>
      </c>
      <c>
        <f>(M22*21)/100</f>
      </c>
      <c t="s">
        <v>27</v>
      </c>
    </row>
    <row r="23" spans="1:5" ht="140.25">
      <c r="A23" s="35" t="s">
        <v>54</v>
      </c>
      <c r="E23" s="39" t="s">
        <v>1105</v>
      </c>
    </row>
    <row r="24" spans="1:5" ht="38.25">
      <c r="A24" s="35" t="s">
        <v>56</v>
      </c>
      <c r="E24" s="40" t="s">
        <v>1529</v>
      </c>
    </row>
    <row r="25" spans="1:5" ht="12.75">
      <c r="A25" t="s">
        <v>58</v>
      </c>
      <c r="E25" s="39" t="s">
        <v>1107</v>
      </c>
    </row>
    <row r="26" spans="1:16" ht="12.75">
      <c r="A26" t="s">
        <v>49</v>
      </c>
      <c s="34" t="s">
        <v>68</v>
      </c>
      <c s="34" t="s">
        <v>1530</v>
      </c>
      <c s="35" t="s">
        <v>5</v>
      </c>
      <c s="6" t="s">
        <v>1531</v>
      </c>
      <c s="36" t="s">
        <v>1182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1104</v>
      </c>
      <c>
        <f>(M26*21)/100</f>
      </c>
      <c t="s">
        <v>27</v>
      </c>
    </row>
    <row r="27" spans="1:5" ht="12.75">
      <c r="A27" s="35" t="s">
        <v>54</v>
      </c>
      <c r="E27" s="39" t="s">
        <v>1183</v>
      </c>
    </row>
    <row r="28" spans="1:5" ht="25.5">
      <c r="A28" s="35" t="s">
        <v>56</v>
      </c>
      <c r="E28" s="40" t="s">
        <v>1532</v>
      </c>
    </row>
    <row r="29" spans="1:5" ht="12.75">
      <c r="A29" t="s">
        <v>58</v>
      </c>
      <c r="E29" s="39" t="s">
        <v>1107</v>
      </c>
    </row>
    <row r="30" spans="1:16" ht="12.75">
      <c r="A30" t="s">
        <v>49</v>
      </c>
      <c s="34" t="s">
        <v>71</v>
      </c>
      <c s="34" t="s">
        <v>1533</v>
      </c>
      <c s="35" t="s">
        <v>5</v>
      </c>
      <c s="6" t="s">
        <v>1534</v>
      </c>
      <c s="36" t="s">
        <v>1182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1104</v>
      </c>
      <c>
        <f>(M30*21)/100</f>
      </c>
      <c t="s">
        <v>27</v>
      </c>
    </row>
    <row r="31" spans="1:5" ht="12.75">
      <c r="A31" s="35" t="s">
        <v>54</v>
      </c>
      <c r="E31" s="39" t="s">
        <v>1183</v>
      </c>
    </row>
    <row r="32" spans="1:5" ht="25.5">
      <c r="A32" s="35" t="s">
        <v>56</v>
      </c>
      <c r="E32" s="40" t="s">
        <v>1535</v>
      </c>
    </row>
    <row r="33" spans="1:5" ht="12.75">
      <c r="A33" t="s">
        <v>58</v>
      </c>
      <c r="E33" s="39" t="s">
        <v>1107</v>
      </c>
    </row>
    <row r="34" spans="1:16" ht="12.75">
      <c r="A34" t="s">
        <v>49</v>
      </c>
      <c s="34" t="s">
        <v>74</v>
      </c>
      <c s="34" t="s">
        <v>1536</v>
      </c>
      <c s="35" t="s">
        <v>5</v>
      </c>
      <c s="6" t="s">
        <v>1537</v>
      </c>
      <c s="36" t="s">
        <v>1182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1104</v>
      </c>
      <c>
        <f>(M34*21)/100</f>
      </c>
      <c t="s">
        <v>27</v>
      </c>
    </row>
    <row r="35" spans="1:5" ht="12.75">
      <c r="A35" s="35" t="s">
        <v>54</v>
      </c>
      <c r="E35" s="39" t="s">
        <v>1538</v>
      </c>
    </row>
    <row r="36" spans="1:5" ht="25.5">
      <c r="A36" s="35" t="s">
        <v>56</v>
      </c>
      <c r="E36" s="40" t="s">
        <v>1539</v>
      </c>
    </row>
    <row r="37" spans="1:5" ht="12.75">
      <c r="A37" t="s">
        <v>58</v>
      </c>
      <c r="E37" s="39" t="s">
        <v>1107</v>
      </c>
    </row>
    <row r="38" spans="1:16" ht="25.5">
      <c r="A38" t="s">
        <v>49</v>
      </c>
      <c s="34" t="s">
        <v>77</v>
      </c>
      <c s="34" t="s">
        <v>1540</v>
      </c>
      <c s="35" t="s">
        <v>5</v>
      </c>
      <c s="6" t="s">
        <v>1541</v>
      </c>
      <c s="36" t="s">
        <v>611</v>
      </c>
      <c s="37">
        <v>1081.8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1113</v>
      </c>
      <c>
        <f>(M38*21)/100</f>
      </c>
      <c t="s">
        <v>27</v>
      </c>
    </row>
    <row r="39" spans="1:5" ht="140.25">
      <c r="A39" s="35" t="s">
        <v>54</v>
      </c>
      <c r="E39" s="39" t="s">
        <v>1105</v>
      </c>
    </row>
    <row r="40" spans="1:5" ht="51">
      <c r="A40" s="35" t="s">
        <v>56</v>
      </c>
      <c r="E40" s="40" t="s">
        <v>1542</v>
      </c>
    </row>
    <row r="41" spans="1:5" ht="12.75">
      <c r="A41" t="s">
        <v>58</v>
      </c>
      <c r="E41" s="39" t="s">
        <v>5</v>
      </c>
    </row>
    <row r="42" spans="1:16" ht="25.5">
      <c r="A42" t="s">
        <v>49</v>
      </c>
      <c s="34" t="s">
        <v>80</v>
      </c>
      <c s="34" t="s">
        <v>1543</v>
      </c>
      <c s="35" t="s">
        <v>5</v>
      </c>
      <c s="6" t="s">
        <v>1544</v>
      </c>
      <c s="36" t="s">
        <v>611</v>
      </c>
      <c s="37">
        <v>388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1113</v>
      </c>
      <c>
        <f>(M42*21)/100</f>
      </c>
      <c t="s">
        <v>27</v>
      </c>
    </row>
    <row r="43" spans="1:5" ht="140.25">
      <c r="A43" s="35" t="s">
        <v>54</v>
      </c>
      <c r="E43" s="39" t="s">
        <v>1105</v>
      </c>
    </row>
    <row r="44" spans="1:5" ht="38.25">
      <c r="A44" s="35" t="s">
        <v>56</v>
      </c>
      <c r="E44" s="40" t="s">
        <v>1545</v>
      </c>
    </row>
    <row r="45" spans="1:5" ht="140.25">
      <c r="A45" t="s">
        <v>58</v>
      </c>
      <c r="E45" s="39" t="s">
        <v>1105</v>
      </c>
    </row>
    <row r="46" spans="1:16" ht="12.75">
      <c r="A46" t="s">
        <v>49</v>
      </c>
      <c s="34" t="s">
        <v>84</v>
      </c>
      <c s="34" t="s">
        <v>1546</v>
      </c>
      <c s="35" t="s">
        <v>5</v>
      </c>
      <c s="6" t="s">
        <v>1547</v>
      </c>
      <c s="36" t="s">
        <v>1182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1113</v>
      </c>
      <c>
        <f>(M46*21)/100</f>
      </c>
      <c t="s">
        <v>27</v>
      </c>
    </row>
    <row r="47" spans="1:5" ht="12.75">
      <c r="A47" s="35" t="s">
        <v>54</v>
      </c>
      <c r="E47" s="39" t="s">
        <v>1548</v>
      </c>
    </row>
    <row r="48" spans="1:5" ht="25.5">
      <c r="A48" s="35" t="s">
        <v>56</v>
      </c>
      <c r="E48" s="40" t="s">
        <v>1549</v>
      </c>
    </row>
    <row r="49" spans="1:5" ht="12.75">
      <c r="A49" t="s">
        <v>58</v>
      </c>
      <c r="E49" s="39" t="s">
        <v>1548</v>
      </c>
    </row>
    <row r="50" spans="1:13" ht="12.75">
      <c r="A50" t="s">
        <v>46</v>
      </c>
      <c r="C50" s="31" t="s">
        <v>68</v>
      </c>
      <c r="E50" s="33" t="s">
        <v>1145</v>
      </c>
      <c r="J50" s="32">
        <f>0</f>
      </c>
      <c s="32">
        <f>0</f>
      </c>
      <c s="32">
        <f>0+L51+L55+L59+L63+L67+L71+L75+L79+L83+L87+L91+L95+L99+L103+L107+L111+L115+L119+L123+L127</f>
      </c>
      <c s="32">
        <f>0+M51+M55+M59+M63+M67+M71+M75+M79+M83+M87+M91+M95+M99+M103+M107+M111+M115+M119+M123+M127</f>
      </c>
    </row>
    <row r="51" spans="1:16" ht="25.5">
      <c r="A51" t="s">
        <v>49</v>
      </c>
      <c s="34" t="s">
        <v>88</v>
      </c>
      <c s="34" t="s">
        <v>1550</v>
      </c>
      <c s="35" t="s">
        <v>5</v>
      </c>
      <c s="6" t="s">
        <v>1551</v>
      </c>
      <c s="36" t="s">
        <v>110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1104</v>
      </c>
      <c>
        <f>(M51*21)/100</f>
      </c>
      <c t="s">
        <v>27</v>
      </c>
    </row>
    <row r="52" spans="1:5" ht="38.25">
      <c r="A52" s="35" t="s">
        <v>54</v>
      </c>
      <c r="E52" s="39" t="s">
        <v>1552</v>
      </c>
    </row>
    <row r="53" spans="1:5" ht="25.5">
      <c r="A53" s="35" t="s">
        <v>56</v>
      </c>
      <c r="E53" s="40" t="s">
        <v>1553</v>
      </c>
    </row>
    <row r="54" spans="1:5" ht="12.75">
      <c r="A54" t="s">
        <v>58</v>
      </c>
      <c r="E54" s="39" t="s">
        <v>1107</v>
      </c>
    </row>
    <row r="55" spans="1:16" ht="12.75">
      <c r="A55" t="s">
        <v>49</v>
      </c>
      <c s="34" t="s">
        <v>92</v>
      </c>
      <c s="34" t="s">
        <v>1554</v>
      </c>
      <c s="35" t="s">
        <v>5</v>
      </c>
      <c s="6" t="s">
        <v>1555</v>
      </c>
      <c s="36" t="s">
        <v>64</v>
      </c>
      <c s="37">
        <v>3031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1104</v>
      </c>
      <c>
        <f>(M55*21)/100</f>
      </c>
      <c t="s">
        <v>27</v>
      </c>
    </row>
    <row r="56" spans="1:5" ht="89.25">
      <c r="A56" s="35" t="s">
        <v>54</v>
      </c>
      <c r="E56" s="39" t="s">
        <v>1556</v>
      </c>
    </row>
    <row r="57" spans="1:5" ht="38.25">
      <c r="A57" s="35" t="s">
        <v>56</v>
      </c>
      <c r="E57" s="40" t="s">
        <v>1557</v>
      </c>
    </row>
    <row r="58" spans="1:5" ht="12.75">
      <c r="A58" t="s">
        <v>58</v>
      </c>
      <c r="E58" s="39" t="s">
        <v>1107</v>
      </c>
    </row>
    <row r="59" spans="1:16" ht="12.75">
      <c r="A59" t="s">
        <v>49</v>
      </c>
      <c s="34" t="s">
        <v>95</v>
      </c>
      <c s="34" t="s">
        <v>1558</v>
      </c>
      <c s="35" t="s">
        <v>5</v>
      </c>
      <c s="6" t="s">
        <v>1559</v>
      </c>
      <c s="36" t="s">
        <v>64</v>
      </c>
      <c s="37">
        <v>905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1104</v>
      </c>
      <c>
        <f>(M59*21)/100</f>
      </c>
      <c t="s">
        <v>27</v>
      </c>
    </row>
    <row r="60" spans="1:5" ht="102">
      <c r="A60" s="35" t="s">
        <v>54</v>
      </c>
      <c r="E60" s="39" t="s">
        <v>1560</v>
      </c>
    </row>
    <row r="61" spans="1:5" ht="38.25">
      <c r="A61" s="35" t="s">
        <v>56</v>
      </c>
      <c r="E61" s="40" t="s">
        <v>1561</v>
      </c>
    </row>
    <row r="62" spans="1:5" ht="12.75">
      <c r="A62" t="s">
        <v>58</v>
      </c>
      <c r="E62" s="39" t="s">
        <v>1107</v>
      </c>
    </row>
    <row r="63" spans="1:16" ht="25.5">
      <c r="A63" t="s">
        <v>49</v>
      </c>
      <c s="34" t="s">
        <v>98</v>
      </c>
      <c s="34" t="s">
        <v>1562</v>
      </c>
      <c s="35" t="s">
        <v>5</v>
      </c>
      <c s="6" t="s">
        <v>1563</v>
      </c>
      <c s="36" t="s">
        <v>52</v>
      </c>
      <c s="37">
        <v>838.922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1104</v>
      </c>
      <c>
        <f>(M63*21)/100</f>
      </c>
      <c t="s">
        <v>27</v>
      </c>
    </row>
    <row r="64" spans="1:5" ht="306">
      <c r="A64" s="35" t="s">
        <v>54</v>
      </c>
      <c r="E64" s="39" t="s">
        <v>1564</v>
      </c>
    </row>
    <row r="65" spans="1:5" ht="38.25">
      <c r="A65" s="35" t="s">
        <v>56</v>
      </c>
      <c r="E65" s="40" t="s">
        <v>1565</v>
      </c>
    </row>
    <row r="66" spans="1:5" ht="12.75">
      <c r="A66" t="s">
        <v>58</v>
      </c>
      <c r="E66" s="39" t="s">
        <v>1107</v>
      </c>
    </row>
    <row r="67" spans="1:16" ht="25.5">
      <c r="A67" t="s">
        <v>49</v>
      </c>
      <c s="34" t="s">
        <v>101</v>
      </c>
      <c s="34" t="s">
        <v>1566</v>
      </c>
      <c s="35" t="s">
        <v>5</v>
      </c>
      <c s="6" t="s">
        <v>1567</v>
      </c>
      <c s="36" t="s">
        <v>52</v>
      </c>
      <c s="37">
        <v>22.776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1104</v>
      </c>
      <c>
        <f>(M67*21)/100</f>
      </c>
      <c t="s">
        <v>27</v>
      </c>
    </row>
    <row r="68" spans="1:5" ht="306">
      <c r="A68" s="35" t="s">
        <v>54</v>
      </c>
      <c r="E68" s="39" t="s">
        <v>1568</v>
      </c>
    </row>
    <row r="69" spans="1:5" ht="38.25">
      <c r="A69" s="35" t="s">
        <v>56</v>
      </c>
      <c r="E69" s="40" t="s">
        <v>1569</v>
      </c>
    </row>
    <row r="70" spans="1:5" ht="12.75">
      <c r="A70" t="s">
        <v>58</v>
      </c>
      <c r="E70" s="39" t="s">
        <v>1107</v>
      </c>
    </row>
    <row r="71" spans="1:16" ht="12.75">
      <c r="A71" t="s">
        <v>49</v>
      </c>
      <c s="34" t="s">
        <v>104</v>
      </c>
      <c s="34" t="s">
        <v>1570</v>
      </c>
      <c s="35" t="s">
        <v>5</v>
      </c>
      <c s="6" t="s">
        <v>1571</v>
      </c>
      <c s="36" t="s">
        <v>110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1104</v>
      </c>
      <c>
        <f>(M71*21)/100</f>
      </c>
      <c t="s">
        <v>27</v>
      </c>
    </row>
    <row r="72" spans="1:5" ht="409.5">
      <c r="A72" s="35" t="s">
        <v>54</v>
      </c>
      <c r="E72" s="39" t="s">
        <v>1572</v>
      </c>
    </row>
    <row r="73" spans="1:5" ht="38.25">
      <c r="A73" s="35" t="s">
        <v>56</v>
      </c>
      <c r="E73" s="40" t="s">
        <v>1573</v>
      </c>
    </row>
    <row r="74" spans="1:5" ht="12.75">
      <c r="A74" t="s">
        <v>58</v>
      </c>
      <c r="E74" s="39" t="s">
        <v>1107</v>
      </c>
    </row>
    <row r="75" spans="1:16" ht="12.75">
      <c r="A75" t="s">
        <v>49</v>
      </c>
      <c s="34" t="s">
        <v>107</v>
      </c>
      <c s="34" t="s">
        <v>1574</v>
      </c>
      <c s="35" t="s">
        <v>5</v>
      </c>
      <c s="6" t="s">
        <v>1575</v>
      </c>
      <c s="36" t="s">
        <v>1182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1104</v>
      </c>
      <c>
        <f>(M75*21)/100</f>
      </c>
      <c t="s">
        <v>27</v>
      </c>
    </row>
    <row r="76" spans="1:5" ht="114.75">
      <c r="A76" s="35" t="s">
        <v>54</v>
      </c>
      <c r="E76" s="39" t="s">
        <v>1576</v>
      </c>
    </row>
    <row r="77" spans="1:5" ht="25.5">
      <c r="A77" s="35" t="s">
        <v>56</v>
      </c>
      <c r="E77" s="40" t="s">
        <v>1577</v>
      </c>
    </row>
    <row r="78" spans="1:5" ht="12.75">
      <c r="A78" t="s">
        <v>58</v>
      </c>
      <c r="E78" s="39" t="s">
        <v>1107</v>
      </c>
    </row>
    <row r="79" spans="1:16" ht="25.5">
      <c r="A79" t="s">
        <v>49</v>
      </c>
      <c s="34" t="s">
        <v>111</v>
      </c>
      <c s="34" t="s">
        <v>1578</v>
      </c>
      <c s="35" t="s">
        <v>5</v>
      </c>
      <c s="6" t="s">
        <v>1579</v>
      </c>
      <c s="36" t="s">
        <v>1182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1104</v>
      </c>
      <c>
        <f>(M79*21)/100</f>
      </c>
      <c t="s">
        <v>27</v>
      </c>
    </row>
    <row r="80" spans="1:5" ht="102">
      <c r="A80" s="35" t="s">
        <v>54</v>
      </c>
      <c r="E80" s="39" t="s">
        <v>1580</v>
      </c>
    </row>
    <row r="81" spans="1:5" ht="25.5">
      <c r="A81" s="35" t="s">
        <v>56</v>
      </c>
      <c r="E81" s="40" t="s">
        <v>1581</v>
      </c>
    </row>
    <row r="82" spans="1:5" ht="12.75">
      <c r="A82" t="s">
        <v>58</v>
      </c>
      <c r="E82" s="39" t="s">
        <v>1107</v>
      </c>
    </row>
    <row r="83" spans="1:16" ht="12.75">
      <c r="A83" t="s">
        <v>49</v>
      </c>
      <c s="34" t="s">
        <v>114</v>
      </c>
      <c s="34" t="s">
        <v>1582</v>
      </c>
      <c s="35" t="s">
        <v>5</v>
      </c>
      <c s="6" t="s">
        <v>1583</v>
      </c>
      <c s="36" t="s">
        <v>110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1104</v>
      </c>
      <c>
        <f>(M83*21)/100</f>
      </c>
      <c t="s">
        <v>27</v>
      </c>
    </row>
    <row r="84" spans="1:5" ht="76.5">
      <c r="A84" s="35" t="s">
        <v>54</v>
      </c>
      <c r="E84" s="39" t="s">
        <v>1584</v>
      </c>
    </row>
    <row r="85" spans="1:5" ht="25.5">
      <c r="A85" s="35" t="s">
        <v>56</v>
      </c>
      <c r="E85" s="40" t="s">
        <v>1585</v>
      </c>
    </row>
    <row r="86" spans="1:5" ht="12.75">
      <c r="A86" t="s">
        <v>58</v>
      </c>
      <c r="E86" s="39" t="s">
        <v>1107</v>
      </c>
    </row>
    <row r="87" spans="1:16" ht="25.5">
      <c r="A87" t="s">
        <v>49</v>
      </c>
      <c s="34" t="s">
        <v>117</v>
      </c>
      <c s="34" t="s">
        <v>1586</v>
      </c>
      <c s="35" t="s">
        <v>5</v>
      </c>
      <c s="6" t="s">
        <v>1587</v>
      </c>
      <c s="36" t="s">
        <v>52</v>
      </c>
      <c s="37">
        <v>1037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1104</v>
      </c>
      <c>
        <f>(M87*21)/100</f>
      </c>
      <c t="s">
        <v>27</v>
      </c>
    </row>
    <row r="88" spans="1:5" ht="114.75">
      <c r="A88" s="35" t="s">
        <v>54</v>
      </c>
      <c r="E88" s="39" t="s">
        <v>1588</v>
      </c>
    </row>
    <row r="89" spans="1:5" ht="38.25">
      <c r="A89" s="35" t="s">
        <v>56</v>
      </c>
      <c r="E89" s="40" t="s">
        <v>1589</v>
      </c>
    </row>
    <row r="90" spans="1:5" ht="12.75">
      <c r="A90" t="s">
        <v>58</v>
      </c>
      <c r="E90" s="39" t="s">
        <v>1107</v>
      </c>
    </row>
    <row r="91" spans="1:16" ht="25.5">
      <c r="A91" t="s">
        <v>49</v>
      </c>
      <c s="34" t="s">
        <v>120</v>
      </c>
      <c s="34" t="s">
        <v>1590</v>
      </c>
      <c s="35" t="s">
        <v>5</v>
      </c>
      <c s="6" t="s">
        <v>1591</v>
      </c>
      <c s="36" t="s">
        <v>52</v>
      </c>
      <c s="37">
        <v>129.6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1104</v>
      </c>
      <c>
        <f>(M91*21)/100</f>
      </c>
      <c t="s">
        <v>27</v>
      </c>
    </row>
    <row r="92" spans="1:5" ht="114.75">
      <c r="A92" s="35" t="s">
        <v>54</v>
      </c>
      <c r="E92" s="39" t="s">
        <v>1588</v>
      </c>
    </row>
    <row r="93" spans="1:5" ht="38.25">
      <c r="A93" s="35" t="s">
        <v>56</v>
      </c>
      <c r="E93" s="40" t="s">
        <v>1592</v>
      </c>
    </row>
    <row r="94" spans="1:5" ht="12.75">
      <c r="A94" t="s">
        <v>58</v>
      </c>
      <c r="E94" s="39" t="s">
        <v>1107</v>
      </c>
    </row>
    <row r="95" spans="1:16" ht="12.75">
      <c r="A95" t="s">
        <v>49</v>
      </c>
      <c s="34" t="s">
        <v>123</v>
      </c>
      <c s="34" t="s">
        <v>1593</v>
      </c>
      <c s="35" t="s">
        <v>5</v>
      </c>
      <c s="6" t="s">
        <v>1594</v>
      </c>
      <c s="36" t="s">
        <v>110</v>
      </c>
      <c s="37">
        <v>20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1104</v>
      </c>
      <c>
        <f>(M95*21)/100</f>
      </c>
      <c t="s">
        <v>27</v>
      </c>
    </row>
    <row r="96" spans="1:5" ht="255">
      <c r="A96" s="35" t="s">
        <v>54</v>
      </c>
      <c r="E96" s="39" t="s">
        <v>1595</v>
      </c>
    </row>
    <row r="97" spans="1:5" ht="25.5">
      <c r="A97" s="35" t="s">
        <v>56</v>
      </c>
      <c r="E97" s="40" t="s">
        <v>1596</v>
      </c>
    </row>
    <row r="98" spans="1:5" ht="12.75">
      <c r="A98" t="s">
        <v>58</v>
      </c>
      <c r="E98" s="39" t="s">
        <v>1107</v>
      </c>
    </row>
    <row r="99" spans="1:16" ht="12.75">
      <c r="A99" t="s">
        <v>49</v>
      </c>
      <c s="34" t="s">
        <v>126</v>
      </c>
      <c s="34" t="s">
        <v>1597</v>
      </c>
      <c s="35" t="s">
        <v>5</v>
      </c>
      <c s="6" t="s">
        <v>1598</v>
      </c>
      <c s="36" t="s">
        <v>110</v>
      </c>
      <c s="37">
        <v>38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1104</v>
      </c>
      <c>
        <f>(M99*21)/100</f>
      </c>
      <c t="s">
        <v>27</v>
      </c>
    </row>
    <row r="100" spans="1:5" ht="255">
      <c r="A100" s="35" t="s">
        <v>54</v>
      </c>
      <c r="E100" s="39" t="s">
        <v>1595</v>
      </c>
    </row>
    <row r="101" spans="1:5" ht="25.5">
      <c r="A101" s="35" t="s">
        <v>56</v>
      </c>
      <c r="E101" s="40" t="s">
        <v>1599</v>
      </c>
    </row>
    <row r="102" spans="1:5" ht="12.75">
      <c r="A102" t="s">
        <v>58</v>
      </c>
      <c r="E102" s="39" t="s">
        <v>1107</v>
      </c>
    </row>
    <row r="103" spans="1:16" ht="12.75">
      <c r="A103" t="s">
        <v>49</v>
      </c>
      <c s="34" t="s">
        <v>129</v>
      </c>
      <c s="34" t="s">
        <v>1600</v>
      </c>
      <c s="35" t="s">
        <v>5</v>
      </c>
      <c s="6" t="s">
        <v>1601</v>
      </c>
      <c s="36" t="s">
        <v>52</v>
      </c>
      <c s="37">
        <v>129.6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1104</v>
      </c>
      <c>
        <f>(M103*21)/100</f>
      </c>
      <c t="s">
        <v>27</v>
      </c>
    </row>
    <row r="104" spans="1:5" ht="165.75">
      <c r="A104" s="35" t="s">
        <v>54</v>
      </c>
      <c r="E104" s="39" t="s">
        <v>1602</v>
      </c>
    </row>
    <row r="105" spans="1:5" ht="25.5">
      <c r="A105" s="35" t="s">
        <v>56</v>
      </c>
      <c r="E105" s="40" t="s">
        <v>1603</v>
      </c>
    </row>
    <row r="106" spans="1:5" ht="12.75">
      <c r="A106" t="s">
        <v>58</v>
      </c>
      <c r="E106" s="39" t="s">
        <v>1107</v>
      </c>
    </row>
    <row r="107" spans="1:16" ht="12.75">
      <c r="A107" t="s">
        <v>49</v>
      </c>
      <c s="34" t="s">
        <v>132</v>
      </c>
      <c s="34" t="s">
        <v>1604</v>
      </c>
      <c s="35" t="s">
        <v>5</v>
      </c>
      <c s="6" t="s">
        <v>1605</v>
      </c>
      <c s="36" t="s">
        <v>110</v>
      </c>
      <c s="37">
        <v>117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1104</v>
      </c>
      <c>
        <f>(M107*21)/100</f>
      </c>
      <c t="s">
        <v>27</v>
      </c>
    </row>
    <row r="108" spans="1:5" ht="153">
      <c r="A108" s="35" t="s">
        <v>54</v>
      </c>
      <c r="E108" s="39" t="s">
        <v>1606</v>
      </c>
    </row>
    <row r="109" spans="1:5" ht="38.25">
      <c r="A109" s="35" t="s">
        <v>56</v>
      </c>
      <c r="E109" s="40" t="s">
        <v>1607</v>
      </c>
    </row>
    <row r="110" spans="1:5" ht="12.75">
      <c r="A110" t="s">
        <v>58</v>
      </c>
      <c r="E110" s="39" t="s">
        <v>1107</v>
      </c>
    </row>
    <row r="111" spans="1:16" ht="12.75">
      <c r="A111" t="s">
        <v>49</v>
      </c>
      <c s="34" t="s">
        <v>135</v>
      </c>
      <c s="34" t="s">
        <v>1608</v>
      </c>
      <c s="35" t="s">
        <v>5</v>
      </c>
      <c s="6" t="s">
        <v>1609</v>
      </c>
      <c s="36" t="s">
        <v>52</v>
      </c>
      <c s="37">
        <v>961.698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1104</v>
      </c>
      <c>
        <f>(M111*21)/100</f>
      </c>
      <c t="s">
        <v>27</v>
      </c>
    </row>
    <row r="112" spans="1:5" ht="191.25">
      <c r="A112" s="35" t="s">
        <v>54</v>
      </c>
      <c r="E112" s="39" t="s">
        <v>1610</v>
      </c>
    </row>
    <row r="113" spans="1:5" ht="38.25">
      <c r="A113" s="35" t="s">
        <v>56</v>
      </c>
      <c r="E113" s="40" t="s">
        <v>1611</v>
      </c>
    </row>
    <row r="114" spans="1:5" ht="12.75">
      <c r="A114" t="s">
        <v>58</v>
      </c>
      <c r="E114" s="39" t="s">
        <v>1107</v>
      </c>
    </row>
    <row r="115" spans="1:16" ht="12.75">
      <c r="A115" t="s">
        <v>49</v>
      </c>
      <c s="34" t="s">
        <v>138</v>
      </c>
      <c s="34" t="s">
        <v>1612</v>
      </c>
      <c s="35" t="s">
        <v>5</v>
      </c>
      <c s="6" t="s">
        <v>1613</v>
      </c>
      <c s="36" t="s">
        <v>52</v>
      </c>
      <c s="37">
        <v>129.6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1104</v>
      </c>
      <c>
        <f>(M115*21)/100</f>
      </c>
      <c t="s">
        <v>27</v>
      </c>
    </row>
    <row r="116" spans="1:5" ht="191.25">
      <c r="A116" s="35" t="s">
        <v>54</v>
      </c>
      <c r="E116" s="39" t="s">
        <v>1610</v>
      </c>
    </row>
    <row r="117" spans="1:5" ht="25.5">
      <c r="A117" s="35" t="s">
        <v>56</v>
      </c>
      <c r="E117" s="40" t="s">
        <v>1614</v>
      </c>
    </row>
    <row r="118" spans="1:5" ht="12.75">
      <c r="A118" t="s">
        <v>58</v>
      </c>
      <c r="E118" s="39" t="s">
        <v>1107</v>
      </c>
    </row>
    <row r="119" spans="1:16" ht="12.75">
      <c r="A119" t="s">
        <v>49</v>
      </c>
      <c s="34" t="s">
        <v>142</v>
      </c>
      <c s="34" t="s">
        <v>1615</v>
      </c>
      <c s="35" t="s">
        <v>5</v>
      </c>
      <c s="6" t="s">
        <v>1616</v>
      </c>
      <c s="36" t="s">
        <v>110</v>
      </c>
      <c s="37">
        <v>21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1617</v>
      </c>
      <c>
        <f>(M119*21)/100</f>
      </c>
      <c t="s">
        <v>27</v>
      </c>
    </row>
    <row r="120" spans="1:5" ht="102">
      <c r="A120" s="35" t="s">
        <v>54</v>
      </c>
      <c r="E120" s="39" t="s">
        <v>1618</v>
      </c>
    </row>
    <row r="121" spans="1:5" ht="38.25">
      <c r="A121" s="35" t="s">
        <v>56</v>
      </c>
      <c r="E121" s="40" t="s">
        <v>1619</v>
      </c>
    </row>
    <row r="122" spans="1:5" ht="12.75">
      <c r="A122" t="s">
        <v>58</v>
      </c>
      <c r="E122" s="39" t="s">
        <v>1107</v>
      </c>
    </row>
    <row r="123" spans="1:16" ht="12.75">
      <c r="A123" t="s">
        <v>49</v>
      </c>
      <c s="34" t="s">
        <v>145</v>
      </c>
      <c s="34" t="s">
        <v>1620</v>
      </c>
      <c s="35" t="s">
        <v>5</v>
      </c>
      <c s="6" t="s">
        <v>1621</v>
      </c>
      <c s="36" t="s">
        <v>110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1113</v>
      </c>
      <c>
        <f>(M123*21)/100</f>
      </c>
      <c t="s">
        <v>27</v>
      </c>
    </row>
    <row r="124" spans="1:5" ht="38.25">
      <c r="A124" s="35" t="s">
        <v>54</v>
      </c>
      <c r="E124" s="39" t="s">
        <v>1552</v>
      </c>
    </row>
    <row r="125" spans="1:5" ht="25.5">
      <c r="A125" s="35" t="s">
        <v>56</v>
      </c>
      <c r="E125" s="40" t="s">
        <v>1622</v>
      </c>
    </row>
    <row r="126" spans="1:5" ht="38.25">
      <c r="A126" t="s">
        <v>58</v>
      </c>
      <c r="E126" s="39" t="s">
        <v>1552</v>
      </c>
    </row>
    <row r="127" spans="1:16" ht="12.75">
      <c r="A127" t="s">
        <v>49</v>
      </c>
      <c s="34" t="s">
        <v>148</v>
      </c>
      <c s="34" t="s">
        <v>1623</v>
      </c>
      <c s="35" t="s">
        <v>5</v>
      </c>
      <c s="6" t="s">
        <v>198</v>
      </c>
      <c s="36" t="s">
        <v>110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1113</v>
      </c>
      <c>
        <f>(M127*21)/100</f>
      </c>
      <c t="s">
        <v>27</v>
      </c>
    </row>
    <row r="128" spans="1:5" ht="76.5">
      <c r="A128" s="35" t="s">
        <v>54</v>
      </c>
      <c r="E128" s="39" t="s">
        <v>1624</v>
      </c>
    </row>
    <row r="129" spans="1:5" ht="25.5">
      <c r="A129" s="35" t="s">
        <v>56</v>
      </c>
      <c r="E129" s="40" t="s">
        <v>1585</v>
      </c>
    </row>
    <row r="130" spans="1:5" ht="76.5">
      <c r="A130" t="s">
        <v>58</v>
      </c>
      <c r="E130" s="39" t="s">
        <v>1624</v>
      </c>
    </row>
    <row r="131" spans="1:13" ht="12.75">
      <c r="A131" t="s">
        <v>46</v>
      </c>
      <c r="C131" s="31" t="s">
        <v>80</v>
      </c>
      <c r="E131" s="33" t="s">
        <v>1179</v>
      </c>
      <c r="J131" s="32">
        <f>0</f>
      </c>
      <c s="32">
        <f>0</f>
      </c>
      <c s="32">
        <f>0+L132+L136+L140+L144+L148+L152+L156+L160+L164+L168+L172+L176+L180+L184+L188+L192+L196+L200</f>
      </c>
      <c s="32">
        <f>0+M132+M136+M140+M144+M148+M152+M156+M160+M164+M168+M172+M176+M180+M184+M188+M192+M196+M200</f>
      </c>
    </row>
    <row r="132" spans="1:16" ht="12.75">
      <c r="A132" t="s">
        <v>49</v>
      </c>
      <c s="34" t="s">
        <v>151</v>
      </c>
      <c s="34" t="s">
        <v>1625</v>
      </c>
      <c s="35" t="s">
        <v>5</v>
      </c>
      <c s="6" t="s">
        <v>1626</v>
      </c>
      <c s="36" t="s">
        <v>52</v>
      </c>
      <c s="37">
        <v>22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1104</v>
      </c>
      <c>
        <f>(M132*21)/100</f>
      </c>
      <c t="s">
        <v>27</v>
      </c>
    </row>
    <row r="133" spans="1:5" ht="140.25">
      <c r="A133" s="35" t="s">
        <v>54</v>
      </c>
      <c r="E133" s="39" t="s">
        <v>1627</v>
      </c>
    </row>
    <row r="134" spans="1:5" ht="25.5">
      <c r="A134" s="35" t="s">
        <v>56</v>
      </c>
      <c r="E134" s="40" t="s">
        <v>1628</v>
      </c>
    </row>
    <row r="135" spans="1:5" ht="12.75">
      <c r="A135" t="s">
        <v>58</v>
      </c>
      <c r="E135" s="39" t="s">
        <v>1107</v>
      </c>
    </row>
    <row r="136" spans="1:16" ht="12.75">
      <c r="A136" t="s">
        <v>49</v>
      </c>
      <c s="34" t="s">
        <v>154</v>
      </c>
      <c s="34" t="s">
        <v>1629</v>
      </c>
      <c s="35" t="s">
        <v>5</v>
      </c>
      <c s="6" t="s">
        <v>1630</v>
      </c>
      <c s="36" t="s">
        <v>110</v>
      </c>
      <c s="37">
        <v>21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1104</v>
      </c>
      <c>
        <f>(M136*21)/100</f>
      </c>
      <c t="s">
        <v>27</v>
      </c>
    </row>
    <row r="137" spans="1:5" ht="153">
      <c r="A137" s="35" t="s">
        <v>54</v>
      </c>
      <c r="E137" s="39" t="s">
        <v>1631</v>
      </c>
    </row>
    <row r="138" spans="1:5" ht="25.5">
      <c r="A138" s="35" t="s">
        <v>56</v>
      </c>
      <c r="E138" s="40" t="s">
        <v>1632</v>
      </c>
    </row>
    <row r="139" spans="1:5" ht="12.75">
      <c r="A139" t="s">
        <v>58</v>
      </c>
      <c r="E139" s="39" t="s">
        <v>1107</v>
      </c>
    </row>
    <row r="140" spans="1:16" ht="12.75">
      <c r="A140" t="s">
        <v>49</v>
      </c>
      <c s="34" t="s">
        <v>157</v>
      </c>
      <c s="34" t="s">
        <v>1633</v>
      </c>
      <c s="35" t="s">
        <v>5</v>
      </c>
      <c s="6" t="s">
        <v>1634</v>
      </c>
      <c s="36" t="s">
        <v>926</v>
      </c>
      <c s="37">
        <v>2300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1617</v>
      </c>
      <c>
        <f>(M140*21)/100</f>
      </c>
      <c t="s">
        <v>27</v>
      </c>
    </row>
    <row r="141" spans="1:5" ht="153">
      <c r="A141" s="35" t="s">
        <v>54</v>
      </c>
      <c r="E141" s="39" t="s">
        <v>1635</v>
      </c>
    </row>
    <row r="142" spans="1:5" ht="38.25">
      <c r="A142" s="35" t="s">
        <v>56</v>
      </c>
      <c r="E142" s="40" t="s">
        <v>1636</v>
      </c>
    </row>
    <row r="143" spans="1:5" ht="12.75">
      <c r="A143" t="s">
        <v>58</v>
      </c>
      <c r="E143" s="39" t="s">
        <v>1107</v>
      </c>
    </row>
    <row r="144" spans="1:16" ht="25.5">
      <c r="A144" t="s">
        <v>49</v>
      </c>
      <c s="34" t="s">
        <v>160</v>
      </c>
      <c s="34" t="s">
        <v>1637</v>
      </c>
      <c s="35" t="s">
        <v>5</v>
      </c>
      <c s="6" t="s">
        <v>1638</v>
      </c>
      <c s="36" t="s">
        <v>52</v>
      </c>
      <c s="37">
        <v>666.4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1104</v>
      </c>
      <c>
        <f>(M144*21)/100</f>
      </c>
      <c t="s">
        <v>27</v>
      </c>
    </row>
    <row r="145" spans="1:5" ht="204">
      <c r="A145" s="35" t="s">
        <v>54</v>
      </c>
      <c r="E145" s="39" t="s">
        <v>1639</v>
      </c>
    </row>
    <row r="146" spans="1:5" ht="38.25">
      <c r="A146" s="35" t="s">
        <v>56</v>
      </c>
      <c r="E146" s="40" t="s">
        <v>1640</v>
      </c>
    </row>
    <row r="147" spans="1:5" ht="12.75">
      <c r="A147" t="s">
        <v>58</v>
      </c>
      <c r="E147" s="39" t="s">
        <v>1107</v>
      </c>
    </row>
    <row r="148" spans="1:16" ht="25.5">
      <c r="A148" t="s">
        <v>49</v>
      </c>
      <c s="34" t="s">
        <v>163</v>
      </c>
      <c s="34" t="s">
        <v>1641</v>
      </c>
      <c s="35" t="s">
        <v>5</v>
      </c>
      <c s="6" t="s">
        <v>1642</v>
      </c>
      <c s="36" t="s">
        <v>1124</v>
      </c>
      <c s="37">
        <v>3661.536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1104</v>
      </c>
      <c>
        <f>(M148*21)/100</f>
      </c>
      <c t="s">
        <v>27</v>
      </c>
    </row>
    <row r="149" spans="1:5" ht="102">
      <c r="A149" s="35" t="s">
        <v>54</v>
      </c>
      <c r="E149" s="39" t="s">
        <v>1643</v>
      </c>
    </row>
    <row r="150" spans="1:5" ht="127.5">
      <c r="A150" s="35" t="s">
        <v>56</v>
      </c>
      <c r="E150" s="40" t="s">
        <v>1644</v>
      </c>
    </row>
    <row r="151" spans="1:5" ht="12.75">
      <c r="A151" t="s">
        <v>58</v>
      </c>
      <c r="E151" s="39" t="s">
        <v>1107</v>
      </c>
    </row>
    <row r="152" spans="1:16" ht="25.5">
      <c r="A152" t="s">
        <v>49</v>
      </c>
      <c s="34" t="s">
        <v>166</v>
      </c>
      <c s="34" t="s">
        <v>1645</v>
      </c>
      <c s="35" t="s">
        <v>5</v>
      </c>
      <c s="6" t="s">
        <v>1646</v>
      </c>
      <c s="36" t="s">
        <v>52</v>
      </c>
      <c s="37">
        <v>542.8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1104</v>
      </c>
      <c>
        <f>(M152*21)/100</f>
      </c>
      <c t="s">
        <v>27</v>
      </c>
    </row>
    <row r="153" spans="1:5" ht="204">
      <c r="A153" s="35" t="s">
        <v>54</v>
      </c>
      <c r="E153" s="39" t="s">
        <v>1647</v>
      </c>
    </row>
    <row r="154" spans="1:5" ht="38.25">
      <c r="A154" s="35" t="s">
        <v>56</v>
      </c>
      <c r="E154" s="40" t="s">
        <v>1648</v>
      </c>
    </row>
    <row r="155" spans="1:5" ht="12.75">
      <c r="A155" t="s">
        <v>58</v>
      </c>
      <c r="E155" s="39" t="s">
        <v>1107</v>
      </c>
    </row>
    <row r="156" spans="1:16" ht="25.5">
      <c r="A156" t="s">
        <v>49</v>
      </c>
      <c s="34" t="s">
        <v>169</v>
      </c>
      <c s="34" t="s">
        <v>1649</v>
      </c>
      <c s="35" t="s">
        <v>5</v>
      </c>
      <c s="6" t="s">
        <v>1650</v>
      </c>
      <c s="36" t="s">
        <v>1124</v>
      </c>
      <c s="37">
        <v>6996.782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1104</v>
      </c>
      <c>
        <f>(M156*21)/100</f>
      </c>
      <c t="s">
        <v>27</v>
      </c>
    </row>
    <row r="157" spans="1:5" ht="102">
      <c r="A157" s="35" t="s">
        <v>54</v>
      </c>
      <c r="E157" s="39" t="s">
        <v>1643</v>
      </c>
    </row>
    <row r="158" spans="1:5" ht="127.5">
      <c r="A158" s="35" t="s">
        <v>56</v>
      </c>
      <c r="E158" s="40" t="s">
        <v>1651</v>
      </c>
    </row>
    <row r="159" spans="1:5" ht="12.75">
      <c r="A159" t="s">
        <v>58</v>
      </c>
      <c r="E159" s="39" t="s">
        <v>1107</v>
      </c>
    </row>
    <row r="160" spans="1:16" ht="38.25">
      <c r="A160" t="s">
        <v>49</v>
      </c>
      <c s="34" t="s">
        <v>172</v>
      </c>
      <c s="34" t="s">
        <v>1652</v>
      </c>
      <c s="35" t="s">
        <v>5</v>
      </c>
      <c s="6" t="s">
        <v>1653</v>
      </c>
      <c s="36" t="s">
        <v>52</v>
      </c>
      <c s="37">
        <v>87.5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1104</v>
      </c>
      <c>
        <f>(M160*21)/100</f>
      </c>
      <c t="s">
        <v>27</v>
      </c>
    </row>
    <row r="161" spans="1:5" ht="216.75">
      <c r="A161" s="35" t="s">
        <v>54</v>
      </c>
      <c r="E161" s="39" t="s">
        <v>1654</v>
      </c>
    </row>
    <row r="162" spans="1:5" ht="38.25">
      <c r="A162" s="35" t="s">
        <v>56</v>
      </c>
      <c r="E162" s="40" t="s">
        <v>1655</v>
      </c>
    </row>
    <row r="163" spans="1:5" ht="12.75">
      <c r="A163" t="s">
        <v>58</v>
      </c>
      <c r="E163" s="39" t="s">
        <v>1107</v>
      </c>
    </row>
    <row r="164" spans="1:16" ht="38.25">
      <c r="A164" t="s">
        <v>49</v>
      </c>
      <c s="34" t="s">
        <v>175</v>
      </c>
      <c s="34" t="s">
        <v>1656</v>
      </c>
      <c s="35" t="s">
        <v>5</v>
      </c>
      <c s="6" t="s">
        <v>1657</v>
      </c>
      <c s="36" t="s">
        <v>1124</v>
      </c>
      <c s="37">
        <v>1136.46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1104</v>
      </c>
      <c>
        <f>(M164*21)/100</f>
      </c>
      <c t="s">
        <v>27</v>
      </c>
    </row>
    <row r="165" spans="1:5" ht="102">
      <c r="A165" s="35" t="s">
        <v>54</v>
      </c>
      <c r="E165" s="39" t="s">
        <v>1643</v>
      </c>
    </row>
    <row r="166" spans="1:5" ht="89.25">
      <c r="A166" s="35" t="s">
        <v>56</v>
      </c>
      <c r="E166" s="40" t="s">
        <v>1658</v>
      </c>
    </row>
    <row r="167" spans="1:5" ht="12.75">
      <c r="A167" t="s">
        <v>58</v>
      </c>
      <c r="E167" s="39" t="s">
        <v>1107</v>
      </c>
    </row>
    <row r="168" spans="1:16" ht="12.75">
      <c r="A168" t="s">
        <v>49</v>
      </c>
      <c s="34" t="s">
        <v>178</v>
      </c>
      <c s="34" t="s">
        <v>1659</v>
      </c>
      <c s="35" t="s">
        <v>5</v>
      </c>
      <c s="6" t="s">
        <v>1660</v>
      </c>
      <c s="36" t="s">
        <v>110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1104</v>
      </c>
      <c>
        <f>(M168*21)/100</f>
      </c>
      <c t="s">
        <v>27</v>
      </c>
    </row>
    <row r="169" spans="1:5" ht="153">
      <c r="A169" s="35" t="s">
        <v>54</v>
      </c>
      <c r="E169" s="39" t="s">
        <v>1661</v>
      </c>
    </row>
    <row r="170" spans="1:5" ht="38.25">
      <c r="A170" s="35" t="s">
        <v>56</v>
      </c>
      <c r="E170" s="40" t="s">
        <v>1662</v>
      </c>
    </row>
    <row r="171" spans="1:5" ht="12.75">
      <c r="A171" t="s">
        <v>58</v>
      </c>
      <c r="E171" s="39" t="s">
        <v>1107</v>
      </c>
    </row>
    <row r="172" spans="1:16" ht="25.5">
      <c r="A172" t="s">
        <v>49</v>
      </c>
      <c s="34" t="s">
        <v>181</v>
      </c>
      <c s="34" t="s">
        <v>1663</v>
      </c>
      <c s="35" t="s">
        <v>5</v>
      </c>
      <c s="6" t="s">
        <v>1664</v>
      </c>
      <c s="36" t="s">
        <v>1124</v>
      </c>
      <c s="37">
        <v>18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1104</v>
      </c>
      <c>
        <f>(M172*21)/100</f>
      </c>
      <c t="s">
        <v>27</v>
      </c>
    </row>
    <row r="173" spans="1:5" ht="127.5">
      <c r="A173" s="35" t="s">
        <v>54</v>
      </c>
      <c r="E173" s="39" t="s">
        <v>1665</v>
      </c>
    </row>
    <row r="174" spans="1:5" ht="12.75">
      <c r="A174" s="35" t="s">
        <v>56</v>
      </c>
      <c r="E174" s="40" t="s">
        <v>1666</v>
      </c>
    </row>
    <row r="175" spans="1:5" ht="12.75">
      <c r="A175" t="s">
        <v>58</v>
      </c>
      <c r="E175" s="39" t="s">
        <v>1107</v>
      </c>
    </row>
    <row r="176" spans="1:16" ht="12.75">
      <c r="A176" t="s">
        <v>49</v>
      </c>
      <c s="34" t="s">
        <v>184</v>
      </c>
      <c s="34" t="s">
        <v>1667</v>
      </c>
      <c s="35" t="s">
        <v>5</v>
      </c>
      <c s="6" t="s">
        <v>1668</v>
      </c>
      <c s="36" t="s">
        <v>110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1104</v>
      </c>
      <c>
        <f>(M176*21)/100</f>
      </c>
      <c t="s">
        <v>27</v>
      </c>
    </row>
    <row r="177" spans="1:5" ht="127.5">
      <c r="A177" s="35" t="s">
        <v>54</v>
      </c>
      <c r="E177" s="39" t="s">
        <v>1669</v>
      </c>
    </row>
    <row r="178" spans="1:5" ht="38.25">
      <c r="A178" s="35" t="s">
        <v>56</v>
      </c>
      <c r="E178" s="40" t="s">
        <v>1670</v>
      </c>
    </row>
    <row r="179" spans="1:5" ht="12.75">
      <c r="A179" t="s">
        <v>58</v>
      </c>
      <c r="E179" s="39" t="s">
        <v>1107</v>
      </c>
    </row>
    <row r="180" spans="1:16" ht="25.5">
      <c r="A180" t="s">
        <v>49</v>
      </c>
      <c s="34" t="s">
        <v>187</v>
      </c>
      <c s="34" t="s">
        <v>1671</v>
      </c>
      <c s="35" t="s">
        <v>5</v>
      </c>
      <c s="6" t="s">
        <v>1672</v>
      </c>
      <c s="36" t="s">
        <v>1124</v>
      </c>
      <c s="37">
        <v>1080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1104</v>
      </c>
      <c>
        <f>(M180*21)/100</f>
      </c>
      <c t="s">
        <v>27</v>
      </c>
    </row>
    <row r="181" spans="1:5" ht="127.5">
      <c r="A181" s="35" t="s">
        <v>54</v>
      </c>
      <c r="E181" s="39" t="s">
        <v>1665</v>
      </c>
    </row>
    <row r="182" spans="1:5" ht="25.5">
      <c r="A182" s="35" t="s">
        <v>56</v>
      </c>
      <c r="E182" s="40" t="s">
        <v>1673</v>
      </c>
    </row>
    <row r="183" spans="1:5" ht="12.75">
      <c r="A183" t="s">
        <v>58</v>
      </c>
      <c r="E183" s="39" t="s">
        <v>1107</v>
      </c>
    </row>
    <row r="184" spans="1:16" ht="12.75">
      <c r="A184" t="s">
        <v>49</v>
      </c>
      <c s="34" t="s">
        <v>190</v>
      </c>
      <c s="34" t="s">
        <v>1674</v>
      </c>
      <c s="35" t="s">
        <v>5</v>
      </c>
      <c s="6" t="s">
        <v>1675</v>
      </c>
      <c s="36" t="s">
        <v>110</v>
      </c>
      <c s="37">
        <v>20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1104</v>
      </c>
      <c>
        <f>(M184*21)/100</f>
      </c>
      <c t="s">
        <v>27</v>
      </c>
    </row>
    <row r="185" spans="1:5" ht="127.5">
      <c r="A185" s="35" t="s">
        <v>54</v>
      </c>
      <c r="E185" s="39" t="s">
        <v>1676</v>
      </c>
    </row>
    <row r="186" spans="1:5" ht="25.5">
      <c r="A186" s="35" t="s">
        <v>56</v>
      </c>
      <c r="E186" s="40" t="s">
        <v>1596</v>
      </c>
    </row>
    <row r="187" spans="1:5" ht="12.75">
      <c r="A187" t="s">
        <v>58</v>
      </c>
      <c r="E187" s="39" t="s">
        <v>1107</v>
      </c>
    </row>
    <row r="188" spans="1:16" ht="25.5">
      <c r="A188" t="s">
        <v>49</v>
      </c>
      <c s="34" t="s">
        <v>193</v>
      </c>
      <c s="34" t="s">
        <v>1677</v>
      </c>
      <c s="35" t="s">
        <v>5</v>
      </c>
      <c s="6" t="s">
        <v>1678</v>
      </c>
      <c s="36" t="s">
        <v>1124</v>
      </c>
      <c s="37">
        <v>389.7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1104</v>
      </c>
      <c>
        <f>(M188*21)/100</f>
      </c>
      <c t="s">
        <v>27</v>
      </c>
    </row>
    <row r="189" spans="1:5" ht="127.5">
      <c r="A189" s="35" t="s">
        <v>54</v>
      </c>
      <c r="E189" s="39" t="s">
        <v>1665</v>
      </c>
    </row>
    <row r="190" spans="1:5" ht="25.5">
      <c r="A190" s="35" t="s">
        <v>56</v>
      </c>
      <c r="E190" s="40" t="s">
        <v>1679</v>
      </c>
    </row>
    <row r="191" spans="1:5" ht="12.75">
      <c r="A191" t="s">
        <v>58</v>
      </c>
      <c r="E191" s="39" t="s">
        <v>1107</v>
      </c>
    </row>
    <row r="192" spans="1:16" ht="12.75">
      <c r="A192" t="s">
        <v>49</v>
      </c>
      <c s="34" t="s">
        <v>196</v>
      </c>
      <c s="34" t="s">
        <v>1680</v>
      </c>
      <c s="35" t="s">
        <v>5</v>
      </c>
      <c s="6" t="s">
        <v>1681</v>
      </c>
      <c s="36" t="s">
        <v>64</v>
      </c>
      <c s="37">
        <v>1120.5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1113</v>
      </c>
      <c>
        <f>(M192*21)/100</f>
      </c>
      <c t="s">
        <v>27</v>
      </c>
    </row>
    <row r="193" spans="1:5" ht="140.25">
      <c r="A193" s="35" t="s">
        <v>54</v>
      </c>
      <c r="E193" s="39" t="s">
        <v>1682</v>
      </c>
    </row>
    <row r="194" spans="1:5" ht="38.25">
      <c r="A194" s="35" t="s">
        <v>56</v>
      </c>
      <c r="E194" s="40" t="s">
        <v>1683</v>
      </c>
    </row>
    <row r="195" spans="1:5" ht="140.25">
      <c r="A195" t="s">
        <v>58</v>
      </c>
      <c r="E195" s="39" t="s">
        <v>1682</v>
      </c>
    </row>
    <row r="196" spans="1:16" ht="25.5">
      <c r="A196" t="s">
        <v>49</v>
      </c>
      <c s="34" t="s">
        <v>199</v>
      </c>
      <c s="34" t="s">
        <v>1684</v>
      </c>
      <c s="35" t="s">
        <v>5</v>
      </c>
      <c s="6" t="s">
        <v>1685</v>
      </c>
      <c s="36" t="s">
        <v>1686</v>
      </c>
      <c s="37">
        <v>36202.5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1113</v>
      </c>
      <c>
        <f>(M196*21)/100</f>
      </c>
      <c t="s">
        <v>27</v>
      </c>
    </row>
    <row r="197" spans="1:5" ht="127.5">
      <c r="A197" s="35" t="s">
        <v>54</v>
      </c>
      <c r="E197" s="39" t="s">
        <v>1687</v>
      </c>
    </row>
    <row r="198" spans="1:5" ht="38.25">
      <c r="A198" s="35" t="s">
        <v>56</v>
      </c>
      <c r="E198" s="40" t="s">
        <v>1688</v>
      </c>
    </row>
    <row r="199" spans="1:5" ht="127.5">
      <c r="A199" t="s">
        <v>58</v>
      </c>
      <c r="E199" s="39" t="s">
        <v>1687</v>
      </c>
    </row>
    <row r="200" spans="1:16" ht="25.5">
      <c r="A200" t="s">
        <v>49</v>
      </c>
      <c s="34" t="s">
        <v>202</v>
      </c>
      <c s="34" t="s">
        <v>1689</v>
      </c>
      <c s="35" t="s">
        <v>5</v>
      </c>
      <c s="6" t="s">
        <v>1690</v>
      </c>
      <c s="36" t="s">
        <v>1686</v>
      </c>
      <c s="37">
        <v>2715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1113</v>
      </c>
      <c>
        <f>(M200*21)/100</f>
      </c>
      <c t="s">
        <v>27</v>
      </c>
    </row>
    <row r="201" spans="1:5" ht="127.5">
      <c r="A201" s="35" t="s">
        <v>54</v>
      </c>
      <c r="E201" s="39" t="s">
        <v>1687</v>
      </c>
    </row>
    <row r="202" spans="1:5" ht="38.25">
      <c r="A202" s="35" t="s">
        <v>56</v>
      </c>
      <c r="E202" s="40" t="s">
        <v>1691</v>
      </c>
    </row>
    <row r="203" spans="1:5" ht="127.5">
      <c r="A203" t="s">
        <v>58</v>
      </c>
      <c r="E203" s="39" t="s">
        <v>1687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1516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1516</v>
      </c>
      <c r="E4" s="26" t="s">
        <v>1517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1694</v>
      </c>
      <c r="E8" s="30" t="s">
        <v>1693</v>
      </c>
      <c r="J8" s="29">
        <f>0+J9+J30+J63</f>
      </c>
      <c s="29">
        <f>0+K9+K30+K63</f>
      </c>
      <c s="29">
        <f>0+L9+L30+L63</f>
      </c>
      <c s="29">
        <f>0+M9+M30+M63</f>
      </c>
    </row>
    <row r="9" spans="1:13" ht="12.75">
      <c r="A9" t="s">
        <v>46</v>
      </c>
      <c r="C9" s="31" t="s">
        <v>68</v>
      </c>
      <c r="E9" s="33" t="s">
        <v>1145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1695</v>
      </c>
      <c s="35" t="s">
        <v>5</v>
      </c>
      <c s="6" t="s">
        <v>1696</v>
      </c>
      <c s="36" t="s">
        <v>1182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12.75">
      <c r="A11" s="35" t="s">
        <v>54</v>
      </c>
      <c r="E11" s="39" t="s">
        <v>1697</v>
      </c>
    </row>
    <row r="12" spans="1:5" ht="51">
      <c r="A12" s="35" t="s">
        <v>56</v>
      </c>
      <c r="E12" s="40" t="s">
        <v>1698</v>
      </c>
    </row>
    <row r="13" spans="1:5" ht="12.75">
      <c r="A13" t="s">
        <v>58</v>
      </c>
      <c r="E13" s="39" t="s">
        <v>1107</v>
      </c>
    </row>
    <row r="14" spans="1:16" ht="12.75">
      <c r="A14" t="s">
        <v>49</v>
      </c>
      <c s="34" t="s">
        <v>27</v>
      </c>
      <c s="34" t="s">
        <v>1699</v>
      </c>
      <c s="35" t="s">
        <v>5</v>
      </c>
      <c s="6" t="s">
        <v>1700</v>
      </c>
      <c s="36" t="s">
        <v>64</v>
      </c>
      <c s="37">
        <v>180.9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1104</v>
      </c>
      <c>
        <f>(M14*21)/100</f>
      </c>
      <c t="s">
        <v>27</v>
      </c>
    </row>
    <row r="15" spans="1:5" ht="89.25">
      <c r="A15" s="35" t="s">
        <v>54</v>
      </c>
      <c r="E15" s="39" t="s">
        <v>1556</v>
      </c>
    </row>
    <row r="16" spans="1:5" ht="38.25">
      <c r="A16" s="35" t="s">
        <v>56</v>
      </c>
      <c r="E16" s="40" t="s">
        <v>1701</v>
      </c>
    </row>
    <row r="17" spans="1:5" ht="12.75">
      <c r="A17" t="s">
        <v>58</v>
      </c>
      <c r="E17" s="39" t="s">
        <v>1107</v>
      </c>
    </row>
    <row r="18" spans="1:16" ht="25.5">
      <c r="A18" t="s">
        <v>49</v>
      </c>
      <c s="34" t="s">
        <v>26</v>
      </c>
      <c s="34" t="s">
        <v>1702</v>
      </c>
      <c s="35" t="s">
        <v>5</v>
      </c>
      <c s="6" t="s">
        <v>1703</v>
      </c>
      <c s="36" t="s">
        <v>52</v>
      </c>
      <c s="37">
        <v>1037.7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1104</v>
      </c>
      <c>
        <f>(M18*21)/100</f>
      </c>
      <c t="s">
        <v>27</v>
      </c>
    </row>
    <row r="19" spans="1:5" ht="102">
      <c r="A19" s="35" t="s">
        <v>54</v>
      </c>
      <c r="E19" s="39" t="s">
        <v>1704</v>
      </c>
    </row>
    <row r="20" spans="1:5" ht="38.25">
      <c r="A20" s="35" t="s">
        <v>56</v>
      </c>
      <c r="E20" s="40" t="s">
        <v>1705</v>
      </c>
    </row>
    <row r="21" spans="1:5" ht="12.75">
      <c r="A21" t="s">
        <v>58</v>
      </c>
      <c r="E21" s="39" t="s">
        <v>1107</v>
      </c>
    </row>
    <row r="22" spans="1:16" ht="25.5">
      <c r="A22" t="s">
        <v>49</v>
      </c>
      <c s="34" t="s">
        <v>65</v>
      </c>
      <c s="34" t="s">
        <v>1706</v>
      </c>
      <c s="35" t="s">
        <v>5</v>
      </c>
      <c s="6" t="s">
        <v>1707</v>
      </c>
      <c s="36" t="s">
        <v>52</v>
      </c>
      <c s="37">
        <v>129.6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1104</v>
      </c>
      <c>
        <f>(M22*21)/100</f>
      </c>
      <c t="s">
        <v>27</v>
      </c>
    </row>
    <row r="23" spans="1:5" ht="102">
      <c r="A23" s="35" t="s">
        <v>54</v>
      </c>
      <c r="E23" s="39" t="s">
        <v>1704</v>
      </c>
    </row>
    <row r="24" spans="1:5" ht="38.25">
      <c r="A24" s="35" t="s">
        <v>56</v>
      </c>
      <c r="E24" s="40" t="s">
        <v>1708</v>
      </c>
    </row>
    <row r="25" spans="1:5" ht="12.75">
      <c r="A25" t="s">
        <v>58</v>
      </c>
      <c r="E25" s="39" t="s">
        <v>1107</v>
      </c>
    </row>
    <row r="26" spans="1:16" ht="12.75">
      <c r="A26" t="s">
        <v>49</v>
      </c>
      <c s="34" t="s">
        <v>68</v>
      </c>
      <c s="34" t="s">
        <v>1600</v>
      </c>
      <c s="35" t="s">
        <v>5</v>
      </c>
      <c s="6" t="s">
        <v>1601</v>
      </c>
      <c s="36" t="s">
        <v>52</v>
      </c>
      <c s="37">
        <v>129.6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1104</v>
      </c>
      <c>
        <f>(M26*21)/100</f>
      </c>
      <c t="s">
        <v>27</v>
      </c>
    </row>
    <row r="27" spans="1:5" ht="165.75">
      <c r="A27" s="35" t="s">
        <v>54</v>
      </c>
      <c r="E27" s="39" t="s">
        <v>1602</v>
      </c>
    </row>
    <row r="28" spans="1:5" ht="25.5">
      <c r="A28" s="35" t="s">
        <v>56</v>
      </c>
      <c r="E28" s="40" t="s">
        <v>1709</v>
      </c>
    </row>
    <row r="29" spans="1:5" ht="12.75">
      <c r="A29" t="s">
        <v>58</v>
      </c>
      <c r="E29" s="39" t="s">
        <v>1107</v>
      </c>
    </row>
    <row r="30" spans="1:13" ht="12.75">
      <c r="A30" t="s">
        <v>46</v>
      </c>
      <c r="C30" s="31" t="s">
        <v>1710</v>
      </c>
      <c r="E30" s="33" t="s">
        <v>1299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12.75">
      <c r="A31" t="s">
        <v>49</v>
      </c>
      <c s="34" t="s">
        <v>77</v>
      </c>
      <c s="34" t="s">
        <v>194</v>
      </c>
      <c s="35" t="s">
        <v>5</v>
      </c>
      <c s="6" t="s">
        <v>195</v>
      </c>
      <c s="36" t="s">
        <v>110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1104</v>
      </c>
      <c>
        <f>(M31*21)/100</f>
      </c>
      <c t="s">
        <v>27</v>
      </c>
    </row>
    <row r="32" spans="1:5" ht="140.25">
      <c r="A32" s="35" t="s">
        <v>54</v>
      </c>
      <c r="E32" s="39" t="s">
        <v>1711</v>
      </c>
    </row>
    <row r="33" spans="1:5" ht="25.5">
      <c r="A33" s="35" t="s">
        <v>56</v>
      </c>
      <c r="E33" s="40" t="s">
        <v>1712</v>
      </c>
    </row>
    <row r="34" spans="1:5" ht="12.75">
      <c r="A34" t="s">
        <v>58</v>
      </c>
      <c r="E34" s="39" t="s">
        <v>1107</v>
      </c>
    </row>
    <row r="35" spans="1:16" ht="12.75">
      <c r="A35" t="s">
        <v>49</v>
      </c>
      <c s="34" t="s">
        <v>80</v>
      </c>
      <c s="34" t="s">
        <v>1713</v>
      </c>
      <c s="35" t="s">
        <v>5</v>
      </c>
      <c s="6" t="s">
        <v>1714</v>
      </c>
      <c s="36" t="s">
        <v>110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1104</v>
      </c>
      <c>
        <f>(M35*21)/100</f>
      </c>
      <c t="s">
        <v>27</v>
      </c>
    </row>
    <row r="36" spans="1:5" ht="140.25">
      <c r="A36" s="35" t="s">
        <v>54</v>
      </c>
      <c r="E36" s="39" t="s">
        <v>1715</v>
      </c>
    </row>
    <row r="37" spans="1:5" ht="25.5">
      <c r="A37" s="35" t="s">
        <v>56</v>
      </c>
      <c r="E37" s="40" t="s">
        <v>1712</v>
      </c>
    </row>
    <row r="38" spans="1:5" ht="12.75">
      <c r="A38" t="s">
        <v>58</v>
      </c>
      <c r="E38" s="39" t="s">
        <v>1107</v>
      </c>
    </row>
    <row r="39" spans="1:16" ht="12.75">
      <c r="A39" t="s">
        <v>49</v>
      </c>
      <c s="34" t="s">
        <v>84</v>
      </c>
      <c s="34" t="s">
        <v>212</v>
      </c>
      <c s="35" t="s">
        <v>5</v>
      </c>
      <c s="6" t="s">
        <v>213</v>
      </c>
      <c s="36" t="s">
        <v>110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1104</v>
      </c>
      <c>
        <f>(M39*21)/100</f>
      </c>
      <c t="s">
        <v>27</v>
      </c>
    </row>
    <row r="40" spans="1:5" ht="127.5">
      <c r="A40" s="35" t="s">
        <v>54</v>
      </c>
      <c r="E40" s="39" t="s">
        <v>1716</v>
      </c>
    </row>
    <row r="41" spans="1:5" ht="25.5">
      <c r="A41" s="35" t="s">
        <v>56</v>
      </c>
      <c r="E41" s="40" t="s">
        <v>1717</v>
      </c>
    </row>
    <row r="42" spans="1:5" ht="12.75">
      <c r="A42" t="s">
        <v>58</v>
      </c>
      <c r="E42" s="39" t="s">
        <v>1107</v>
      </c>
    </row>
    <row r="43" spans="1:16" ht="12.75">
      <c r="A43" t="s">
        <v>49</v>
      </c>
      <c s="34" t="s">
        <v>88</v>
      </c>
      <c s="34" t="s">
        <v>356</v>
      </c>
      <c s="35" t="s">
        <v>5</v>
      </c>
      <c s="6" t="s">
        <v>357</v>
      </c>
      <c s="36" t="s">
        <v>110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1104</v>
      </c>
      <c>
        <f>(M43*21)/100</f>
      </c>
      <c t="s">
        <v>27</v>
      </c>
    </row>
    <row r="44" spans="1:5" ht="140.25">
      <c r="A44" s="35" t="s">
        <v>54</v>
      </c>
      <c r="E44" s="39" t="s">
        <v>1718</v>
      </c>
    </row>
    <row r="45" spans="1:5" ht="25.5">
      <c r="A45" s="35" t="s">
        <v>56</v>
      </c>
      <c r="E45" s="40" t="s">
        <v>1717</v>
      </c>
    </row>
    <row r="46" spans="1:5" ht="12.75">
      <c r="A46" t="s">
        <v>58</v>
      </c>
      <c r="E46" s="39" t="s">
        <v>1107</v>
      </c>
    </row>
    <row r="47" spans="1:16" ht="12.75">
      <c r="A47" t="s">
        <v>49</v>
      </c>
      <c s="34" t="s">
        <v>92</v>
      </c>
      <c s="34" t="s">
        <v>343</v>
      </c>
      <c s="35" t="s">
        <v>5</v>
      </c>
      <c s="6" t="s">
        <v>344</v>
      </c>
      <c s="36" t="s">
        <v>326</v>
      </c>
      <c s="37">
        <v>24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1104</v>
      </c>
      <c>
        <f>(M47*21)/100</f>
      </c>
      <c t="s">
        <v>27</v>
      </c>
    </row>
    <row r="48" spans="1:5" ht="114.75">
      <c r="A48" s="35" t="s">
        <v>54</v>
      </c>
      <c r="E48" s="39" t="s">
        <v>1719</v>
      </c>
    </row>
    <row r="49" spans="1:5" ht="12.75">
      <c r="A49" s="35" t="s">
        <v>56</v>
      </c>
      <c r="E49" s="40" t="s">
        <v>1720</v>
      </c>
    </row>
    <row r="50" spans="1:5" ht="12.75">
      <c r="A50" t="s">
        <v>58</v>
      </c>
      <c r="E50" s="39" t="s">
        <v>1107</v>
      </c>
    </row>
    <row r="51" spans="1:16" ht="12.75">
      <c r="A51" t="s">
        <v>49</v>
      </c>
      <c s="34" t="s">
        <v>95</v>
      </c>
      <c s="34" t="s">
        <v>324</v>
      </c>
      <c s="35" t="s">
        <v>5</v>
      </c>
      <c s="6" t="s">
        <v>325</v>
      </c>
      <c s="36" t="s">
        <v>326</v>
      </c>
      <c s="37">
        <v>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1104</v>
      </c>
      <c>
        <f>(M51*21)/100</f>
      </c>
      <c t="s">
        <v>27</v>
      </c>
    </row>
    <row r="52" spans="1:5" ht="114.75">
      <c r="A52" s="35" t="s">
        <v>54</v>
      </c>
      <c r="E52" s="39" t="s">
        <v>1721</v>
      </c>
    </row>
    <row r="53" spans="1:5" ht="12.75">
      <c r="A53" s="35" t="s">
        <v>56</v>
      </c>
      <c r="E53" s="40" t="s">
        <v>1720</v>
      </c>
    </row>
    <row r="54" spans="1:5" ht="12.75">
      <c r="A54" t="s">
        <v>58</v>
      </c>
      <c r="E54" s="39" t="s">
        <v>1107</v>
      </c>
    </row>
    <row r="55" spans="1:16" ht="12.75">
      <c r="A55" t="s">
        <v>49</v>
      </c>
      <c s="34" t="s">
        <v>98</v>
      </c>
      <c s="34" t="s">
        <v>1722</v>
      </c>
      <c s="35" t="s">
        <v>5</v>
      </c>
      <c s="6" t="s">
        <v>1723</v>
      </c>
      <c s="36" t="s">
        <v>1724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1113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1725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101</v>
      </c>
      <c s="34" t="s">
        <v>1726</v>
      </c>
      <c s="35" t="s">
        <v>5</v>
      </c>
      <c s="6" t="s">
        <v>1727</v>
      </c>
      <c s="36" t="s">
        <v>1724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1113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56</v>
      </c>
      <c r="E61" s="40" t="s">
        <v>1728</v>
      </c>
    </row>
    <row r="62" spans="1:5" ht="12.75">
      <c r="A62" t="s">
        <v>58</v>
      </c>
      <c r="E62" s="39" t="s">
        <v>5</v>
      </c>
    </row>
    <row r="63" spans="1:13" ht="12.75">
      <c r="A63" t="s">
        <v>46</v>
      </c>
      <c r="C63" s="31" t="s">
        <v>80</v>
      </c>
      <c r="E63" s="33" t="s">
        <v>1179</v>
      </c>
      <c r="J63" s="32">
        <f>0</f>
      </c>
      <c s="32">
        <f>0</f>
      </c>
      <c s="32">
        <f>0+L64+L68</f>
      </c>
      <c s="32">
        <f>0+M64+M68</f>
      </c>
    </row>
    <row r="64" spans="1:16" ht="25.5">
      <c r="A64" t="s">
        <v>49</v>
      </c>
      <c s="34" t="s">
        <v>71</v>
      </c>
      <c s="34" t="s">
        <v>1729</v>
      </c>
      <c s="35" t="s">
        <v>5</v>
      </c>
      <c s="6" t="s">
        <v>1730</v>
      </c>
      <c s="36" t="s">
        <v>926</v>
      </c>
      <c s="37">
        <v>42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1104</v>
      </c>
      <c>
        <f>(M64*21)/100</f>
      </c>
      <c t="s">
        <v>27</v>
      </c>
    </row>
    <row r="65" spans="1:5" ht="178.5">
      <c r="A65" s="35" t="s">
        <v>54</v>
      </c>
      <c r="E65" s="39" t="s">
        <v>1731</v>
      </c>
    </row>
    <row r="66" spans="1:5" ht="38.25">
      <c r="A66" s="35" t="s">
        <v>56</v>
      </c>
      <c r="E66" s="40" t="s">
        <v>1732</v>
      </c>
    </row>
    <row r="67" spans="1:5" ht="12.75">
      <c r="A67" t="s">
        <v>58</v>
      </c>
      <c r="E67" s="39" t="s">
        <v>1107</v>
      </c>
    </row>
    <row r="68" spans="1:16" ht="12.75">
      <c r="A68" t="s">
        <v>49</v>
      </c>
      <c s="34" t="s">
        <v>74</v>
      </c>
      <c s="34" t="s">
        <v>1733</v>
      </c>
      <c s="35" t="s">
        <v>5</v>
      </c>
      <c s="6" t="s">
        <v>1734</v>
      </c>
      <c s="36" t="s">
        <v>926</v>
      </c>
      <c s="37">
        <v>42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1104</v>
      </c>
      <c>
        <f>(M68*21)/100</f>
      </c>
      <c t="s">
        <v>27</v>
      </c>
    </row>
    <row r="69" spans="1:5" ht="178.5">
      <c r="A69" s="35" t="s">
        <v>54</v>
      </c>
      <c r="E69" s="39" t="s">
        <v>1735</v>
      </c>
    </row>
    <row r="70" spans="1:5" ht="38.25">
      <c r="A70" s="35" t="s">
        <v>56</v>
      </c>
      <c r="E70" s="40" t="s">
        <v>1736</v>
      </c>
    </row>
    <row r="71" spans="1:5" ht="12.75">
      <c r="A71" t="s">
        <v>58</v>
      </c>
      <c r="E71" s="39" t="s">
        <v>1107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1516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1516</v>
      </c>
      <c r="E4" s="26" t="s">
        <v>1517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1739</v>
      </c>
      <c r="E8" s="30" t="s">
        <v>1738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1108</v>
      </c>
      <c s="35" t="s">
        <v>5</v>
      </c>
      <c s="6" t="s">
        <v>1109</v>
      </c>
      <c s="36" t="s">
        <v>611</v>
      </c>
      <c s="37">
        <v>7.57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38.25">
      <c r="A12" s="35" t="s">
        <v>56</v>
      </c>
      <c r="E12" s="40" t="s">
        <v>1740</v>
      </c>
    </row>
    <row r="13" spans="1:5" ht="12.75">
      <c r="A13" t="s">
        <v>58</v>
      </c>
      <c r="E13" s="39" t="s">
        <v>1107</v>
      </c>
    </row>
    <row r="14" spans="1:16" ht="12.75">
      <c r="A14" t="s">
        <v>49</v>
      </c>
      <c s="34" t="s">
        <v>27</v>
      </c>
      <c s="34" t="s">
        <v>1741</v>
      </c>
      <c s="35" t="s">
        <v>5</v>
      </c>
      <c s="6" t="s">
        <v>1742</v>
      </c>
      <c s="36" t="s">
        <v>110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1104</v>
      </c>
      <c>
        <f>(M14*21)/100</f>
      </c>
      <c t="s">
        <v>27</v>
      </c>
    </row>
    <row r="15" spans="1:5" ht="25.5">
      <c r="A15" s="35" t="s">
        <v>54</v>
      </c>
      <c r="E15" s="39" t="s">
        <v>1743</v>
      </c>
    </row>
    <row r="16" spans="1:5" ht="51">
      <c r="A16" s="35" t="s">
        <v>56</v>
      </c>
      <c r="E16" s="40" t="s">
        <v>1744</v>
      </c>
    </row>
    <row r="17" spans="1:5" ht="12.75">
      <c r="A17" t="s">
        <v>58</v>
      </c>
      <c r="E17" s="39" t="s">
        <v>1107</v>
      </c>
    </row>
    <row r="18" spans="1:16" ht="25.5">
      <c r="A18" t="s">
        <v>49</v>
      </c>
      <c s="34" t="s">
        <v>26</v>
      </c>
      <c s="34" t="s">
        <v>1745</v>
      </c>
      <c s="35" t="s">
        <v>5</v>
      </c>
      <c s="6" t="s">
        <v>1112</v>
      </c>
      <c s="36" t="s">
        <v>611</v>
      </c>
      <c s="37">
        <v>5.84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1113</v>
      </c>
      <c>
        <f>(M18*21)/100</f>
      </c>
      <c t="s">
        <v>27</v>
      </c>
    </row>
    <row r="19" spans="1:5" ht="140.25">
      <c r="A19" s="35" t="s">
        <v>54</v>
      </c>
      <c r="E19" s="39" t="s">
        <v>1105</v>
      </c>
    </row>
    <row r="20" spans="1:5" ht="38.25">
      <c r="A20" s="35" t="s">
        <v>56</v>
      </c>
      <c r="E20" s="40" t="s">
        <v>1746</v>
      </c>
    </row>
    <row r="21" spans="1:5" ht="140.25">
      <c r="A21" t="s">
        <v>58</v>
      </c>
      <c r="E21" s="39" t="s">
        <v>1105</v>
      </c>
    </row>
    <row r="22" spans="1:13" ht="12.75">
      <c r="A22" t="s">
        <v>46</v>
      </c>
      <c r="C22" s="31" t="s">
        <v>80</v>
      </c>
      <c r="E22" s="33" t="s">
        <v>1179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65</v>
      </c>
      <c s="34" t="s">
        <v>1747</v>
      </c>
      <c s="35" t="s">
        <v>5</v>
      </c>
      <c s="6" t="s">
        <v>1748</v>
      </c>
      <c s="36" t="s">
        <v>110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1104</v>
      </c>
      <c>
        <f>(M23*21)/100</f>
      </c>
      <c t="s">
        <v>27</v>
      </c>
    </row>
    <row r="24" spans="1:5" ht="89.25">
      <c r="A24" s="35" t="s">
        <v>54</v>
      </c>
      <c r="E24" s="39" t="s">
        <v>1749</v>
      </c>
    </row>
    <row r="25" spans="1:5" ht="38.25">
      <c r="A25" s="35" t="s">
        <v>56</v>
      </c>
      <c r="E25" s="40" t="s">
        <v>1750</v>
      </c>
    </row>
    <row r="26" spans="1:5" ht="12.75">
      <c r="A26" t="s">
        <v>58</v>
      </c>
      <c r="E26" s="39" t="s">
        <v>1107</v>
      </c>
    </row>
    <row r="27" spans="1:16" ht="12.75">
      <c r="A27" t="s">
        <v>49</v>
      </c>
      <c s="34" t="s">
        <v>68</v>
      </c>
      <c s="34" t="s">
        <v>1751</v>
      </c>
      <c s="35" t="s">
        <v>5</v>
      </c>
      <c s="6" t="s">
        <v>1752</v>
      </c>
      <c s="36" t="s">
        <v>110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1104</v>
      </c>
      <c>
        <f>(M27*21)/100</f>
      </c>
      <c t="s">
        <v>27</v>
      </c>
    </row>
    <row r="28" spans="1:5" ht="89.25">
      <c r="A28" s="35" t="s">
        <v>54</v>
      </c>
      <c r="E28" s="39" t="s">
        <v>1749</v>
      </c>
    </row>
    <row r="29" spans="1:5" ht="38.25">
      <c r="A29" s="35" t="s">
        <v>56</v>
      </c>
      <c r="E29" s="40" t="s">
        <v>1753</v>
      </c>
    </row>
    <row r="30" spans="1:5" ht="12.75">
      <c r="A30" t="s">
        <v>58</v>
      </c>
      <c r="E30" s="39" t="s">
        <v>1107</v>
      </c>
    </row>
    <row r="31" spans="1:16" ht="12.75">
      <c r="A31" t="s">
        <v>49</v>
      </c>
      <c s="34" t="s">
        <v>71</v>
      </c>
      <c s="34" t="s">
        <v>1754</v>
      </c>
      <c s="35" t="s">
        <v>5</v>
      </c>
      <c s="6" t="s">
        <v>1755</v>
      </c>
      <c s="36" t="s">
        <v>110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1104</v>
      </c>
      <c>
        <f>(M31*21)/100</f>
      </c>
      <c t="s">
        <v>27</v>
      </c>
    </row>
    <row r="32" spans="1:5" ht="127.5">
      <c r="A32" s="35" t="s">
        <v>54</v>
      </c>
      <c r="E32" s="39" t="s">
        <v>1756</v>
      </c>
    </row>
    <row r="33" spans="1:5" ht="38.25">
      <c r="A33" s="35" t="s">
        <v>56</v>
      </c>
      <c r="E33" s="40" t="s">
        <v>1757</v>
      </c>
    </row>
    <row r="34" spans="1:5" ht="12.75">
      <c r="A34" t="s">
        <v>58</v>
      </c>
      <c r="E34" s="39" t="s">
        <v>1107</v>
      </c>
    </row>
    <row r="35" spans="1:16" ht="12.75">
      <c r="A35" t="s">
        <v>49</v>
      </c>
      <c s="34" t="s">
        <v>74</v>
      </c>
      <c s="34" t="s">
        <v>1758</v>
      </c>
      <c s="35" t="s">
        <v>5</v>
      </c>
      <c s="6" t="s">
        <v>1759</v>
      </c>
      <c s="36" t="s">
        <v>110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1104</v>
      </c>
      <c>
        <f>(M35*21)/100</f>
      </c>
      <c t="s">
        <v>27</v>
      </c>
    </row>
    <row r="36" spans="1:5" ht="127.5">
      <c r="A36" s="35" t="s">
        <v>54</v>
      </c>
      <c r="E36" s="39" t="s">
        <v>1756</v>
      </c>
    </row>
    <row r="37" spans="1:5" ht="38.25">
      <c r="A37" s="35" t="s">
        <v>56</v>
      </c>
      <c r="E37" s="40" t="s">
        <v>1753</v>
      </c>
    </row>
    <row r="38" spans="1:5" ht="12.75">
      <c r="A38" t="s">
        <v>58</v>
      </c>
      <c r="E38" s="39" t="s">
        <v>1107</v>
      </c>
    </row>
    <row r="39" spans="1:16" ht="12.75">
      <c r="A39" t="s">
        <v>49</v>
      </c>
      <c s="34" t="s">
        <v>77</v>
      </c>
      <c s="34" t="s">
        <v>1760</v>
      </c>
      <c s="35" t="s">
        <v>5</v>
      </c>
      <c s="6" t="s">
        <v>1761</v>
      </c>
      <c s="36" t="s">
        <v>110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1104</v>
      </c>
      <c>
        <f>(M39*21)/100</f>
      </c>
      <c t="s">
        <v>27</v>
      </c>
    </row>
    <row r="40" spans="1:5" ht="127.5">
      <c r="A40" s="35" t="s">
        <v>54</v>
      </c>
      <c r="E40" s="39" t="s">
        <v>1756</v>
      </c>
    </row>
    <row r="41" spans="1:5" ht="38.25">
      <c r="A41" s="35" t="s">
        <v>56</v>
      </c>
      <c r="E41" s="40" t="s">
        <v>1753</v>
      </c>
    </row>
    <row r="42" spans="1:5" ht="12.75">
      <c r="A42" t="s">
        <v>58</v>
      </c>
      <c r="E42" s="39" t="s">
        <v>1107</v>
      </c>
    </row>
    <row r="43" spans="1:16" ht="12.75">
      <c r="A43" t="s">
        <v>49</v>
      </c>
      <c s="34" t="s">
        <v>80</v>
      </c>
      <c s="34" t="s">
        <v>1762</v>
      </c>
      <c s="35" t="s">
        <v>5</v>
      </c>
      <c s="6" t="s">
        <v>1763</v>
      </c>
      <c s="36" t="s">
        <v>110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1104</v>
      </c>
      <c>
        <f>(M43*21)/100</f>
      </c>
      <c t="s">
        <v>27</v>
      </c>
    </row>
    <row r="44" spans="1:5" ht="127.5">
      <c r="A44" s="35" t="s">
        <v>54</v>
      </c>
      <c r="E44" s="39" t="s">
        <v>1756</v>
      </c>
    </row>
    <row r="45" spans="1:5" ht="38.25">
      <c r="A45" s="35" t="s">
        <v>56</v>
      </c>
      <c r="E45" s="40" t="s">
        <v>1764</v>
      </c>
    </row>
    <row r="46" spans="1:5" ht="12.75">
      <c r="A46" t="s">
        <v>58</v>
      </c>
      <c r="E46" s="39" t="s">
        <v>1107</v>
      </c>
    </row>
    <row r="47" spans="1:16" ht="12.75">
      <c r="A47" t="s">
        <v>49</v>
      </c>
      <c s="34" t="s">
        <v>84</v>
      </c>
      <c s="34" t="s">
        <v>1765</v>
      </c>
      <c s="35" t="s">
        <v>5</v>
      </c>
      <c s="6" t="s">
        <v>1766</v>
      </c>
      <c s="36" t="s">
        <v>110</v>
      </c>
      <c s="37">
        <v>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1104</v>
      </c>
      <c>
        <f>(M47*21)/100</f>
      </c>
      <c t="s">
        <v>27</v>
      </c>
    </row>
    <row r="48" spans="1:5" ht="114.75">
      <c r="A48" s="35" t="s">
        <v>54</v>
      </c>
      <c r="E48" s="39" t="s">
        <v>1767</v>
      </c>
    </row>
    <row r="49" spans="1:5" ht="38.25">
      <c r="A49" s="35" t="s">
        <v>56</v>
      </c>
      <c r="E49" s="40" t="s">
        <v>1768</v>
      </c>
    </row>
    <row r="50" spans="1:5" ht="12.75">
      <c r="A50" t="s">
        <v>58</v>
      </c>
      <c r="E50" s="39" t="s">
        <v>1107</v>
      </c>
    </row>
    <row r="51" spans="1:16" ht="12.75">
      <c r="A51" t="s">
        <v>49</v>
      </c>
      <c s="34" t="s">
        <v>88</v>
      </c>
      <c s="34" t="s">
        <v>1769</v>
      </c>
      <c s="35" t="s">
        <v>5</v>
      </c>
      <c s="6" t="s">
        <v>1770</v>
      </c>
      <c s="36" t="s">
        <v>110</v>
      </c>
      <c s="37">
        <v>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1113</v>
      </c>
      <c>
        <f>(M51*21)/100</f>
      </c>
      <c t="s">
        <v>27</v>
      </c>
    </row>
    <row r="52" spans="1:5" ht="127.5">
      <c r="A52" s="35" t="s">
        <v>54</v>
      </c>
      <c r="E52" s="39" t="s">
        <v>1669</v>
      </c>
    </row>
    <row r="53" spans="1:5" ht="38.25">
      <c r="A53" s="35" t="s">
        <v>56</v>
      </c>
      <c r="E53" s="40" t="s">
        <v>1771</v>
      </c>
    </row>
    <row r="54" spans="1:5" ht="127.5">
      <c r="A54" t="s">
        <v>58</v>
      </c>
      <c r="E54" s="39" t="s">
        <v>1669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1772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1772</v>
      </c>
      <c r="E4" s="26" t="s">
        <v>1773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1775</v>
      </c>
      <c r="E8" s="30" t="s">
        <v>1773</v>
      </c>
      <c r="J8" s="29">
        <f>0+J9+J30+J95+J108+J113+J126+J147+J152+J165</f>
      </c>
      <c s="29">
        <f>0+K9+K30+K95+K108+K113+K126+K147+K152+K165</f>
      </c>
      <c s="29">
        <f>0+L9+L30+L95+L108+L113+L126+L147+L152+L165</f>
      </c>
      <c s="29">
        <f>0+M9+M30+M95+M108+M113+M126+M147+M152+M165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1108</v>
      </c>
      <c s="35" t="s">
        <v>5</v>
      </c>
      <c s="6" t="s">
        <v>1109</v>
      </c>
      <c s="36" t="s">
        <v>611</v>
      </c>
      <c s="37">
        <v>19.5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25.5">
      <c r="A12" s="35" t="s">
        <v>56</v>
      </c>
      <c r="E12" s="40" t="s">
        <v>1776</v>
      </c>
    </row>
    <row r="13" spans="1:5" ht="12.75">
      <c r="A13" t="s">
        <v>58</v>
      </c>
      <c r="E13" s="39" t="s">
        <v>1107</v>
      </c>
    </row>
    <row r="14" spans="1:16" ht="25.5">
      <c r="A14" t="s">
        <v>49</v>
      </c>
      <c s="34" t="s">
        <v>27</v>
      </c>
      <c s="34" t="s">
        <v>1745</v>
      </c>
      <c s="35" t="s">
        <v>5</v>
      </c>
      <c s="6" t="s">
        <v>1112</v>
      </c>
      <c s="36" t="s">
        <v>611</v>
      </c>
      <c s="37">
        <v>2786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1113</v>
      </c>
      <c>
        <f>(M14*21)/100</f>
      </c>
      <c t="s">
        <v>27</v>
      </c>
    </row>
    <row r="15" spans="1:5" ht="140.25">
      <c r="A15" s="35" t="s">
        <v>54</v>
      </c>
      <c r="E15" s="39" t="s">
        <v>1105</v>
      </c>
    </row>
    <row r="16" spans="1:5" ht="38.25">
      <c r="A16" s="35" t="s">
        <v>56</v>
      </c>
      <c r="E16" s="40" t="s">
        <v>1777</v>
      </c>
    </row>
    <row r="17" spans="1:5" ht="140.25">
      <c r="A17" t="s">
        <v>58</v>
      </c>
      <c r="E17" s="39" t="s">
        <v>1105</v>
      </c>
    </row>
    <row r="18" spans="1:16" ht="25.5">
      <c r="A18" t="s">
        <v>49</v>
      </c>
      <c s="34" t="s">
        <v>26</v>
      </c>
      <c s="34" t="s">
        <v>1778</v>
      </c>
      <c s="35" t="s">
        <v>5</v>
      </c>
      <c s="6" t="s">
        <v>1779</v>
      </c>
      <c s="36" t="s">
        <v>611</v>
      </c>
      <c s="37">
        <v>786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1113</v>
      </c>
      <c>
        <f>(M18*21)/100</f>
      </c>
      <c t="s">
        <v>27</v>
      </c>
    </row>
    <row r="19" spans="1:5" ht="140.25">
      <c r="A19" s="35" t="s">
        <v>54</v>
      </c>
      <c r="E19" s="39" t="s">
        <v>1105</v>
      </c>
    </row>
    <row r="20" spans="1:5" ht="25.5">
      <c r="A20" s="35" t="s">
        <v>56</v>
      </c>
      <c r="E20" s="40" t="s">
        <v>1780</v>
      </c>
    </row>
    <row r="21" spans="1:5" ht="140.25">
      <c r="A21" t="s">
        <v>58</v>
      </c>
      <c r="E21" s="39" t="s">
        <v>1105</v>
      </c>
    </row>
    <row r="22" spans="1:16" ht="25.5">
      <c r="A22" t="s">
        <v>49</v>
      </c>
      <c s="34" t="s">
        <v>65</v>
      </c>
      <c s="34" t="s">
        <v>1543</v>
      </c>
      <c s="35" t="s">
        <v>5</v>
      </c>
      <c s="6" t="s">
        <v>1544</v>
      </c>
      <c s="36" t="s">
        <v>611</v>
      </c>
      <c s="37">
        <v>151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1113</v>
      </c>
      <c>
        <f>(M22*21)/100</f>
      </c>
      <c t="s">
        <v>27</v>
      </c>
    </row>
    <row r="23" spans="1:5" ht="140.25">
      <c r="A23" s="35" t="s">
        <v>54</v>
      </c>
      <c r="E23" s="39" t="s">
        <v>1105</v>
      </c>
    </row>
    <row r="24" spans="1:5" ht="38.25">
      <c r="A24" s="35" t="s">
        <v>56</v>
      </c>
      <c r="E24" s="40" t="s">
        <v>1781</v>
      </c>
    </row>
    <row r="25" spans="1:5" ht="140.25">
      <c r="A25" t="s">
        <v>58</v>
      </c>
      <c r="E25" s="39" t="s">
        <v>1105</v>
      </c>
    </row>
    <row r="26" spans="1:16" ht="12.75">
      <c r="A26" t="s">
        <v>49</v>
      </c>
      <c s="34" t="s">
        <v>68</v>
      </c>
      <c s="34" t="s">
        <v>1546</v>
      </c>
      <c s="35" t="s">
        <v>5</v>
      </c>
      <c s="6" t="s">
        <v>1547</v>
      </c>
      <c s="36" t="s">
        <v>1182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1113</v>
      </c>
      <c>
        <f>(M26*21)/100</f>
      </c>
      <c t="s">
        <v>27</v>
      </c>
    </row>
    <row r="27" spans="1:5" ht="12.75">
      <c r="A27" s="35" t="s">
        <v>54</v>
      </c>
      <c r="E27" s="39" t="s">
        <v>1548</v>
      </c>
    </row>
    <row r="28" spans="1:5" ht="25.5">
      <c r="A28" s="35" t="s">
        <v>56</v>
      </c>
      <c r="E28" s="40" t="s">
        <v>1782</v>
      </c>
    </row>
    <row r="29" spans="1:5" ht="12.75">
      <c r="A29" t="s">
        <v>58</v>
      </c>
      <c r="E29" s="39" t="s">
        <v>1548</v>
      </c>
    </row>
    <row r="30" spans="1:13" ht="12.75">
      <c r="A30" t="s">
        <v>46</v>
      </c>
      <c r="C30" s="31" t="s">
        <v>47</v>
      </c>
      <c r="E30" s="33" t="s">
        <v>48</v>
      </c>
      <c r="J30" s="32">
        <f>0</f>
      </c>
      <c s="32">
        <f>0</f>
      </c>
      <c s="32">
        <f>0+L31+L35+L39+L43+L47+L51+L55+L59+L63+L67+L71+L75+L79+L83+L87+L91</f>
      </c>
      <c s="32">
        <f>0+M31+M35+M39+M43+M47+M51+M55+M59+M63+M67+M71+M75+M79+M83+M87+M91</f>
      </c>
    </row>
    <row r="31" spans="1:16" ht="12.75">
      <c r="A31" t="s">
        <v>49</v>
      </c>
      <c s="34" t="s">
        <v>71</v>
      </c>
      <c s="34" t="s">
        <v>1530</v>
      </c>
      <c s="35" t="s">
        <v>5</v>
      </c>
      <c s="6" t="s">
        <v>1531</v>
      </c>
      <c s="36" t="s">
        <v>1182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1104</v>
      </c>
      <c>
        <f>(M31*21)/100</f>
      </c>
      <c t="s">
        <v>27</v>
      </c>
    </row>
    <row r="32" spans="1:5" ht="12.75">
      <c r="A32" s="35" t="s">
        <v>54</v>
      </c>
      <c r="E32" s="39" t="s">
        <v>1183</v>
      </c>
    </row>
    <row r="33" spans="1:5" ht="38.25">
      <c r="A33" s="35" t="s">
        <v>56</v>
      </c>
      <c r="E33" s="40" t="s">
        <v>1783</v>
      </c>
    </row>
    <row r="34" spans="1:5" ht="12.75">
      <c r="A34" t="s">
        <v>58</v>
      </c>
      <c r="E34" s="39" t="s">
        <v>1107</v>
      </c>
    </row>
    <row r="35" spans="1:16" ht="12.75">
      <c r="A35" t="s">
        <v>49</v>
      </c>
      <c s="34" t="s">
        <v>74</v>
      </c>
      <c s="34" t="s">
        <v>1784</v>
      </c>
      <c s="35" t="s">
        <v>5</v>
      </c>
      <c s="6" t="s">
        <v>1785</v>
      </c>
      <c s="36" t="s">
        <v>1182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1104</v>
      </c>
      <c>
        <f>(M35*21)/100</f>
      </c>
      <c t="s">
        <v>27</v>
      </c>
    </row>
    <row r="36" spans="1:5" ht="12.75">
      <c r="A36" s="35" t="s">
        <v>54</v>
      </c>
      <c r="E36" s="39" t="s">
        <v>1183</v>
      </c>
    </row>
    <row r="37" spans="1:5" ht="25.5">
      <c r="A37" s="35" t="s">
        <v>56</v>
      </c>
      <c r="E37" s="40" t="s">
        <v>1786</v>
      </c>
    </row>
    <row r="38" spans="1:5" ht="12.75">
      <c r="A38" t="s">
        <v>58</v>
      </c>
      <c r="E38" s="39" t="s">
        <v>1107</v>
      </c>
    </row>
    <row r="39" spans="1:16" ht="12.75">
      <c r="A39" t="s">
        <v>49</v>
      </c>
      <c s="34" t="s">
        <v>77</v>
      </c>
      <c s="34" t="s">
        <v>1180</v>
      </c>
      <c s="35" t="s">
        <v>5</v>
      </c>
      <c s="6" t="s">
        <v>1181</v>
      </c>
      <c s="36" t="s">
        <v>1182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1104</v>
      </c>
      <c>
        <f>(M39*21)/100</f>
      </c>
      <c t="s">
        <v>27</v>
      </c>
    </row>
    <row r="40" spans="1:5" ht="12.75">
      <c r="A40" s="35" t="s">
        <v>54</v>
      </c>
      <c r="E40" s="39" t="s">
        <v>1183</v>
      </c>
    </row>
    <row r="41" spans="1:5" ht="25.5">
      <c r="A41" s="35" t="s">
        <v>56</v>
      </c>
      <c r="E41" s="40" t="s">
        <v>1787</v>
      </c>
    </row>
    <row r="42" spans="1:5" ht="12.75">
      <c r="A42" t="s">
        <v>58</v>
      </c>
      <c r="E42" s="39" t="s">
        <v>1107</v>
      </c>
    </row>
    <row r="43" spans="1:16" ht="12.75">
      <c r="A43" t="s">
        <v>49</v>
      </c>
      <c s="34" t="s">
        <v>80</v>
      </c>
      <c s="34" t="s">
        <v>1788</v>
      </c>
      <c s="35" t="s">
        <v>5</v>
      </c>
      <c s="6" t="s">
        <v>1789</v>
      </c>
      <c s="36" t="s">
        <v>64</v>
      </c>
      <c s="37">
        <v>2228.758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1104</v>
      </c>
      <c>
        <f>(M43*21)/100</f>
      </c>
      <c t="s">
        <v>27</v>
      </c>
    </row>
    <row r="44" spans="1:5" ht="369.75">
      <c r="A44" s="35" t="s">
        <v>54</v>
      </c>
      <c r="E44" s="39" t="s">
        <v>1135</v>
      </c>
    </row>
    <row r="45" spans="1:5" ht="63.75">
      <c r="A45" s="35" t="s">
        <v>56</v>
      </c>
      <c r="E45" s="40" t="s">
        <v>1790</v>
      </c>
    </row>
    <row r="46" spans="1:5" ht="12.75">
      <c r="A46" t="s">
        <v>58</v>
      </c>
      <c r="E46" s="39" t="s">
        <v>1107</v>
      </c>
    </row>
    <row r="47" spans="1:16" ht="12.75">
      <c r="A47" t="s">
        <v>49</v>
      </c>
      <c s="34" t="s">
        <v>84</v>
      </c>
      <c s="34" t="s">
        <v>1791</v>
      </c>
      <c s="35" t="s">
        <v>5</v>
      </c>
      <c s="6" t="s">
        <v>1792</v>
      </c>
      <c s="36" t="s">
        <v>64</v>
      </c>
      <c s="37">
        <v>1835.054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1104</v>
      </c>
      <c>
        <f>(M47*21)/100</f>
      </c>
      <c t="s">
        <v>27</v>
      </c>
    </row>
    <row r="48" spans="1:5" ht="369.75">
      <c r="A48" s="35" t="s">
        <v>54</v>
      </c>
      <c r="E48" s="39" t="s">
        <v>1135</v>
      </c>
    </row>
    <row r="49" spans="1:5" ht="89.25">
      <c r="A49" s="35" t="s">
        <v>56</v>
      </c>
      <c r="E49" s="40" t="s">
        <v>1793</v>
      </c>
    </row>
    <row r="50" spans="1:5" ht="12.75">
      <c r="A50" t="s">
        <v>58</v>
      </c>
      <c r="E50" s="39" t="s">
        <v>1107</v>
      </c>
    </row>
    <row r="51" spans="1:16" ht="12.75">
      <c r="A51" t="s">
        <v>49</v>
      </c>
      <c s="34" t="s">
        <v>88</v>
      </c>
      <c s="34" t="s">
        <v>1794</v>
      </c>
      <c s="35" t="s">
        <v>5</v>
      </c>
      <c s="6" t="s">
        <v>1138</v>
      </c>
      <c s="36" t="s">
        <v>64</v>
      </c>
      <c s="37">
        <v>52227.35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1104</v>
      </c>
      <c>
        <f>(M51*21)/100</f>
      </c>
      <c t="s">
        <v>27</v>
      </c>
    </row>
    <row r="52" spans="1:5" ht="25.5">
      <c r="A52" s="35" t="s">
        <v>54</v>
      </c>
      <c r="E52" s="39" t="s">
        <v>1139</v>
      </c>
    </row>
    <row r="53" spans="1:5" ht="38.25">
      <c r="A53" s="35" t="s">
        <v>56</v>
      </c>
      <c r="E53" s="40" t="s">
        <v>1795</v>
      </c>
    </row>
    <row r="54" spans="1:5" ht="12.75">
      <c r="A54" t="s">
        <v>58</v>
      </c>
      <c r="E54" s="39" t="s">
        <v>1107</v>
      </c>
    </row>
    <row r="55" spans="1:16" ht="12.75">
      <c r="A55" t="s">
        <v>49</v>
      </c>
      <c s="34" t="s">
        <v>92</v>
      </c>
      <c s="34" t="s">
        <v>1796</v>
      </c>
      <c s="35" t="s">
        <v>5</v>
      </c>
      <c s="6" t="s">
        <v>1797</v>
      </c>
      <c s="36" t="s">
        <v>64</v>
      </c>
      <c s="37">
        <v>409.355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1104</v>
      </c>
      <c>
        <f>(M55*21)/100</f>
      </c>
      <c t="s">
        <v>27</v>
      </c>
    </row>
    <row r="56" spans="1:5" ht="63.75">
      <c r="A56" s="35" t="s">
        <v>54</v>
      </c>
      <c r="E56" s="39" t="s">
        <v>1798</v>
      </c>
    </row>
    <row r="57" spans="1:5" ht="76.5">
      <c r="A57" s="35" t="s">
        <v>56</v>
      </c>
      <c r="E57" s="40" t="s">
        <v>1799</v>
      </c>
    </row>
    <row r="58" spans="1:5" ht="12.75">
      <c r="A58" t="s">
        <v>58</v>
      </c>
      <c r="E58" s="39" t="s">
        <v>1107</v>
      </c>
    </row>
    <row r="59" spans="1:16" ht="12.75">
      <c r="A59" t="s">
        <v>49</v>
      </c>
      <c s="34" t="s">
        <v>95</v>
      </c>
      <c s="34" t="s">
        <v>1800</v>
      </c>
      <c s="35" t="s">
        <v>5</v>
      </c>
      <c s="6" t="s">
        <v>1801</v>
      </c>
      <c s="36" t="s">
        <v>52</v>
      </c>
      <c s="37">
        <v>7.5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1104</v>
      </c>
      <c>
        <f>(M59*21)/100</f>
      </c>
      <c t="s">
        <v>27</v>
      </c>
    </row>
    <row r="60" spans="1:5" ht="63.75">
      <c r="A60" s="35" t="s">
        <v>54</v>
      </c>
      <c r="E60" s="39" t="s">
        <v>1798</v>
      </c>
    </row>
    <row r="61" spans="1:5" ht="38.25">
      <c r="A61" s="35" t="s">
        <v>56</v>
      </c>
      <c r="E61" s="40" t="s">
        <v>1802</v>
      </c>
    </row>
    <row r="62" spans="1:5" ht="12.75">
      <c r="A62" t="s">
        <v>58</v>
      </c>
      <c r="E62" s="39" t="s">
        <v>1107</v>
      </c>
    </row>
    <row r="63" spans="1:16" ht="12.75">
      <c r="A63" t="s">
        <v>49</v>
      </c>
      <c s="34" t="s">
        <v>98</v>
      </c>
      <c s="34" t="s">
        <v>1803</v>
      </c>
      <c s="35" t="s">
        <v>5</v>
      </c>
      <c s="6" t="s">
        <v>1804</v>
      </c>
      <c s="36" t="s">
        <v>64</v>
      </c>
      <c s="37">
        <v>7.9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1104</v>
      </c>
      <c>
        <f>(M63*21)/100</f>
      </c>
      <c t="s">
        <v>27</v>
      </c>
    </row>
    <row r="64" spans="1:5" ht="318.75">
      <c r="A64" s="35" t="s">
        <v>54</v>
      </c>
      <c r="E64" s="39" t="s">
        <v>1214</v>
      </c>
    </row>
    <row r="65" spans="1:5" ht="38.25">
      <c r="A65" s="35" t="s">
        <v>56</v>
      </c>
      <c r="E65" s="40" t="s">
        <v>1805</v>
      </c>
    </row>
    <row r="66" spans="1:5" ht="12.75">
      <c r="A66" t="s">
        <v>58</v>
      </c>
      <c r="E66" s="39" t="s">
        <v>1107</v>
      </c>
    </row>
    <row r="67" spans="1:16" ht="12.75">
      <c r="A67" t="s">
        <v>49</v>
      </c>
      <c s="34" t="s">
        <v>101</v>
      </c>
      <c s="34" t="s">
        <v>1806</v>
      </c>
      <c s="35" t="s">
        <v>5</v>
      </c>
      <c s="6" t="s">
        <v>1807</v>
      </c>
      <c s="36" t="s">
        <v>64</v>
      </c>
      <c s="37">
        <v>344.37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1104</v>
      </c>
      <c>
        <f>(M67*21)/100</f>
      </c>
      <c t="s">
        <v>27</v>
      </c>
    </row>
    <row r="68" spans="1:5" ht="318.75">
      <c r="A68" s="35" t="s">
        <v>54</v>
      </c>
      <c r="E68" s="39" t="s">
        <v>1214</v>
      </c>
    </row>
    <row r="69" spans="1:5" ht="63.75">
      <c r="A69" s="35" t="s">
        <v>56</v>
      </c>
      <c r="E69" s="40" t="s">
        <v>1808</v>
      </c>
    </row>
    <row r="70" spans="1:5" ht="12.75">
      <c r="A70" t="s">
        <v>58</v>
      </c>
      <c r="E70" s="39" t="s">
        <v>1107</v>
      </c>
    </row>
    <row r="71" spans="1:16" ht="12.75">
      <c r="A71" t="s">
        <v>49</v>
      </c>
      <c s="34" t="s">
        <v>104</v>
      </c>
      <c s="34" t="s">
        <v>1809</v>
      </c>
      <c s="35" t="s">
        <v>5</v>
      </c>
      <c s="6" t="s">
        <v>1810</v>
      </c>
      <c s="36" t="s">
        <v>64</v>
      </c>
      <c s="37">
        <v>1058.554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1104</v>
      </c>
      <c>
        <f>(M71*21)/100</f>
      </c>
      <c t="s">
        <v>27</v>
      </c>
    </row>
    <row r="72" spans="1:5" ht="267.75">
      <c r="A72" s="35" t="s">
        <v>54</v>
      </c>
      <c r="E72" s="39" t="s">
        <v>1811</v>
      </c>
    </row>
    <row r="73" spans="1:5" ht="38.25">
      <c r="A73" s="35" t="s">
        <v>56</v>
      </c>
      <c r="E73" s="40" t="s">
        <v>1812</v>
      </c>
    </row>
    <row r="74" spans="1:5" ht="12.75">
      <c r="A74" t="s">
        <v>58</v>
      </c>
      <c r="E74" s="39" t="s">
        <v>1107</v>
      </c>
    </row>
    <row r="75" spans="1:16" ht="12.75">
      <c r="A75" t="s">
        <v>49</v>
      </c>
      <c s="34" t="s">
        <v>107</v>
      </c>
      <c s="34" t="s">
        <v>1813</v>
      </c>
      <c s="35" t="s">
        <v>5</v>
      </c>
      <c s="6" t="s">
        <v>1814</v>
      </c>
      <c s="36" t="s">
        <v>64</v>
      </c>
      <c s="37">
        <v>21.6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1104</v>
      </c>
      <c>
        <f>(M75*21)/100</f>
      </c>
      <c t="s">
        <v>27</v>
      </c>
    </row>
    <row r="76" spans="1:5" ht="293.25">
      <c r="A76" s="35" t="s">
        <v>54</v>
      </c>
      <c r="E76" s="39" t="s">
        <v>1815</v>
      </c>
    </row>
    <row r="77" spans="1:5" ht="25.5">
      <c r="A77" s="35" t="s">
        <v>56</v>
      </c>
      <c r="E77" s="40" t="s">
        <v>1816</v>
      </c>
    </row>
    <row r="78" spans="1:5" ht="12.75">
      <c r="A78" t="s">
        <v>58</v>
      </c>
      <c r="E78" s="39" t="s">
        <v>1107</v>
      </c>
    </row>
    <row r="79" spans="1:16" ht="12.75">
      <c r="A79" t="s">
        <v>49</v>
      </c>
      <c s="34" t="s">
        <v>111</v>
      </c>
      <c s="34" t="s">
        <v>1817</v>
      </c>
      <c s="35" t="s">
        <v>5</v>
      </c>
      <c s="6" t="s">
        <v>1818</v>
      </c>
      <c s="36" t="s">
        <v>926</v>
      </c>
      <c s="37">
        <v>5213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1104</v>
      </c>
      <c>
        <f>(M79*21)/100</f>
      </c>
      <c t="s">
        <v>27</v>
      </c>
    </row>
    <row r="80" spans="1:5" ht="25.5">
      <c r="A80" s="35" t="s">
        <v>54</v>
      </c>
      <c r="E80" s="39" t="s">
        <v>1819</v>
      </c>
    </row>
    <row r="81" spans="1:5" ht="38.25">
      <c r="A81" s="35" t="s">
        <v>56</v>
      </c>
      <c r="E81" s="40" t="s">
        <v>1820</v>
      </c>
    </row>
    <row r="82" spans="1:5" ht="12.75">
      <c r="A82" t="s">
        <v>58</v>
      </c>
      <c r="E82" s="39" t="s">
        <v>1107</v>
      </c>
    </row>
    <row r="83" spans="1:16" ht="12.75">
      <c r="A83" t="s">
        <v>49</v>
      </c>
      <c s="34" t="s">
        <v>114</v>
      </c>
      <c s="34" t="s">
        <v>1821</v>
      </c>
      <c s="35" t="s">
        <v>5</v>
      </c>
      <c s="6" t="s">
        <v>1822</v>
      </c>
      <c s="36" t="s">
        <v>926</v>
      </c>
      <c s="37">
        <v>7830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1104</v>
      </c>
      <c>
        <f>(M83*21)/100</f>
      </c>
      <c t="s">
        <v>27</v>
      </c>
    </row>
    <row r="84" spans="1:5" ht="12.75">
      <c r="A84" s="35" t="s">
        <v>54</v>
      </c>
      <c r="E84" s="39" t="s">
        <v>1823</v>
      </c>
    </row>
    <row r="85" spans="1:5" ht="38.25">
      <c r="A85" s="35" t="s">
        <v>56</v>
      </c>
      <c r="E85" s="40" t="s">
        <v>1824</v>
      </c>
    </row>
    <row r="86" spans="1:5" ht="12.75">
      <c r="A86" t="s">
        <v>58</v>
      </c>
      <c r="E86" s="39" t="s">
        <v>1107</v>
      </c>
    </row>
    <row r="87" spans="1:16" ht="12.75">
      <c r="A87" t="s">
        <v>49</v>
      </c>
      <c s="34" t="s">
        <v>117</v>
      </c>
      <c s="34" t="s">
        <v>1825</v>
      </c>
      <c s="35" t="s">
        <v>5</v>
      </c>
      <c s="6" t="s">
        <v>1826</v>
      </c>
      <c s="36" t="s">
        <v>926</v>
      </c>
      <c s="37">
        <v>7830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1104</v>
      </c>
      <c>
        <f>(M87*21)/100</f>
      </c>
      <c t="s">
        <v>27</v>
      </c>
    </row>
    <row r="88" spans="1:5" ht="25.5">
      <c r="A88" s="35" t="s">
        <v>54</v>
      </c>
      <c r="E88" s="39" t="s">
        <v>1827</v>
      </c>
    </row>
    <row r="89" spans="1:5" ht="38.25">
      <c r="A89" s="35" t="s">
        <v>56</v>
      </c>
      <c r="E89" s="40" t="s">
        <v>1828</v>
      </c>
    </row>
    <row r="90" spans="1:5" ht="12.75">
      <c r="A90" t="s">
        <v>58</v>
      </c>
      <c r="E90" s="39" t="s">
        <v>1107</v>
      </c>
    </row>
    <row r="91" spans="1:16" ht="12.75">
      <c r="A91" t="s">
        <v>49</v>
      </c>
      <c s="34" t="s">
        <v>120</v>
      </c>
      <c s="34" t="s">
        <v>1829</v>
      </c>
      <c s="35" t="s">
        <v>5</v>
      </c>
      <c s="6" t="s">
        <v>1830</v>
      </c>
      <c s="36" t="s">
        <v>926</v>
      </c>
      <c s="37">
        <v>4063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1113</v>
      </c>
      <c>
        <f>(M91*21)/100</f>
      </c>
      <c t="s">
        <v>27</v>
      </c>
    </row>
    <row r="92" spans="1:5" ht="25.5">
      <c r="A92" s="35" t="s">
        <v>54</v>
      </c>
      <c r="E92" s="39" t="s">
        <v>1831</v>
      </c>
    </row>
    <row r="93" spans="1:5" ht="38.25">
      <c r="A93" s="35" t="s">
        <v>56</v>
      </c>
      <c r="E93" s="40" t="s">
        <v>1832</v>
      </c>
    </row>
    <row r="94" spans="1:5" ht="25.5">
      <c r="A94" t="s">
        <v>58</v>
      </c>
      <c r="E94" s="39" t="s">
        <v>1831</v>
      </c>
    </row>
    <row r="95" spans="1:13" ht="12.75">
      <c r="A95" t="s">
        <v>46</v>
      </c>
      <c r="C95" s="31" t="s">
        <v>27</v>
      </c>
      <c r="E95" s="33" t="s">
        <v>1833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49</v>
      </c>
      <c s="34" t="s">
        <v>123</v>
      </c>
      <c s="34" t="s">
        <v>1834</v>
      </c>
      <c s="35" t="s">
        <v>5</v>
      </c>
      <c s="6" t="s">
        <v>1835</v>
      </c>
      <c s="36" t="s">
        <v>64</v>
      </c>
      <c s="37">
        <v>166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1104</v>
      </c>
      <c>
        <f>(M96*21)/100</f>
      </c>
      <c t="s">
        <v>27</v>
      </c>
    </row>
    <row r="97" spans="1:5" ht="369.75">
      <c r="A97" s="35" t="s">
        <v>54</v>
      </c>
      <c r="E97" s="39" t="s">
        <v>1836</v>
      </c>
    </row>
    <row r="98" spans="1:5" ht="38.25">
      <c r="A98" s="35" t="s">
        <v>56</v>
      </c>
      <c r="E98" s="40" t="s">
        <v>1837</v>
      </c>
    </row>
    <row r="99" spans="1:5" ht="12.75">
      <c r="A99" t="s">
        <v>58</v>
      </c>
      <c r="E99" s="39" t="s">
        <v>1107</v>
      </c>
    </row>
    <row r="100" spans="1:16" ht="12.75">
      <c r="A100" t="s">
        <v>49</v>
      </c>
      <c s="34" t="s">
        <v>126</v>
      </c>
      <c s="34" t="s">
        <v>1838</v>
      </c>
      <c s="35" t="s">
        <v>5</v>
      </c>
      <c s="6" t="s">
        <v>1839</v>
      </c>
      <c s="36" t="s">
        <v>926</v>
      </c>
      <c s="37">
        <v>2410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1104</v>
      </c>
      <c>
        <f>(M100*21)/100</f>
      </c>
      <c t="s">
        <v>27</v>
      </c>
    </row>
    <row r="101" spans="1:5" ht="102">
      <c r="A101" s="35" t="s">
        <v>54</v>
      </c>
      <c r="E101" s="39" t="s">
        <v>1840</v>
      </c>
    </row>
    <row r="102" spans="1:5" ht="25.5">
      <c r="A102" s="35" t="s">
        <v>56</v>
      </c>
      <c r="E102" s="40" t="s">
        <v>1841</v>
      </c>
    </row>
    <row r="103" spans="1:5" ht="12.75">
      <c r="A103" t="s">
        <v>58</v>
      </c>
      <c r="E103" s="39" t="s">
        <v>1107</v>
      </c>
    </row>
    <row r="104" spans="1:16" ht="12.75">
      <c r="A104" t="s">
        <v>49</v>
      </c>
      <c s="34" t="s">
        <v>129</v>
      </c>
      <c s="34" t="s">
        <v>1842</v>
      </c>
      <c s="35" t="s">
        <v>5</v>
      </c>
      <c s="6" t="s">
        <v>1843</v>
      </c>
      <c s="36" t="s">
        <v>52</v>
      </c>
      <c s="37">
        <v>723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1113</v>
      </c>
      <c>
        <f>(M104*21)/100</f>
      </c>
      <c t="s">
        <v>27</v>
      </c>
    </row>
    <row r="105" spans="1:5" ht="165.75">
      <c r="A105" s="35" t="s">
        <v>54</v>
      </c>
      <c r="E105" s="39" t="s">
        <v>1844</v>
      </c>
    </row>
    <row r="106" spans="1:5" ht="51">
      <c r="A106" s="35" t="s">
        <v>56</v>
      </c>
      <c r="E106" s="40" t="s">
        <v>1845</v>
      </c>
    </row>
    <row r="107" spans="1:5" ht="165.75">
      <c r="A107" t="s">
        <v>58</v>
      </c>
      <c r="E107" s="39" t="s">
        <v>1844</v>
      </c>
    </row>
    <row r="108" spans="1:13" ht="12.75">
      <c r="A108" t="s">
        <v>46</v>
      </c>
      <c r="C108" s="31" t="s">
        <v>26</v>
      </c>
      <c r="E108" s="33" t="s">
        <v>1846</v>
      </c>
      <c r="J108" s="32">
        <f>0</f>
      </c>
      <c s="32">
        <f>0</f>
      </c>
      <c s="32">
        <f>0+L109</f>
      </c>
      <c s="32">
        <f>0+M109</f>
      </c>
    </row>
    <row r="109" spans="1:16" ht="25.5">
      <c r="A109" t="s">
        <v>49</v>
      </c>
      <c s="34" t="s">
        <v>132</v>
      </c>
      <c s="34" t="s">
        <v>1847</v>
      </c>
      <c s="35" t="s">
        <v>5</v>
      </c>
      <c s="6" t="s">
        <v>1848</v>
      </c>
      <c s="36" t="s">
        <v>64</v>
      </c>
      <c s="37">
        <v>35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1113</v>
      </c>
      <c>
        <f>(M109*21)/100</f>
      </c>
      <c t="s">
        <v>27</v>
      </c>
    </row>
    <row r="110" spans="1:5" ht="25.5">
      <c r="A110" s="35" t="s">
        <v>54</v>
      </c>
      <c r="E110" s="39" t="s">
        <v>1849</v>
      </c>
    </row>
    <row r="111" spans="1:5" ht="25.5">
      <c r="A111" s="35" t="s">
        <v>56</v>
      </c>
      <c r="E111" s="40" t="s">
        <v>1850</v>
      </c>
    </row>
    <row r="112" spans="1:5" ht="25.5">
      <c r="A112" t="s">
        <v>58</v>
      </c>
      <c r="E112" s="39" t="s">
        <v>1849</v>
      </c>
    </row>
    <row r="113" spans="1:13" ht="12.75">
      <c r="A113" t="s">
        <v>46</v>
      </c>
      <c r="C113" s="31" t="s">
        <v>65</v>
      </c>
      <c r="E113" s="33" t="s">
        <v>1851</v>
      </c>
      <c r="J113" s="32">
        <f>0</f>
      </c>
      <c s="32">
        <f>0</f>
      </c>
      <c s="32">
        <f>0+L114+L118+L122</f>
      </c>
      <c s="32">
        <f>0+M114+M118+M122</f>
      </c>
    </row>
    <row r="114" spans="1:16" ht="12.75">
      <c r="A114" t="s">
        <v>49</v>
      </c>
      <c s="34" t="s">
        <v>135</v>
      </c>
      <c s="34" t="s">
        <v>1852</v>
      </c>
      <c s="35" t="s">
        <v>5</v>
      </c>
      <c s="6" t="s">
        <v>1853</v>
      </c>
      <c s="36" t="s">
        <v>64</v>
      </c>
      <c s="37">
        <v>14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1104</v>
      </c>
      <c>
        <f>(M114*21)/100</f>
      </c>
      <c t="s">
        <v>27</v>
      </c>
    </row>
    <row r="115" spans="1:5" ht="38.25">
      <c r="A115" s="35" t="s">
        <v>54</v>
      </c>
      <c r="E115" s="39" t="s">
        <v>1854</v>
      </c>
    </row>
    <row r="116" spans="1:5" ht="25.5">
      <c r="A116" s="35" t="s">
        <v>56</v>
      </c>
      <c r="E116" s="40" t="s">
        <v>1855</v>
      </c>
    </row>
    <row r="117" spans="1:5" ht="12.75">
      <c r="A117" t="s">
        <v>58</v>
      </c>
      <c r="E117" s="39" t="s">
        <v>1107</v>
      </c>
    </row>
    <row r="118" spans="1:16" ht="12.75">
      <c r="A118" t="s">
        <v>49</v>
      </c>
      <c s="34" t="s">
        <v>138</v>
      </c>
      <c s="34" t="s">
        <v>1856</v>
      </c>
      <c s="35" t="s">
        <v>5</v>
      </c>
      <c s="6" t="s">
        <v>1857</v>
      </c>
      <c s="36" t="s">
        <v>64</v>
      </c>
      <c s="37">
        <v>7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1104</v>
      </c>
      <c>
        <f>(M118*21)/100</f>
      </c>
      <c t="s">
        <v>27</v>
      </c>
    </row>
    <row r="119" spans="1:5" ht="102">
      <c r="A119" s="35" t="s">
        <v>54</v>
      </c>
      <c r="E119" s="39" t="s">
        <v>1858</v>
      </c>
    </row>
    <row r="120" spans="1:5" ht="38.25">
      <c r="A120" s="35" t="s">
        <v>56</v>
      </c>
      <c r="E120" s="40" t="s">
        <v>1859</v>
      </c>
    </row>
    <row r="121" spans="1:5" ht="12.75">
      <c r="A121" t="s">
        <v>58</v>
      </c>
      <c r="E121" s="39" t="s">
        <v>1107</v>
      </c>
    </row>
    <row r="122" spans="1:16" ht="12.75">
      <c r="A122" t="s">
        <v>49</v>
      </c>
      <c s="34" t="s">
        <v>142</v>
      </c>
      <c s="34" t="s">
        <v>1860</v>
      </c>
      <c s="35" t="s">
        <v>5</v>
      </c>
      <c s="6" t="s">
        <v>1861</v>
      </c>
      <c s="36" t="s">
        <v>110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1113</v>
      </c>
      <c>
        <f>(M122*21)/100</f>
      </c>
      <c t="s">
        <v>27</v>
      </c>
    </row>
    <row r="123" spans="1:5" ht="409.5">
      <c r="A123" s="35" t="s">
        <v>54</v>
      </c>
      <c r="E123" s="39" t="s">
        <v>1862</v>
      </c>
    </row>
    <row r="124" spans="1:5" ht="25.5">
      <c r="A124" s="35" t="s">
        <v>56</v>
      </c>
      <c r="E124" s="40" t="s">
        <v>1863</v>
      </c>
    </row>
    <row r="125" spans="1:5" ht="409.5">
      <c r="A125" t="s">
        <v>58</v>
      </c>
      <c r="E125" s="39" t="s">
        <v>1862</v>
      </c>
    </row>
    <row r="126" spans="1:13" ht="12.75">
      <c r="A126" t="s">
        <v>46</v>
      </c>
      <c r="C126" s="31" t="s">
        <v>68</v>
      </c>
      <c r="E126" s="33" t="s">
        <v>1145</v>
      </c>
      <c r="J126" s="32">
        <f>0</f>
      </c>
      <c s="32">
        <f>0</f>
      </c>
      <c s="32">
        <f>0+L127+L131+L135+L139+L143</f>
      </c>
      <c s="32">
        <f>0+M127+M131+M135+M139+M143</f>
      </c>
    </row>
    <row r="127" spans="1:16" ht="25.5">
      <c r="A127" t="s">
        <v>49</v>
      </c>
      <c s="34" t="s">
        <v>145</v>
      </c>
      <c s="34" t="s">
        <v>1864</v>
      </c>
      <c s="35" t="s">
        <v>5</v>
      </c>
      <c s="6" t="s">
        <v>1865</v>
      </c>
      <c s="36" t="s">
        <v>64</v>
      </c>
      <c s="37">
        <v>867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1104</v>
      </c>
      <c>
        <f>(M127*21)/100</f>
      </c>
      <c t="s">
        <v>27</v>
      </c>
    </row>
    <row r="128" spans="1:5" ht="280.5">
      <c r="A128" s="35" t="s">
        <v>54</v>
      </c>
      <c r="E128" s="39" t="s">
        <v>1866</v>
      </c>
    </row>
    <row r="129" spans="1:5" ht="38.25">
      <c r="A129" s="35" t="s">
        <v>56</v>
      </c>
      <c r="E129" s="40" t="s">
        <v>1867</v>
      </c>
    </row>
    <row r="130" spans="1:5" ht="12.75">
      <c r="A130" t="s">
        <v>58</v>
      </c>
      <c r="E130" s="39" t="s">
        <v>1107</v>
      </c>
    </row>
    <row r="131" spans="1:16" ht="25.5">
      <c r="A131" t="s">
        <v>49</v>
      </c>
      <c s="34" t="s">
        <v>148</v>
      </c>
      <c s="34" t="s">
        <v>1868</v>
      </c>
      <c s="35" t="s">
        <v>5</v>
      </c>
      <c s="6" t="s">
        <v>1869</v>
      </c>
      <c s="36" t="s">
        <v>926</v>
      </c>
      <c s="37">
        <v>1095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1104</v>
      </c>
      <c>
        <f>(M131*21)/100</f>
      </c>
      <c t="s">
        <v>27</v>
      </c>
    </row>
    <row r="132" spans="1:5" ht="178.5">
      <c r="A132" s="35" t="s">
        <v>54</v>
      </c>
      <c r="E132" s="39" t="s">
        <v>1870</v>
      </c>
    </row>
    <row r="133" spans="1:5" ht="51">
      <c r="A133" s="35" t="s">
        <v>56</v>
      </c>
      <c r="E133" s="40" t="s">
        <v>1871</v>
      </c>
    </row>
    <row r="134" spans="1:5" ht="12.75">
      <c r="A134" t="s">
        <v>58</v>
      </c>
      <c r="E134" s="39" t="s">
        <v>1107</v>
      </c>
    </row>
    <row r="135" spans="1:16" ht="25.5">
      <c r="A135" t="s">
        <v>49</v>
      </c>
      <c s="34" t="s">
        <v>151</v>
      </c>
      <c s="34" t="s">
        <v>1872</v>
      </c>
      <c s="35" t="s">
        <v>5</v>
      </c>
      <c s="6" t="s">
        <v>1873</v>
      </c>
      <c s="36" t="s">
        <v>64</v>
      </c>
      <c s="37">
        <v>317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1113</v>
      </c>
      <c>
        <f>(M135*21)/100</f>
      </c>
      <c t="s">
        <v>27</v>
      </c>
    </row>
    <row r="136" spans="1:5" ht="306">
      <c r="A136" s="35" t="s">
        <v>54</v>
      </c>
      <c r="E136" s="39" t="s">
        <v>1874</v>
      </c>
    </row>
    <row r="137" spans="1:5" ht="38.25">
      <c r="A137" s="35" t="s">
        <v>56</v>
      </c>
      <c r="E137" s="40" t="s">
        <v>1875</v>
      </c>
    </row>
    <row r="138" spans="1:5" ht="306">
      <c r="A138" t="s">
        <v>58</v>
      </c>
      <c r="E138" s="39" t="s">
        <v>1874</v>
      </c>
    </row>
    <row r="139" spans="1:16" ht="25.5">
      <c r="A139" t="s">
        <v>49</v>
      </c>
      <c s="34" t="s">
        <v>154</v>
      </c>
      <c s="34" t="s">
        <v>1876</v>
      </c>
      <c s="35" t="s">
        <v>5</v>
      </c>
      <c s="6" t="s">
        <v>1877</v>
      </c>
      <c s="36" t="s">
        <v>64</v>
      </c>
      <c s="37">
        <v>1800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1104</v>
      </c>
      <c>
        <f>(M139*21)/100</f>
      </c>
      <c t="s">
        <v>27</v>
      </c>
    </row>
    <row r="140" spans="1:5" ht="267.75">
      <c r="A140" s="35" t="s">
        <v>54</v>
      </c>
      <c r="E140" s="39" t="s">
        <v>1878</v>
      </c>
    </row>
    <row r="141" spans="1:5" ht="38.25">
      <c r="A141" s="35" t="s">
        <v>56</v>
      </c>
      <c r="E141" s="40" t="s">
        <v>1879</v>
      </c>
    </row>
    <row r="142" spans="1:5" ht="267.75">
      <c r="A142" t="s">
        <v>58</v>
      </c>
      <c r="E142" s="39" t="s">
        <v>1878</v>
      </c>
    </row>
    <row r="143" spans="1:16" ht="25.5">
      <c r="A143" t="s">
        <v>49</v>
      </c>
      <c s="34" t="s">
        <v>157</v>
      </c>
      <c s="34" t="s">
        <v>1880</v>
      </c>
      <c s="35" t="s">
        <v>5</v>
      </c>
      <c s="6" t="s">
        <v>1881</v>
      </c>
      <c s="36" t="s">
        <v>64</v>
      </c>
      <c s="37">
        <v>59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1113</v>
      </c>
      <c>
        <f>(M143*21)/100</f>
      </c>
      <c t="s">
        <v>27</v>
      </c>
    </row>
    <row r="144" spans="1:5" ht="267.75">
      <c r="A144" s="35" t="s">
        <v>54</v>
      </c>
      <c r="E144" s="39" t="s">
        <v>1882</v>
      </c>
    </row>
    <row r="145" spans="1:5" ht="38.25">
      <c r="A145" s="35" t="s">
        <v>56</v>
      </c>
      <c r="E145" s="40" t="s">
        <v>1883</v>
      </c>
    </row>
    <row r="146" spans="1:5" ht="267.75">
      <c r="A146" t="s">
        <v>58</v>
      </c>
      <c r="E146" s="39" t="s">
        <v>1882</v>
      </c>
    </row>
    <row r="147" spans="1:13" ht="12.75">
      <c r="A147" t="s">
        <v>46</v>
      </c>
      <c r="C147" s="31" t="s">
        <v>71</v>
      </c>
      <c r="E147" s="33" t="s">
        <v>1884</v>
      </c>
      <c r="J147" s="32">
        <f>0</f>
      </c>
      <c s="32">
        <f>0</f>
      </c>
      <c s="32">
        <f>0+L148</f>
      </c>
      <c s="32">
        <f>0+M148</f>
      </c>
    </row>
    <row r="148" spans="1:16" ht="12.75">
      <c r="A148" t="s">
        <v>49</v>
      </c>
      <c s="34" t="s">
        <v>160</v>
      </c>
      <c s="34" t="s">
        <v>1885</v>
      </c>
      <c s="35" t="s">
        <v>5</v>
      </c>
      <c s="6" t="s">
        <v>1886</v>
      </c>
      <c s="36" t="s">
        <v>926</v>
      </c>
      <c s="37">
        <v>26.25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1104</v>
      </c>
      <c>
        <f>(M148*21)/100</f>
      </c>
      <c t="s">
        <v>27</v>
      </c>
    </row>
    <row r="149" spans="1:5" ht="89.25">
      <c r="A149" s="35" t="s">
        <v>54</v>
      </c>
      <c r="E149" s="39" t="s">
        <v>1887</v>
      </c>
    </row>
    <row r="150" spans="1:5" ht="25.5">
      <c r="A150" s="35" t="s">
        <v>56</v>
      </c>
      <c r="E150" s="40" t="s">
        <v>1888</v>
      </c>
    </row>
    <row r="151" spans="1:5" ht="12.75">
      <c r="A151" t="s">
        <v>58</v>
      </c>
      <c r="E151" s="39" t="s">
        <v>1107</v>
      </c>
    </row>
    <row r="152" spans="1:13" ht="12.75">
      <c r="A152" t="s">
        <v>46</v>
      </c>
      <c r="C152" s="31" t="s">
        <v>77</v>
      </c>
      <c r="E152" s="33" t="s">
        <v>1170</v>
      </c>
      <c r="J152" s="32">
        <f>0</f>
      </c>
      <c s="32">
        <f>0</f>
      </c>
      <c s="32">
        <f>0+L153+L157+L161</f>
      </c>
      <c s="32">
        <f>0+M153+M157+M161</f>
      </c>
    </row>
    <row r="153" spans="1:16" ht="12.75">
      <c r="A153" t="s">
        <v>49</v>
      </c>
      <c s="34" t="s">
        <v>163</v>
      </c>
      <c s="34" t="s">
        <v>1889</v>
      </c>
      <c s="35" t="s">
        <v>5</v>
      </c>
      <c s="6" t="s">
        <v>1890</v>
      </c>
      <c s="36" t="s">
        <v>110</v>
      </c>
      <c s="37">
        <v>3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1104</v>
      </c>
      <c>
        <f>(M153*21)/100</f>
      </c>
      <c t="s">
        <v>27</v>
      </c>
    </row>
    <row r="154" spans="1:5" ht="51">
      <c r="A154" s="35" t="s">
        <v>54</v>
      </c>
      <c r="E154" s="39" t="s">
        <v>1891</v>
      </c>
    </row>
    <row r="155" spans="1:5" ht="25.5">
      <c r="A155" s="35" t="s">
        <v>56</v>
      </c>
      <c r="E155" s="40" t="s">
        <v>1892</v>
      </c>
    </row>
    <row r="156" spans="1:5" ht="12.75">
      <c r="A156" t="s">
        <v>58</v>
      </c>
      <c r="E156" s="39" t="s">
        <v>1107</v>
      </c>
    </row>
    <row r="157" spans="1:16" ht="12.75">
      <c r="A157" t="s">
        <v>49</v>
      </c>
      <c s="34" t="s">
        <v>166</v>
      </c>
      <c s="34" t="s">
        <v>1893</v>
      </c>
      <c s="35" t="s">
        <v>5</v>
      </c>
      <c s="6" t="s">
        <v>1894</v>
      </c>
      <c s="36" t="s">
        <v>52</v>
      </c>
      <c s="37">
        <v>7.5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1113</v>
      </c>
      <c>
        <f>(M157*21)/100</f>
      </c>
      <c t="s">
        <v>27</v>
      </c>
    </row>
    <row r="158" spans="1:5" ht="255">
      <c r="A158" s="35" t="s">
        <v>54</v>
      </c>
      <c r="E158" s="39" t="s">
        <v>1895</v>
      </c>
    </row>
    <row r="159" spans="1:5" ht="25.5">
      <c r="A159" s="35" t="s">
        <v>56</v>
      </c>
      <c r="E159" s="40" t="s">
        <v>1896</v>
      </c>
    </row>
    <row r="160" spans="1:5" ht="255">
      <c r="A160" t="s">
        <v>58</v>
      </c>
      <c r="E160" s="39" t="s">
        <v>1895</v>
      </c>
    </row>
    <row r="161" spans="1:16" ht="12.75">
      <c r="A161" t="s">
        <v>49</v>
      </c>
      <c s="34" t="s">
        <v>169</v>
      </c>
      <c s="34" t="s">
        <v>1897</v>
      </c>
      <c s="35" t="s">
        <v>5</v>
      </c>
      <c s="6" t="s">
        <v>1898</v>
      </c>
      <c s="36" t="s">
        <v>110</v>
      </c>
      <c s="37">
        <v>27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1113</v>
      </c>
      <c>
        <f>(M161*21)/100</f>
      </c>
      <c t="s">
        <v>27</v>
      </c>
    </row>
    <row r="162" spans="1:5" ht="89.25">
      <c r="A162" s="35" t="s">
        <v>54</v>
      </c>
      <c r="E162" s="39" t="s">
        <v>1899</v>
      </c>
    </row>
    <row r="163" spans="1:5" ht="76.5">
      <c r="A163" s="35" t="s">
        <v>56</v>
      </c>
      <c r="E163" s="40" t="s">
        <v>1900</v>
      </c>
    </row>
    <row r="164" spans="1:5" ht="89.25">
      <c r="A164" t="s">
        <v>58</v>
      </c>
      <c r="E164" s="39" t="s">
        <v>1899</v>
      </c>
    </row>
    <row r="165" spans="1:13" ht="12.75">
      <c r="A165" t="s">
        <v>46</v>
      </c>
      <c r="C165" s="31" t="s">
        <v>80</v>
      </c>
      <c r="E165" s="33" t="s">
        <v>1179</v>
      </c>
      <c r="J165" s="32">
        <f>0</f>
      </c>
      <c s="32">
        <f>0</f>
      </c>
      <c s="32">
        <f>0+L166+L170+L174</f>
      </c>
      <c s="32">
        <f>0+M166+M170+M174</f>
      </c>
    </row>
    <row r="166" spans="1:16" ht="12.75">
      <c r="A166" t="s">
        <v>49</v>
      </c>
      <c s="34" t="s">
        <v>172</v>
      </c>
      <c s="34" t="s">
        <v>1901</v>
      </c>
      <c s="35" t="s">
        <v>5</v>
      </c>
      <c s="6" t="s">
        <v>1902</v>
      </c>
      <c s="36" t="s">
        <v>52</v>
      </c>
      <c s="37">
        <v>638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1104</v>
      </c>
      <c>
        <f>(M166*21)/100</f>
      </c>
      <c t="s">
        <v>27</v>
      </c>
    </row>
    <row r="167" spans="1:5" ht="89.25">
      <c r="A167" s="35" t="s">
        <v>54</v>
      </c>
      <c r="E167" s="39" t="s">
        <v>1903</v>
      </c>
    </row>
    <row r="168" spans="1:5" ht="38.25">
      <c r="A168" s="35" t="s">
        <v>56</v>
      </c>
      <c r="E168" s="40" t="s">
        <v>1904</v>
      </c>
    </row>
    <row r="169" spans="1:5" ht="12.75">
      <c r="A169" t="s">
        <v>58</v>
      </c>
      <c r="E169" s="39" t="s">
        <v>1107</v>
      </c>
    </row>
    <row r="170" spans="1:16" ht="12.75">
      <c r="A170" t="s">
        <v>49</v>
      </c>
      <c s="34" t="s">
        <v>175</v>
      </c>
      <c s="34" t="s">
        <v>1905</v>
      </c>
      <c s="35" t="s">
        <v>5</v>
      </c>
      <c s="6" t="s">
        <v>1906</v>
      </c>
      <c s="36" t="s">
        <v>64</v>
      </c>
      <c s="37">
        <v>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1104</v>
      </c>
      <c>
        <f>(M170*21)/100</f>
      </c>
      <c t="s">
        <v>27</v>
      </c>
    </row>
    <row r="171" spans="1:5" ht="102">
      <c r="A171" s="35" t="s">
        <v>54</v>
      </c>
      <c r="E171" s="39" t="s">
        <v>1907</v>
      </c>
    </row>
    <row r="172" spans="1:5" ht="38.25">
      <c r="A172" s="35" t="s">
        <v>56</v>
      </c>
      <c r="E172" s="40" t="s">
        <v>1908</v>
      </c>
    </row>
    <row r="173" spans="1:5" ht="12.75">
      <c r="A173" t="s">
        <v>58</v>
      </c>
      <c r="E173" s="39" t="s">
        <v>1107</v>
      </c>
    </row>
    <row r="174" spans="1:16" ht="12.75">
      <c r="A174" t="s">
        <v>49</v>
      </c>
      <c s="34" t="s">
        <v>178</v>
      </c>
      <c s="34" t="s">
        <v>1909</v>
      </c>
      <c s="35" t="s">
        <v>5</v>
      </c>
      <c s="6" t="s">
        <v>1910</v>
      </c>
      <c s="36" t="s">
        <v>1124</v>
      </c>
      <c s="37">
        <v>487.5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1104</v>
      </c>
      <c>
        <f>(M174*21)/100</f>
      </c>
      <c t="s">
        <v>27</v>
      </c>
    </row>
    <row r="175" spans="1:5" ht="25.5">
      <c r="A175" s="35" t="s">
        <v>54</v>
      </c>
      <c r="E175" s="39" t="s">
        <v>1125</v>
      </c>
    </row>
    <row r="176" spans="1:5" ht="12.75">
      <c r="A176" s="35" t="s">
        <v>56</v>
      </c>
      <c r="E176" s="40" t="s">
        <v>1911</v>
      </c>
    </row>
    <row r="177" spans="1:5" ht="12.75">
      <c r="A177" t="s">
        <v>58</v>
      </c>
      <c r="E177" s="39" t="s">
        <v>1107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1912</v>
      </c>
      <c s="41">
        <f>Rekapitulace!C32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1912</v>
      </c>
      <c r="E4" s="26" t="s">
        <v>1913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1915</v>
      </c>
      <c r="E8" s="30" t="s">
        <v>1913</v>
      </c>
      <c r="J8" s="29">
        <f>0+J9+J18+J35+J44+J53+J58+J71</f>
      </c>
      <c s="29">
        <f>0+K9+K18+K35+K44+K53+K58+K71</f>
      </c>
      <c s="29">
        <f>0+L9+L18+L35+L44+L53+L58+L71</f>
      </c>
      <c s="29">
        <f>0+M9+M18+M35+M44+M53+M58+M71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1916</v>
      </c>
      <c s="35" t="s">
        <v>5</v>
      </c>
      <c s="6" t="s">
        <v>1917</v>
      </c>
      <c s="36" t="s">
        <v>611</v>
      </c>
      <c s="37">
        <v>285.6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25.5">
      <c r="A12" s="35" t="s">
        <v>56</v>
      </c>
      <c r="E12" s="40" t="s">
        <v>1918</v>
      </c>
    </row>
    <row r="13" spans="1:5" ht="12.75">
      <c r="A13" t="s">
        <v>58</v>
      </c>
      <c r="E13" s="39" t="s">
        <v>1107</v>
      </c>
    </row>
    <row r="14" spans="1:16" ht="25.5">
      <c r="A14" t="s">
        <v>49</v>
      </c>
      <c s="34" t="s">
        <v>27</v>
      </c>
      <c s="34" t="s">
        <v>1745</v>
      </c>
      <c s="35" t="s">
        <v>5</v>
      </c>
      <c s="6" t="s">
        <v>1112</v>
      </c>
      <c s="36" t="s">
        <v>611</v>
      </c>
      <c s="37">
        <v>252.8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1113</v>
      </c>
      <c>
        <f>(M14*21)/100</f>
      </c>
      <c t="s">
        <v>27</v>
      </c>
    </row>
    <row r="15" spans="1:5" ht="140.25">
      <c r="A15" s="35" t="s">
        <v>54</v>
      </c>
      <c r="E15" s="39" t="s">
        <v>1105</v>
      </c>
    </row>
    <row r="16" spans="1:5" ht="25.5">
      <c r="A16" s="35" t="s">
        <v>56</v>
      </c>
      <c r="E16" s="40" t="s">
        <v>1919</v>
      </c>
    </row>
    <row r="17" spans="1:5" ht="140.25">
      <c r="A17" t="s">
        <v>58</v>
      </c>
      <c r="E17" s="39" t="s">
        <v>1105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1920</v>
      </c>
      <c s="35" t="s">
        <v>5</v>
      </c>
      <c s="6" t="s">
        <v>1138</v>
      </c>
      <c s="36" t="s">
        <v>64</v>
      </c>
      <c s="37">
        <v>3160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1104</v>
      </c>
      <c>
        <f>(M19*21)/100</f>
      </c>
      <c t="s">
        <v>27</v>
      </c>
    </row>
    <row r="20" spans="1:5" ht="25.5">
      <c r="A20" s="35" t="s">
        <v>54</v>
      </c>
      <c r="E20" s="39" t="s">
        <v>1139</v>
      </c>
    </row>
    <row r="21" spans="1:5" ht="25.5">
      <c r="A21" s="35" t="s">
        <v>56</v>
      </c>
      <c r="E21" s="40" t="s">
        <v>1921</v>
      </c>
    </row>
    <row r="22" spans="1:5" ht="12.75">
      <c r="A22" t="s">
        <v>58</v>
      </c>
      <c r="E22" s="39" t="s">
        <v>1107</v>
      </c>
    </row>
    <row r="23" spans="1:16" ht="12.75">
      <c r="A23" t="s">
        <v>49</v>
      </c>
      <c s="34" t="s">
        <v>65</v>
      </c>
      <c s="34" t="s">
        <v>1922</v>
      </c>
      <c s="35" t="s">
        <v>5</v>
      </c>
      <c s="6" t="s">
        <v>1923</v>
      </c>
      <c s="36" t="s">
        <v>64</v>
      </c>
      <c s="37">
        <v>126.4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1104</v>
      </c>
      <c>
        <f>(M23*21)/100</f>
      </c>
      <c t="s">
        <v>27</v>
      </c>
    </row>
    <row r="24" spans="1:5" ht="369.75">
      <c r="A24" s="35" t="s">
        <v>54</v>
      </c>
      <c r="E24" s="39" t="s">
        <v>1135</v>
      </c>
    </row>
    <row r="25" spans="1:5" ht="25.5">
      <c r="A25" s="35" t="s">
        <v>56</v>
      </c>
      <c r="E25" s="40" t="s">
        <v>1924</v>
      </c>
    </row>
    <row r="26" spans="1:5" ht="12.75">
      <c r="A26" t="s">
        <v>58</v>
      </c>
      <c r="E26" s="39" t="s">
        <v>1107</v>
      </c>
    </row>
    <row r="27" spans="1:16" ht="12.75">
      <c r="A27" t="s">
        <v>49</v>
      </c>
      <c s="34" t="s">
        <v>68</v>
      </c>
      <c s="34" t="s">
        <v>1133</v>
      </c>
      <c s="35" t="s">
        <v>5</v>
      </c>
      <c s="6" t="s">
        <v>1134</v>
      </c>
      <c s="36" t="s">
        <v>64</v>
      </c>
      <c s="37">
        <v>126.4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1104</v>
      </c>
      <c>
        <f>(M27*21)/100</f>
      </c>
      <c t="s">
        <v>27</v>
      </c>
    </row>
    <row r="28" spans="1:5" ht="369.75">
      <c r="A28" s="35" t="s">
        <v>54</v>
      </c>
      <c r="E28" s="39" t="s">
        <v>1135</v>
      </c>
    </row>
    <row r="29" spans="1:5" ht="25.5">
      <c r="A29" s="35" t="s">
        <v>56</v>
      </c>
      <c r="E29" s="40" t="s">
        <v>1924</v>
      </c>
    </row>
    <row r="30" spans="1:5" ht="12.75">
      <c r="A30" t="s">
        <v>58</v>
      </c>
      <c r="E30" s="39" t="s">
        <v>1107</v>
      </c>
    </row>
    <row r="31" spans="1:16" ht="12.75">
      <c r="A31" t="s">
        <v>49</v>
      </c>
      <c s="34" t="s">
        <v>71</v>
      </c>
      <c s="34" t="s">
        <v>1925</v>
      </c>
      <c s="35" t="s">
        <v>5</v>
      </c>
      <c s="6" t="s">
        <v>1926</v>
      </c>
      <c s="36" t="s">
        <v>64</v>
      </c>
      <c s="37">
        <v>181.8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1104</v>
      </c>
      <c>
        <f>(M31*21)/100</f>
      </c>
      <c t="s">
        <v>27</v>
      </c>
    </row>
    <row r="32" spans="1:5" ht="255">
      <c r="A32" s="35" t="s">
        <v>54</v>
      </c>
      <c r="E32" s="39" t="s">
        <v>1927</v>
      </c>
    </row>
    <row r="33" spans="1:5" ht="25.5">
      <c r="A33" s="35" t="s">
        <v>56</v>
      </c>
      <c r="E33" s="40" t="s">
        <v>1928</v>
      </c>
    </row>
    <row r="34" spans="1:5" ht="12.75">
      <c r="A34" t="s">
        <v>58</v>
      </c>
      <c r="E34" s="39" t="s">
        <v>1107</v>
      </c>
    </row>
    <row r="35" spans="1:13" ht="12.75">
      <c r="A35" t="s">
        <v>46</v>
      </c>
      <c r="C35" s="31" t="s">
        <v>27</v>
      </c>
      <c r="E35" s="33" t="s">
        <v>1833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77</v>
      </c>
      <c s="34" t="s">
        <v>1929</v>
      </c>
      <c s="35" t="s">
        <v>5</v>
      </c>
      <c s="6" t="s">
        <v>1930</v>
      </c>
      <c s="36" t="s">
        <v>611</v>
      </c>
      <c s="37">
        <v>0.057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1104</v>
      </c>
      <c>
        <f>(M36*21)/100</f>
      </c>
      <c t="s">
        <v>27</v>
      </c>
    </row>
    <row r="37" spans="1:5" ht="267.75">
      <c r="A37" s="35" t="s">
        <v>54</v>
      </c>
      <c r="E37" s="39" t="s">
        <v>1931</v>
      </c>
    </row>
    <row r="38" spans="1:5" ht="25.5">
      <c r="A38" s="35" t="s">
        <v>56</v>
      </c>
      <c r="E38" s="40" t="s">
        <v>1932</v>
      </c>
    </row>
    <row r="39" spans="1:5" ht="12.75">
      <c r="A39" t="s">
        <v>58</v>
      </c>
      <c r="E39" s="39" t="s">
        <v>1107</v>
      </c>
    </row>
    <row r="40" spans="1:16" ht="12.75">
      <c r="A40" t="s">
        <v>49</v>
      </c>
      <c s="34" t="s">
        <v>80</v>
      </c>
      <c s="34" t="s">
        <v>1933</v>
      </c>
      <c s="35" t="s">
        <v>5</v>
      </c>
      <c s="6" t="s">
        <v>1934</v>
      </c>
      <c s="36" t="s">
        <v>611</v>
      </c>
      <c s="37">
        <v>0.309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1104</v>
      </c>
      <c>
        <f>(M40*21)/100</f>
      </c>
      <c t="s">
        <v>27</v>
      </c>
    </row>
    <row r="41" spans="1:5" ht="267.75">
      <c r="A41" s="35" t="s">
        <v>54</v>
      </c>
      <c r="E41" s="39" t="s">
        <v>1931</v>
      </c>
    </row>
    <row r="42" spans="1:5" ht="25.5">
      <c r="A42" s="35" t="s">
        <v>56</v>
      </c>
      <c r="E42" s="40" t="s">
        <v>1935</v>
      </c>
    </row>
    <row r="43" spans="1:5" ht="12.75">
      <c r="A43" t="s">
        <v>58</v>
      </c>
      <c r="E43" s="39" t="s">
        <v>1107</v>
      </c>
    </row>
    <row r="44" spans="1:13" ht="12.75">
      <c r="A44" t="s">
        <v>46</v>
      </c>
      <c r="C44" s="31" t="s">
        <v>26</v>
      </c>
      <c r="E44" s="33" t="s">
        <v>1846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84</v>
      </c>
      <c s="34" t="s">
        <v>1936</v>
      </c>
      <c s="35" t="s">
        <v>5</v>
      </c>
      <c s="6" t="s">
        <v>1937</v>
      </c>
      <c s="36" t="s">
        <v>64</v>
      </c>
      <c s="37">
        <v>8.26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1104</v>
      </c>
      <c>
        <f>(M45*21)/100</f>
      </c>
      <c t="s">
        <v>27</v>
      </c>
    </row>
    <row r="46" spans="1:5" ht="369.75">
      <c r="A46" s="35" t="s">
        <v>54</v>
      </c>
      <c r="E46" s="39" t="s">
        <v>1938</v>
      </c>
    </row>
    <row r="47" spans="1:5" ht="25.5">
      <c r="A47" s="35" t="s">
        <v>56</v>
      </c>
      <c r="E47" s="40" t="s">
        <v>1939</v>
      </c>
    </row>
    <row r="48" spans="1:5" ht="12.75">
      <c r="A48" t="s">
        <v>58</v>
      </c>
      <c r="E48" s="39" t="s">
        <v>1107</v>
      </c>
    </row>
    <row r="49" spans="1:16" ht="12.75">
      <c r="A49" t="s">
        <v>49</v>
      </c>
      <c s="34" t="s">
        <v>88</v>
      </c>
      <c s="34" t="s">
        <v>1940</v>
      </c>
      <c s="35" t="s">
        <v>5</v>
      </c>
      <c s="6" t="s">
        <v>1941</v>
      </c>
      <c s="36" t="s">
        <v>52</v>
      </c>
      <c s="37">
        <v>37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1104</v>
      </c>
      <c>
        <f>(M49*21)/100</f>
      </c>
      <c t="s">
        <v>27</v>
      </c>
    </row>
    <row r="50" spans="1:5" ht="293.25">
      <c r="A50" s="35" t="s">
        <v>54</v>
      </c>
      <c r="E50" s="39" t="s">
        <v>1942</v>
      </c>
    </row>
    <row r="51" spans="1:5" ht="25.5">
      <c r="A51" s="35" t="s">
        <v>56</v>
      </c>
      <c r="E51" s="40" t="s">
        <v>1943</v>
      </c>
    </row>
    <row r="52" spans="1:5" ht="293.25">
      <c r="A52" t="s">
        <v>58</v>
      </c>
      <c r="E52" s="39" t="s">
        <v>1942</v>
      </c>
    </row>
    <row r="53" spans="1:13" ht="12.75">
      <c r="A53" t="s">
        <v>46</v>
      </c>
      <c r="C53" s="31" t="s">
        <v>65</v>
      </c>
      <c r="E53" s="33" t="s">
        <v>1851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92</v>
      </c>
      <c s="34" t="s">
        <v>1944</v>
      </c>
      <c s="35" t="s">
        <v>5</v>
      </c>
      <c s="6" t="s">
        <v>1945</v>
      </c>
      <c s="36" t="s">
        <v>64</v>
      </c>
      <c s="37">
        <v>15.32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1104</v>
      </c>
      <c>
        <f>(M54*21)/100</f>
      </c>
      <c t="s">
        <v>27</v>
      </c>
    </row>
    <row r="55" spans="1:5" ht="369.75">
      <c r="A55" s="35" t="s">
        <v>54</v>
      </c>
      <c r="E55" s="39" t="s">
        <v>1938</v>
      </c>
    </row>
    <row r="56" spans="1:5" ht="25.5">
      <c r="A56" s="35" t="s">
        <v>56</v>
      </c>
      <c r="E56" s="40" t="s">
        <v>1946</v>
      </c>
    </row>
    <row r="57" spans="1:5" ht="12.75">
      <c r="A57" t="s">
        <v>58</v>
      </c>
      <c r="E57" s="39" t="s">
        <v>1107</v>
      </c>
    </row>
    <row r="58" spans="1:13" ht="12.75">
      <c r="A58" t="s">
        <v>46</v>
      </c>
      <c r="C58" s="31" t="s">
        <v>68</v>
      </c>
      <c r="E58" s="33" t="s">
        <v>1145</v>
      </c>
      <c r="J58" s="32">
        <f>0</f>
      </c>
      <c s="32">
        <f>0</f>
      </c>
      <c s="32">
        <f>0+L59+L63+L67</f>
      </c>
      <c s="32">
        <f>0+M59+M63+M67</f>
      </c>
    </row>
    <row r="59" spans="1:16" ht="12.75">
      <c r="A59" t="s">
        <v>49</v>
      </c>
      <c s="34" t="s">
        <v>98</v>
      </c>
      <c s="34" t="s">
        <v>1947</v>
      </c>
      <c s="35" t="s">
        <v>5</v>
      </c>
      <c s="6" t="s">
        <v>1948</v>
      </c>
      <c s="36" t="s">
        <v>926</v>
      </c>
      <c s="37">
        <v>166.9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1104</v>
      </c>
      <c>
        <f>(M59*21)/100</f>
      </c>
      <c t="s">
        <v>27</v>
      </c>
    </row>
    <row r="60" spans="1:5" ht="51">
      <c r="A60" s="35" t="s">
        <v>54</v>
      </c>
      <c r="E60" s="39" t="s">
        <v>1148</v>
      </c>
    </row>
    <row r="61" spans="1:5" ht="25.5">
      <c r="A61" s="35" t="s">
        <v>56</v>
      </c>
      <c r="E61" s="40" t="s">
        <v>1949</v>
      </c>
    </row>
    <row r="62" spans="1:5" ht="12.75">
      <c r="A62" t="s">
        <v>58</v>
      </c>
      <c r="E62" s="39" t="s">
        <v>1107</v>
      </c>
    </row>
    <row r="63" spans="1:16" ht="12.75">
      <c r="A63" t="s">
        <v>49</v>
      </c>
      <c s="34" t="s">
        <v>101</v>
      </c>
      <c s="34" t="s">
        <v>1164</v>
      </c>
      <c s="35" t="s">
        <v>5</v>
      </c>
      <c s="6" t="s">
        <v>1165</v>
      </c>
      <c s="36" t="s">
        <v>926</v>
      </c>
      <c s="37">
        <v>105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1104</v>
      </c>
      <c>
        <f>(M63*21)/100</f>
      </c>
      <c t="s">
        <v>27</v>
      </c>
    </row>
    <row r="64" spans="1:5" ht="153">
      <c r="A64" s="35" t="s">
        <v>54</v>
      </c>
      <c r="E64" s="39" t="s">
        <v>1166</v>
      </c>
    </row>
    <row r="65" spans="1:5" ht="25.5">
      <c r="A65" s="35" t="s">
        <v>56</v>
      </c>
      <c r="E65" s="40" t="s">
        <v>1950</v>
      </c>
    </row>
    <row r="66" spans="1:5" ht="12.75">
      <c r="A66" t="s">
        <v>58</v>
      </c>
      <c r="E66" s="39" t="s">
        <v>1107</v>
      </c>
    </row>
    <row r="67" spans="1:16" ht="12.75">
      <c r="A67" t="s">
        <v>49</v>
      </c>
      <c s="34" t="s">
        <v>104</v>
      </c>
      <c s="34" t="s">
        <v>1951</v>
      </c>
      <c s="35" t="s">
        <v>5</v>
      </c>
      <c s="6" t="s">
        <v>1952</v>
      </c>
      <c s="36" t="s">
        <v>926</v>
      </c>
      <c s="37">
        <v>4.9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1104</v>
      </c>
      <c>
        <f>(M67*21)/100</f>
      </c>
      <c t="s">
        <v>27</v>
      </c>
    </row>
    <row r="68" spans="1:5" ht="229.5">
      <c r="A68" s="35" t="s">
        <v>54</v>
      </c>
      <c r="E68" s="39" t="s">
        <v>1953</v>
      </c>
    </row>
    <row r="69" spans="1:5" ht="76.5">
      <c r="A69" s="35" t="s">
        <v>56</v>
      </c>
      <c r="E69" s="40" t="s">
        <v>1954</v>
      </c>
    </row>
    <row r="70" spans="1:5" ht="12.75">
      <c r="A70" t="s">
        <v>58</v>
      </c>
      <c r="E70" s="39" t="s">
        <v>1107</v>
      </c>
    </row>
    <row r="71" spans="1:13" ht="12.75">
      <c r="A71" t="s">
        <v>46</v>
      </c>
      <c r="C71" s="31" t="s">
        <v>80</v>
      </c>
      <c r="E71" s="33" t="s">
        <v>1179</v>
      </c>
      <c r="J71" s="32">
        <f>0</f>
      </c>
      <c s="32">
        <f>0</f>
      </c>
      <c s="32">
        <f>0+L72+L76+L80+L84+L88+L92+L96+L100+L104+L108</f>
      </c>
      <c s="32">
        <f>0+M72+M76+M80+M84+M88+M92+M96+M100+M104+M108</f>
      </c>
    </row>
    <row r="72" spans="1:16" ht="25.5">
      <c r="A72" t="s">
        <v>49</v>
      </c>
      <c s="34" t="s">
        <v>111</v>
      </c>
      <c s="34" t="s">
        <v>1955</v>
      </c>
      <c s="35" t="s">
        <v>5</v>
      </c>
      <c s="6" t="s">
        <v>1956</v>
      </c>
      <c s="36" t="s">
        <v>926</v>
      </c>
      <c s="37">
        <v>381.3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1104</v>
      </c>
      <c>
        <f>(M72*21)/100</f>
      </c>
      <c t="s">
        <v>27</v>
      </c>
    </row>
    <row r="73" spans="1:5" ht="191.25">
      <c r="A73" s="35" t="s">
        <v>54</v>
      </c>
      <c r="E73" s="39" t="s">
        <v>1957</v>
      </c>
    </row>
    <row r="74" spans="1:5" ht="25.5">
      <c r="A74" s="35" t="s">
        <v>56</v>
      </c>
      <c r="E74" s="40" t="s">
        <v>1958</v>
      </c>
    </row>
    <row r="75" spans="1:5" ht="12.75">
      <c r="A75" t="s">
        <v>58</v>
      </c>
      <c r="E75" s="39" t="s">
        <v>1107</v>
      </c>
    </row>
    <row r="76" spans="1:16" ht="12.75">
      <c r="A76" t="s">
        <v>49</v>
      </c>
      <c s="34" t="s">
        <v>114</v>
      </c>
      <c s="34" t="s">
        <v>1959</v>
      </c>
      <c s="35" t="s">
        <v>5</v>
      </c>
      <c s="6" t="s">
        <v>1960</v>
      </c>
      <c s="36" t="s">
        <v>926</v>
      </c>
      <c s="37">
        <v>81.8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1104</v>
      </c>
      <c>
        <f>(M76*21)/100</f>
      </c>
      <c t="s">
        <v>27</v>
      </c>
    </row>
    <row r="77" spans="1:5" ht="191.25">
      <c r="A77" s="35" t="s">
        <v>54</v>
      </c>
      <c r="E77" s="39" t="s">
        <v>1957</v>
      </c>
    </row>
    <row r="78" spans="1:5" ht="25.5">
      <c r="A78" s="35" t="s">
        <v>56</v>
      </c>
      <c r="E78" s="40" t="s">
        <v>1961</v>
      </c>
    </row>
    <row r="79" spans="1:5" ht="12.75">
      <c r="A79" t="s">
        <v>58</v>
      </c>
      <c r="E79" s="39" t="s">
        <v>1107</v>
      </c>
    </row>
    <row r="80" spans="1:16" ht="12.75">
      <c r="A80" t="s">
        <v>49</v>
      </c>
      <c s="34" t="s">
        <v>117</v>
      </c>
      <c s="34" t="s">
        <v>1195</v>
      </c>
      <c s="35" t="s">
        <v>5</v>
      </c>
      <c s="6" t="s">
        <v>1196</v>
      </c>
      <c s="36" t="s">
        <v>52</v>
      </c>
      <c s="37">
        <v>46.1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1104</v>
      </c>
      <c>
        <f>(M80*21)/100</f>
      </c>
      <c t="s">
        <v>27</v>
      </c>
    </row>
    <row r="81" spans="1:5" ht="51">
      <c r="A81" s="35" t="s">
        <v>54</v>
      </c>
      <c r="E81" s="39" t="s">
        <v>1190</v>
      </c>
    </row>
    <row r="82" spans="1:5" ht="25.5">
      <c r="A82" s="35" t="s">
        <v>56</v>
      </c>
      <c r="E82" s="40" t="s">
        <v>1962</v>
      </c>
    </row>
    <row r="83" spans="1:5" ht="12.75">
      <c r="A83" t="s">
        <v>58</v>
      </c>
      <c r="E83" s="39" t="s">
        <v>1107</v>
      </c>
    </row>
    <row r="84" spans="1:16" ht="12.75">
      <c r="A84" t="s">
        <v>49</v>
      </c>
      <c s="34" t="s">
        <v>120</v>
      </c>
      <c s="34" t="s">
        <v>1963</v>
      </c>
      <c s="35" t="s">
        <v>5</v>
      </c>
      <c s="6" t="s">
        <v>1964</v>
      </c>
      <c s="36" t="s">
        <v>52</v>
      </c>
      <c s="37">
        <v>60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1104</v>
      </c>
      <c>
        <f>(M84*21)/100</f>
      </c>
      <c t="s">
        <v>27</v>
      </c>
    </row>
    <row r="85" spans="1:5" ht="229.5">
      <c r="A85" s="35" t="s">
        <v>54</v>
      </c>
      <c r="E85" s="39" t="s">
        <v>1965</v>
      </c>
    </row>
    <row r="86" spans="1:5" ht="25.5">
      <c r="A86" s="35" t="s">
        <v>56</v>
      </c>
      <c r="E86" s="40" t="s">
        <v>1966</v>
      </c>
    </row>
    <row r="87" spans="1:5" ht="12.75">
      <c r="A87" t="s">
        <v>58</v>
      </c>
      <c r="E87" s="39" t="s">
        <v>1107</v>
      </c>
    </row>
    <row r="88" spans="1:16" ht="25.5">
      <c r="A88" t="s">
        <v>49</v>
      </c>
      <c s="34" t="s">
        <v>123</v>
      </c>
      <c s="34" t="s">
        <v>1967</v>
      </c>
      <c s="35" t="s">
        <v>5</v>
      </c>
      <c s="6" t="s">
        <v>1968</v>
      </c>
      <c s="36" t="s">
        <v>52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1104</v>
      </c>
      <c>
        <f>(M88*21)/100</f>
      </c>
      <c t="s">
        <v>27</v>
      </c>
    </row>
    <row r="89" spans="1:5" ht="204">
      <c r="A89" s="35" t="s">
        <v>54</v>
      </c>
      <c r="E89" s="39" t="s">
        <v>1969</v>
      </c>
    </row>
    <row r="90" spans="1:5" ht="25.5">
      <c r="A90" s="35" t="s">
        <v>56</v>
      </c>
      <c r="E90" s="40" t="s">
        <v>1970</v>
      </c>
    </row>
    <row r="91" spans="1:5" ht="12.75">
      <c r="A91" t="s">
        <v>58</v>
      </c>
      <c r="E91" s="39" t="s">
        <v>1107</v>
      </c>
    </row>
    <row r="92" spans="1:16" ht="25.5">
      <c r="A92" t="s">
        <v>49</v>
      </c>
      <c s="34" t="s">
        <v>126</v>
      </c>
      <c s="34" t="s">
        <v>1971</v>
      </c>
      <c s="35" t="s">
        <v>5</v>
      </c>
      <c s="6" t="s">
        <v>1972</v>
      </c>
      <c s="36" t="s">
        <v>52</v>
      </c>
      <c s="37">
        <v>60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1104</v>
      </c>
      <c>
        <f>(M92*21)/100</f>
      </c>
      <c t="s">
        <v>27</v>
      </c>
    </row>
    <row r="93" spans="1:5" ht="89.25">
      <c r="A93" s="35" t="s">
        <v>54</v>
      </c>
      <c r="E93" s="39" t="s">
        <v>1973</v>
      </c>
    </row>
    <row r="94" spans="1:5" ht="25.5">
      <c r="A94" s="35" t="s">
        <v>56</v>
      </c>
      <c r="E94" s="40" t="s">
        <v>1966</v>
      </c>
    </row>
    <row r="95" spans="1:5" ht="12.75">
      <c r="A95" t="s">
        <v>58</v>
      </c>
      <c r="E95" s="39" t="s">
        <v>1107</v>
      </c>
    </row>
    <row r="96" spans="1:16" ht="12.75">
      <c r="A96" t="s">
        <v>49</v>
      </c>
      <c s="34" t="s">
        <v>132</v>
      </c>
      <c s="34" t="s">
        <v>1974</v>
      </c>
      <c s="35" t="s">
        <v>5</v>
      </c>
      <c s="6" t="s">
        <v>1975</v>
      </c>
      <c s="36" t="s">
        <v>110</v>
      </c>
      <c s="37">
        <v>59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1113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1976</v>
      </c>
    </row>
    <row r="99" spans="1:5" ht="12.75">
      <c r="A99" t="s">
        <v>58</v>
      </c>
      <c r="E99" s="39" t="s">
        <v>5</v>
      </c>
    </row>
    <row r="100" spans="1:16" ht="25.5">
      <c r="A100" t="s">
        <v>49</v>
      </c>
      <c s="34" t="s">
        <v>135</v>
      </c>
      <c s="34" t="s">
        <v>1977</v>
      </c>
      <c s="35" t="s">
        <v>5</v>
      </c>
      <c s="6" t="s">
        <v>1978</v>
      </c>
      <c s="36" t="s">
        <v>110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1113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1979</v>
      </c>
    </row>
    <row r="103" spans="1:5" ht="12.75">
      <c r="A103" t="s">
        <v>58</v>
      </c>
      <c r="E103" s="39" t="s">
        <v>5</v>
      </c>
    </row>
    <row r="104" spans="1:16" ht="12.75">
      <c r="A104" t="s">
        <v>49</v>
      </c>
      <c s="34" t="s">
        <v>138</v>
      </c>
      <c s="34" t="s">
        <v>1980</v>
      </c>
      <c s="35" t="s">
        <v>5</v>
      </c>
      <c s="6" t="s">
        <v>1981</v>
      </c>
      <c s="36" t="s">
        <v>52</v>
      </c>
      <c s="37">
        <v>94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1113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56</v>
      </c>
      <c r="E106" s="40" t="s">
        <v>1982</v>
      </c>
    </row>
    <row r="107" spans="1:5" ht="12.75">
      <c r="A107" t="s">
        <v>58</v>
      </c>
      <c r="E107" s="39" t="s">
        <v>5</v>
      </c>
    </row>
    <row r="108" spans="1:16" ht="25.5">
      <c r="A108" t="s">
        <v>49</v>
      </c>
      <c s="34" t="s">
        <v>142</v>
      </c>
      <c s="34" t="s">
        <v>1983</v>
      </c>
      <c s="35" t="s">
        <v>5</v>
      </c>
      <c s="6" t="s">
        <v>1984</v>
      </c>
      <c s="36" t="s">
        <v>1124</v>
      </c>
      <c s="37">
        <v>12852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1113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25.5">
      <c r="A110" s="35" t="s">
        <v>56</v>
      </c>
      <c r="E110" s="40" t="s">
        <v>1985</v>
      </c>
    </row>
    <row r="111" spans="1:5" ht="12.75">
      <c r="A111" t="s">
        <v>58</v>
      </c>
      <c r="E11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1986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1986</v>
      </c>
      <c r="E4" s="26" t="s">
        <v>1987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1990</v>
      </c>
      <c r="E8" s="30" t="s">
        <v>1989</v>
      </c>
      <c r="J8" s="29">
        <f>0+J9+J18+J39+J44+J77</f>
      </c>
      <c s="29">
        <f>0+K9+K18+K39+K44+K77</f>
      </c>
      <c s="29">
        <f>0+L9+L18+L39+L44+L77</f>
      </c>
      <c s="29">
        <f>0+M9+M18+M39+M44+M77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1102</v>
      </c>
      <c s="35" t="s">
        <v>5</v>
      </c>
      <c s="6" t="s">
        <v>1103</v>
      </c>
      <c s="36" t="s">
        <v>611</v>
      </c>
      <c s="37">
        <v>31.13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25.5">
      <c r="A12" s="35" t="s">
        <v>56</v>
      </c>
      <c r="E12" s="40" t="s">
        <v>1991</v>
      </c>
    </row>
    <row r="13" spans="1:5" ht="12.75">
      <c r="A13" t="s">
        <v>58</v>
      </c>
      <c r="E13" s="39" t="s">
        <v>1107</v>
      </c>
    </row>
    <row r="14" spans="1:16" ht="25.5">
      <c r="A14" t="s">
        <v>49</v>
      </c>
      <c s="34" t="s">
        <v>27</v>
      </c>
      <c s="34" t="s">
        <v>1540</v>
      </c>
      <c s="35" t="s">
        <v>5</v>
      </c>
      <c s="6" t="s">
        <v>1541</v>
      </c>
      <c s="36" t="s">
        <v>611</v>
      </c>
      <c s="37">
        <v>51.48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1113</v>
      </c>
      <c>
        <f>(M14*21)/100</f>
      </c>
      <c t="s">
        <v>27</v>
      </c>
    </row>
    <row r="15" spans="1:5" ht="140.25">
      <c r="A15" s="35" t="s">
        <v>54</v>
      </c>
      <c r="E15" s="39" t="s">
        <v>1105</v>
      </c>
    </row>
    <row r="16" spans="1:5" ht="25.5">
      <c r="A16" s="35" t="s">
        <v>56</v>
      </c>
      <c r="E16" s="40" t="s">
        <v>1992</v>
      </c>
    </row>
    <row r="17" spans="1:5" ht="140.25">
      <c r="A17" t="s">
        <v>58</v>
      </c>
      <c r="E17" s="39" t="s">
        <v>1105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1533</v>
      </c>
      <c s="35" t="s">
        <v>5</v>
      </c>
      <c s="6" t="s">
        <v>1534</v>
      </c>
      <c s="36" t="s">
        <v>1182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1104</v>
      </c>
      <c>
        <f>(M19*21)/100</f>
      </c>
      <c t="s">
        <v>27</v>
      </c>
    </row>
    <row r="20" spans="1:5" ht="12.75">
      <c r="A20" s="35" t="s">
        <v>54</v>
      </c>
      <c r="E20" s="39" t="s">
        <v>1183</v>
      </c>
    </row>
    <row r="21" spans="1:5" ht="25.5">
      <c r="A21" s="35" t="s">
        <v>56</v>
      </c>
      <c r="E21" s="40" t="s">
        <v>1993</v>
      </c>
    </row>
    <row r="22" spans="1:5" ht="12.75">
      <c r="A22" t="s">
        <v>58</v>
      </c>
      <c r="E22" s="39" t="s">
        <v>1107</v>
      </c>
    </row>
    <row r="23" spans="1:16" ht="25.5">
      <c r="A23" t="s">
        <v>49</v>
      </c>
      <c s="34" t="s">
        <v>65</v>
      </c>
      <c s="34" t="s">
        <v>1994</v>
      </c>
      <c s="35" t="s">
        <v>5</v>
      </c>
      <c s="6" t="s">
        <v>1995</v>
      </c>
      <c s="36" t="s">
        <v>64</v>
      </c>
      <c s="37">
        <v>28.6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1104</v>
      </c>
      <c>
        <f>(M23*21)/100</f>
      </c>
      <c t="s">
        <v>27</v>
      </c>
    </row>
    <row r="24" spans="1:5" ht="63.75">
      <c r="A24" s="35" t="s">
        <v>54</v>
      </c>
      <c r="E24" s="39" t="s">
        <v>1117</v>
      </c>
    </row>
    <row r="25" spans="1:5" ht="25.5">
      <c r="A25" s="35" t="s">
        <v>56</v>
      </c>
      <c r="E25" s="40" t="s">
        <v>1996</v>
      </c>
    </row>
    <row r="26" spans="1:5" ht="12.75">
      <c r="A26" t="s">
        <v>58</v>
      </c>
      <c r="E26" s="39" t="s">
        <v>1107</v>
      </c>
    </row>
    <row r="27" spans="1:16" ht="25.5">
      <c r="A27" t="s">
        <v>49</v>
      </c>
      <c s="34" t="s">
        <v>68</v>
      </c>
      <c s="34" t="s">
        <v>1997</v>
      </c>
      <c s="35" t="s">
        <v>5</v>
      </c>
      <c s="6" t="s">
        <v>1998</v>
      </c>
      <c s="36" t="s">
        <v>1124</v>
      </c>
      <c s="37">
        <v>2316.6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1104</v>
      </c>
      <c>
        <f>(M27*21)/100</f>
      </c>
      <c t="s">
        <v>27</v>
      </c>
    </row>
    <row r="28" spans="1:5" ht="25.5">
      <c r="A28" s="35" t="s">
        <v>54</v>
      </c>
      <c r="E28" s="39" t="s">
        <v>1125</v>
      </c>
    </row>
    <row r="29" spans="1:5" ht="25.5">
      <c r="A29" s="35" t="s">
        <v>56</v>
      </c>
      <c r="E29" s="40" t="s">
        <v>1999</v>
      </c>
    </row>
    <row r="30" spans="1:5" ht="12.75">
      <c r="A30" t="s">
        <v>58</v>
      </c>
      <c r="E30" s="39" t="s">
        <v>1107</v>
      </c>
    </row>
    <row r="31" spans="1:16" ht="12.75">
      <c r="A31" t="s">
        <v>49</v>
      </c>
      <c s="34" t="s">
        <v>71</v>
      </c>
      <c s="34" t="s">
        <v>2000</v>
      </c>
      <c s="35" t="s">
        <v>5</v>
      </c>
      <c s="6" t="s">
        <v>2001</v>
      </c>
      <c s="36" t="s">
        <v>64</v>
      </c>
      <c s="37">
        <v>12.45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1104</v>
      </c>
      <c>
        <f>(M31*21)/100</f>
      </c>
      <c t="s">
        <v>27</v>
      </c>
    </row>
    <row r="32" spans="1:5" ht="63.75">
      <c r="A32" s="35" t="s">
        <v>54</v>
      </c>
      <c r="E32" s="39" t="s">
        <v>1117</v>
      </c>
    </row>
    <row r="33" spans="1:5" ht="25.5">
      <c r="A33" s="35" t="s">
        <v>56</v>
      </c>
      <c r="E33" s="40" t="s">
        <v>2002</v>
      </c>
    </row>
    <row r="34" spans="1:5" ht="12.75">
      <c r="A34" t="s">
        <v>58</v>
      </c>
      <c r="E34" s="39" t="s">
        <v>1107</v>
      </c>
    </row>
    <row r="35" spans="1:16" ht="12.75">
      <c r="A35" t="s">
        <v>49</v>
      </c>
      <c s="34" t="s">
        <v>74</v>
      </c>
      <c s="34" t="s">
        <v>1130</v>
      </c>
      <c s="35" t="s">
        <v>5</v>
      </c>
      <c s="6" t="s">
        <v>1131</v>
      </c>
      <c s="36" t="s">
        <v>1124</v>
      </c>
      <c s="37">
        <v>1400.85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1104</v>
      </c>
      <c>
        <f>(M35*21)/100</f>
      </c>
      <c t="s">
        <v>27</v>
      </c>
    </row>
    <row r="36" spans="1:5" ht="25.5">
      <c r="A36" s="35" t="s">
        <v>54</v>
      </c>
      <c r="E36" s="39" t="s">
        <v>1125</v>
      </c>
    </row>
    <row r="37" spans="1:5" ht="25.5">
      <c r="A37" s="35" t="s">
        <v>56</v>
      </c>
      <c r="E37" s="40" t="s">
        <v>2003</v>
      </c>
    </row>
    <row r="38" spans="1:5" ht="12.75">
      <c r="A38" t="s">
        <v>58</v>
      </c>
      <c r="E38" s="39" t="s">
        <v>1107</v>
      </c>
    </row>
    <row r="39" spans="1:13" ht="12.75">
      <c r="A39" t="s">
        <v>46</v>
      </c>
      <c r="C39" s="31" t="s">
        <v>65</v>
      </c>
      <c r="E39" s="33" t="s">
        <v>1851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77</v>
      </c>
      <c s="34" t="s">
        <v>1852</v>
      </c>
      <c s="35" t="s">
        <v>5</v>
      </c>
      <c s="6" t="s">
        <v>1853</v>
      </c>
      <c s="36" t="s">
        <v>64</v>
      </c>
      <c s="37">
        <v>6.6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1104</v>
      </c>
      <c>
        <f>(M40*21)/100</f>
      </c>
      <c t="s">
        <v>27</v>
      </c>
    </row>
    <row r="41" spans="1:5" ht="38.25">
      <c r="A41" s="35" t="s">
        <v>54</v>
      </c>
      <c r="E41" s="39" t="s">
        <v>1854</v>
      </c>
    </row>
    <row r="42" spans="1:5" ht="25.5">
      <c r="A42" s="35" t="s">
        <v>56</v>
      </c>
      <c r="E42" s="40" t="s">
        <v>2004</v>
      </c>
    </row>
    <row r="43" spans="1:5" ht="12.75">
      <c r="A43" t="s">
        <v>58</v>
      </c>
      <c r="E43" s="39" t="s">
        <v>1107</v>
      </c>
    </row>
    <row r="44" spans="1:13" ht="12.75">
      <c r="A44" t="s">
        <v>46</v>
      </c>
      <c r="C44" s="31" t="s">
        <v>68</v>
      </c>
      <c r="E44" s="33" t="s">
        <v>1145</v>
      </c>
      <c r="J44" s="32">
        <f>0</f>
      </c>
      <c s="32">
        <f>0</f>
      </c>
      <c s="32">
        <f>0+L45+L49+L53+L57+L61+L65+L69+L73</f>
      </c>
      <c s="32">
        <f>0+M45+M49+M53+M57+M61+M65+M69+M73</f>
      </c>
    </row>
    <row r="45" spans="1:16" ht="12.75">
      <c r="A45" t="s">
        <v>49</v>
      </c>
      <c s="34" t="s">
        <v>80</v>
      </c>
      <c s="34" t="s">
        <v>1180</v>
      </c>
      <c s="35" t="s">
        <v>5</v>
      </c>
      <c s="6" t="s">
        <v>1181</v>
      </c>
      <c s="36" t="s">
        <v>1182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1104</v>
      </c>
      <c>
        <f>(M45*21)/100</f>
      </c>
      <c t="s">
        <v>27</v>
      </c>
    </row>
    <row r="46" spans="1:5" ht="12.75">
      <c r="A46" s="35" t="s">
        <v>54</v>
      </c>
      <c r="E46" s="39" t="s">
        <v>1183</v>
      </c>
    </row>
    <row r="47" spans="1:5" ht="25.5">
      <c r="A47" s="35" t="s">
        <v>56</v>
      </c>
      <c r="E47" s="40" t="s">
        <v>2005</v>
      </c>
    </row>
    <row r="48" spans="1:5" ht="12.75">
      <c r="A48" t="s">
        <v>58</v>
      </c>
      <c r="E48" s="39" t="s">
        <v>1107</v>
      </c>
    </row>
    <row r="49" spans="1:16" ht="12.75">
      <c r="A49" t="s">
        <v>49</v>
      </c>
      <c s="34" t="s">
        <v>84</v>
      </c>
      <c s="34" t="s">
        <v>1185</v>
      </c>
      <c s="35" t="s">
        <v>5</v>
      </c>
      <c s="6" t="s">
        <v>1186</v>
      </c>
      <c s="36" t="s">
        <v>1182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1104</v>
      </c>
      <c>
        <f>(M49*21)/100</f>
      </c>
      <c t="s">
        <v>27</v>
      </c>
    </row>
    <row r="50" spans="1:5" ht="12.75">
      <c r="A50" s="35" t="s">
        <v>54</v>
      </c>
      <c r="E50" s="39" t="s">
        <v>1183</v>
      </c>
    </row>
    <row r="51" spans="1:5" ht="25.5">
      <c r="A51" s="35" t="s">
        <v>56</v>
      </c>
      <c r="E51" s="40" t="s">
        <v>2006</v>
      </c>
    </row>
    <row r="52" spans="1:5" ht="12.75">
      <c r="A52" t="s">
        <v>58</v>
      </c>
      <c r="E52" s="39" t="s">
        <v>1107</v>
      </c>
    </row>
    <row r="53" spans="1:16" ht="25.5">
      <c r="A53" t="s">
        <v>49</v>
      </c>
      <c s="34" t="s">
        <v>88</v>
      </c>
      <c s="34" t="s">
        <v>2007</v>
      </c>
      <c s="35" t="s">
        <v>5</v>
      </c>
      <c s="6" t="s">
        <v>2008</v>
      </c>
      <c s="36" t="s">
        <v>926</v>
      </c>
      <c s="37">
        <v>38.5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1104</v>
      </c>
      <c>
        <f>(M53*21)/100</f>
      </c>
      <c t="s">
        <v>27</v>
      </c>
    </row>
    <row r="54" spans="1:5" ht="51">
      <c r="A54" s="35" t="s">
        <v>54</v>
      </c>
      <c r="E54" s="39" t="s">
        <v>1148</v>
      </c>
    </row>
    <row r="55" spans="1:5" ht="25.5">
      <c r="A55" s="35" t="s">
        <v>56</v>
      </c>
      <c r="E55" s="40" t="s">
        <v>2009</v>
      </c>
    </row>
    <row r="56" spans="1:5" ht="12.75">
      <c r="A56" t="s">
        <v>58</v>
      </c>
      <c r="E56" s="39" t="s">
        <v>1107</v>
      </c>
    </row>
    <row r="57" spans="1:16" ht="12.75">
      <c r="A57" t="s">
        <v>49</v>
      </c>
      <c s="34" t="s">
        <v>92</v>
      </c>
      <c s="34" t="s">
        <v>2010</v>
      </c>
      <c s="35" t="s">
        <v>5</v>
      </c>
      <c s="6" t="s">
        <v>2011</v>
      </c>
      <c s="36" t="s">
        <v>926</v>
      </c>
      <c s="37">
        <v>63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1104</v>
      </c>
      <c>
        <f>(M57*21)/100</f>
      </c>
      <c t="s">
        <v>27</v>
      </c>
    </row>
    <row r="58" spans="1:5" ht="51">
      <c r="A58" s="35" t="s">
        <v>54</v>
      </c>
      <c r="E58" s="39" t="s">
        <v>1152</v>
      </c>
    </row>
    <row r="59" spans="1:5" ht="25.5">
      <c r="A59" s="35" t="s">
        <v>56</v>
      </c>
      <c r="E59" s="40" t="s">
        <v>2012</v>
      </c>
    </row>
    <row r="60" spans="1:5" ht="12.75">
      <c r="A60" t="s">
        <v>58</v>
      </c>
      <c r="E60" s="39" t="s">
        <v>1107</v>
      </c>
    </row>
    <row r="61" spans="1:16" ht="12.75">
      <c r="A61" t="s">
        <v>49</v>
      </c>
      <c s="34" t="s">
        <v>95</v>
      </c>
      <c s="34" t="s">
        <v>2013</v>
      </c>
      <c s="35" t="s">
        <v>5</v>
      </c>
      <c s="6" t="s">
        <v>2014</v>
      </c>
      <c s="36" t="s">
        <v>926</v>
      </c>
      <c s="37">
        <v>55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1104</v>
      </c>
      <c>
        <f>(M61*21)/100</f>
      </c>
      <c t="s">
        <v>27</v>
      </c>
    </row>
    <row r="62" spans="1:5" ht="140.25">
      <c r="A62" s="35" t="s">
        <v>54</v>
      </c>
      <c r="E62" s="39" t="s">
        <v>1156</v>
      </c>
    </row>
    <row r="63" spans="1:5" ht="25.5">
      <c r="A63" s="35" t="s">
        <v>56</v>
      </c>
      <c r="E63" s="40" t="s">
        <v>2015</v>
      </c>
    </row>
    <row r="64" spans="1:5" ht="12.75">
      <c r="A64" t="s">
        <v>58</v>
      </c>
      <c r="E64" s="39" t="s">
        <v>1107</v>
      </c>
    </row>
    <row r="65" spans="1:16" ht="12.75">
      <c r="A65" t="s">
        <v>49</v>
      </c>
      <c s="34" t="s">
        <v>98</v>
      </c>
      <c s="34" t="s">
        <v>2016</v>
      </c>
      <c s="35" t="s">
        <v>5</v>
      </c>
      <c s="6" t="s">
        <v>2017</v>
      </c>
      <c s="36" t="s">
        <v>64</v>
      </c>
      <c s="37">
        <v>6.6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1104</v>
      </c>
      <c>
        <f>(M65*21)/100</f>
      </c>
      <c t="s">
        <v>27</v>
      </c>
    </row>
    <row r="66" spans="1:5" ht="140.25">
      <c r="A66" s="35" t="s">
        <v>54</v>
      </c>
      <c r="E66" s="39" t="s">
        <v>1156</v>
      </c>
    </row>
    <row r="67" spans="1:5" ht="25.5">
      <c r="A67" s="35" t="s">
        <v>56</v>
      </c>
      <c r="E67" s="40" t="s">
        <v>2018</v>
      </c>
    </row>
    <row r="68" spans="1:5" ht="12.75">
      <c r="A68" t="s">
        <v>58</v>
      </c>
      <c r="E68" s="39" t="s">
        <v>1107</v>
      </c>
    </row>
    <row r="69" spans="1:16" ht="12.75">
      <c r="A69" t="s">
        <v>49</v>
      </c>
      <c s="34" t="s">
        <v>101</v>
      </c>
      <c s="34" t="s">
        <v>2019</v>
      </c>
      <c s="35" t="s">
        <v>5</v>
      </c>
      <c s="6" t="s">
        <v>2020</v>
      </c>
      <c s="36" t="s">
        <v>926</v>
      </c>
      <c s="37">
        <v>63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1104</v>
      </c>
      <c>
        <f>(M69*21)/100</f>
      </c>
      <c t="s">
        <v>27</v>
      </c>
    </row>
    <row r="70" spans="1:5" ht="140.25">
      <c r="A70" s="35" t="s">
        <v>54</v>
      </c>
      <c r="E70" s="39" t="s">
        <v>1156</v>
      </c>
    </row>
    <row r="71" spans="1:5" ht="25.5">
      <c r="A71" s="35" t="s">
        <v>56</v>
      </c>
      <c r="E71" s="40" t="s">
        <v>2012</v>
      </c>
    </row>
    <row r="72" spans="1:5" ht="12.75">
      <c r="A72" t="s">
        <v>58</v>
      </c>
      <c r="E72" s="39" t="s">
        <v>1107</v>
      </c>
    </row>
    <row r="73" spans="1:16" ht="12.75">
      <c r="A73" t="s">
        <v>49</v>
      </c>
      <c s="34" t="s">
        <v>104</v>
      </c>
      <c s="34" t="s">
        <v>2021</v>
      </c>
      <c s="35" t="s">
        <v>5</v>
      </c>
      <c s="6" t="s">
        <v>1696</v>
      </c>
      <c s="36" t="s">
        <v>1182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1113</v>
      </c>
      <c>
        <f>(M73*21)/100</f>
      </c>
      <c t="s">
        <v>27</v>
      </c>
    </row>
    <row r="74" spans="1:5" ht="12.75">
      <c r="A74" s="35" t="s">
        <v>54</v>
      </c>
      <c r="E74" s="39" t="s">
        <v>1697</v>
      </c>
    </row>
    <row r="75" spans="1:5" ht="38.25">
      <c r="A75" s="35" t="s">
        <v>56</v>
      </c>
      <c r="E75" s="40" t="s">
        <v>2022</v>
      </c>
    </row>
    <row r="76" spans="1:5" ht="12.75">
      <c r="A76" t="s">
        <v>58</v>
      </c>
      <c r="E76" s="39" t="s">
        <v>1697</v>
      </c>
    </row>
    <row r="77" spans="1:13" ht="12.75">
      <c r="A77" t="s">
        <v>46</v>
      </c>
      <c r="C77" s="31" t="s">
        <v>80</v>
      </c>
      <c r="E77" s="33" t="s">
        <v>1179</v>
      </c>
      <c r="J77" s="32">
        <f>0</f>
      </c>
      <c s="32">
        <f>0</f>
      </c>
      <c s="32">
        <f>0+L78+L82+L86+L90+L94</f>
      </c>
      <c s="32">
        <f>0+M78+M82+M86+M90+M94</f>
      </c>
    </row>
    <row r="78" spans="1:16" ht="12.75">
      <c r="A78" t="s">
        <v>49</v>
      </c>
      <c s="34" t="s">
        <v>107</v>
      </c>
      <c s="34" t="s">
        <v>2023</v>
      </c>
      <c s="35" t="s">
        <v>5</v>
      </c>
      <c s="6" t="s">
        <v>2024</v>
      </c>
      <c s="36" t="s">
        <v>52</v>
      </c>
      <c s="37">
        <v>45.5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1104</v>
      </c>
      <c>
        <f>(M78*21)/100</f>
      </c>
      <c t="s">
        <v>27</v>
      </c>
    </row>
    <row r="79" spans="1:5" ht="38.25">
      <c r="A79" s="35" t="s">
        <v>54</v>
      </c>
      <c r="E79" s="39" t="s">
        <v>1200</v>
      </c>
    </row>
    <row r="80" spans="1:5" ht="25.5">
      <c r="A80" s="35" t="s">
        <v>56</v>
      </c>
      <c r="E80" s="40" t="s">
        <v>2025</v>
      </c>
    </row>
    <row r="81" spans="1:5" ht="12.75">
      <c r="A81" t="s">
        <v>58</v>
      </c>
      <c r="E81" s="39" t="s">
        <v>1107</v>
      </c>
    </row>
    <row r="82" spans="1:16" ht="12.75">
      <c r="A82" t="s">
        <v>49</v>
      </c>
      <c s="34" t="s">
        <v>111</v>
      </c>
      <c s="34" t="s">
        <v>1733</v>
      </c>
      <c s="35" t="s">
        <v>5</v>
      </c>
      <c s="6" t="s">
        <v>1734</v>
      </c>
      <c s="36" t="s">
        <v>926</v>
      </c>
      <c s="37">
        <v>23.5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1104</v>
      </c>
      <c>
        <f>(M82*21)/100</f>
      </c>
      <c t="s">
        <v>27</v>
      </c>
    </row>
    <row r="83" spans="1:5" ht="178.5">
      <c r="A83" s="35" t="s">
        <v>54</v>
      </c>
      <c r="E83" s="39" t="s">
        <v>1735</v>
      </c>
    </row>
    <row r="84" spans="1:5" ht="25.5">
      <c r="A84" s="35" t="s">
        <v>56</v>
      </c>
      <c r="E84" s="40" t="s">
        <v>2026</v>
      </c>
    </row>
    <row r="85" spans="1:5" ht="12.75">
      <c r="A85" t="s">
        <v>58</v>
      </c>
      <c r="E85" s="39" t="s">
        <v>1107</v>
      </c>
    </row>
    <row r="86" spans="1:16" ht="25.5">
      <c r="A86" t="s">
        <v>49</v>
      </c>
      <c s="34" t="s">
        <v>114</v>
      </c>
      <c s="34" t="s">
        <v>2027</v>
      </c>
      <c s="35" t="s">
        <v>5</v>
      </c>
      <c s="6" t="s">
        <v>2028</v>
      </c>
      <c s="36" t="s">
        <v>926</v>
      </c>
      <c s="37">
        <v>2.8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1113</v>
      </c>
      <c>
        <f>(M86*21)/100</f>
      </c>
      <c t="s">
        <v>27</v>
      </c>
    </row>
    <row r="87" spans="1:5" ht="38.25">
      <c r="A87" s="35" t="s">
        <v>54</v>
      </c>
      <c r="E87" s="39" t="s">
        <v>2029</v>
      </c>
    </row>
    <row r="88" spans="1:5" ht="12.75">
      <c r="A88" s="35" t="s">
        <v>56</v>
      </c>
      <c r="E88" s="40" t="s">
        <v>5</v>
      </c>
    </row>
    <row r="89" spans="1:5" ht="38.25">
      <c r="A89" t="s">
        <v>58</v>
      </c>
      <c r="E89" s="39" t="s">
        <v>2029</v>
      </c>
    </row>
    <row r="90" spans="1:16" ht="25.5">
      <c r="A90" t="s">
        <v>49</v>
      </c>
      <c s="34" t="s">
        <v>117</v>
      </c>
      <c s="34" t="s">
        <v>2030</v>
      </c>
      <c s="35" t="s">
        <v>5</v>
      </c>
      <c s="6" t="s">
        <v>2031</v>
      </c>
      <c s="36" t="s">
        <v>926</v>
      </c>
      <c s="37">
        <v>42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1113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04">
      <c r="A92" s="35" t="s">
        <v>56</v>
      </c>
      <c r="E92" s="40" t="s">
        <v>2032</v>
      </c>
    </row>
    <row r="93" spans="1:5" ht="12.75">
      <c r="A93" t="s">
        <v>58</v>
      </c>
      <c r="E93" s="39" t="s">
        <v>5</v>
      </c>
    </row>
    <row r="94" spans="1:16" ht="25.5">
      <c r="A94" t="s">
        <v>49</v>
      </c>
      <c s="34" t="s">
        <v>120</v>
      </c>
      <c s="34" t="s">
        <v>2033</v>
      </c>
      <c s="35" t="s">
        <v>5</v>
      </c>
      <c s="6" t="s">
        <v>2034</v>
      </c>
      <c s="36" t="s">
        <v>1124</v>
      </c>
      <c s="37">
        <v>39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1113</v>
      </c>
      <c>
        <f>(M94*21)/100</f>
      </c>
      <c t="s">
        <v>27</v>
      </c>
    </row>
    <row r="95" spans="1:5" ht="127.5">
      <c r="A95" s="35" t="s">
        <v>54</v>
      </c>
      <c r="E95" s="39" t="s">
        <v>2035</v>
      </c>
    </row>
    <row r="96" spans="1:5" ht="38.25">
      <c r="A96" s="35" t="s">
        <v>56</v>
      </c>
      <c r="E96" s="40" t="s">
        <v>2036</v>
      </c>
    </row>
    <row r="97" spans="1:5" ht="127.5">
      <c r="A97" t="s">
        <v>58</v>
      </c>
      <c r="E97" s="39" t="s">
        <v>2035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COUNTIFS(L8:L430,"=0",A8:A430,"P")+COUNTIFS(L8:L430,"",A8:A430,"P")+SUM(Q8:Q430)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0+J9+J50+J119+J224+J393</f>
      </c>
      <c s="29">
        <f>0+K9+K50+K119+K224+K393</f>
      </c>
      <c s="29">
        <f>0+L9+L50+L119+L224+L393</f>
      </c>
      <c s="29">
        <f>0+M9+M50+M119+M224+M393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52</v>
      </c>
      <c s="37">
        <v>170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62</v>
      </c>
      <c s="35" t="s">
        <v>47</v>
      </c>
      <c s="6" t="s">
        <v>63</v>
      </c>
      <c s="36" t="s">
        <v>64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66</v>
      </c>
      <c s="35" t="s">
        <v>47</v>
      </c>
      <c s="6" t="s">
        <v>67</v>
      </c>
      <c s="36" t="s">
        <v>64</v>
      </c>
      <c s="37">
        <v>5100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69</v>
      </c>
      <c s="35" t="s">
        <v>47</v>
      </c>
      <c s="6" t="s">
        <v>70</v>
      </c>
      <c s="36" t="s">
        <v>52</v>
      </c>
      <c s="37">
        <v>1400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72</v>
      </c>
      <c s="35" t="s">
        <v>47</v>
      </c>
      <c s="6" t="s">
        <v>73</v>
      </c>
      <c s="36" t="s">
        <v>52</v>
      </c>
      <c s="37">
        <v>300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74</v>
      </c>
      <c s="34" t="s">
        <v>75</v>
      </c>
      <c s="35" t="s">
        <v>47</v>
      </c>
      <c s="6" t="s">
        <v>76</v>
      </c>
      <c s="36" t="s">
        <v>52</v>
      </c>
      <c s="37">
        <v>15000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77</v>
      </c>
      <c s="34" t="s">
        <v>78</v>
      </c>
      <c s="35" t="s">
        <v>47</v>
      </c>
      <c s="6" t="s">
        <v>79</v>
      </c>
      <c s="36" t="s">
        <v>52</v>
      </c>
      <c s="37">
        <v>350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81</v>
      </c>
      <c s="35" t="s">
        <v>47</v>
      </c>
      <c s="6" t="s">
        <v>82</v>
      </c>
      <c s="36" t="s">
        <v>83</v>
      </c>
      <c s="37">
        <v>16.8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85</v>
      </c>
      <c s="35" t="s">
        <v>47</v>
      </c>
      <c s="6" t="s">
        <v>86</v>
      </c>
      <c s="36" t="s">
        <v>52</v>
      </c>
      <c s="37">
        <v>240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3" ht="12.75">
      <c r="A50" t="s">
        <v>46</v>
      </c>
      <c r="C50" s="31" t="s">
        <v>27</v>
      </c>
      <c r="E50" s="33" t="s">
        <v>87</v>
      </c>
      <c r="J50" s="32">
        <f>0</f>
      </c>
      <c s="32">
        <f>0</f>
      </c>
      <c s="32">
        <f>0+L51+L55+L59+L63+L67+L71+L75+L79+L83+L87+L91+L95+L99+L103+L107+L111+L115</f>
      </c>
      <c s="32">
        <f>0+M51+M55+M59+M63+M67+M71+M75+M79+M83+M87+M91+M95+M99+M103+M107+M111+M115</f>
      </c>
    </row>
    <row r="51" spans="1:16" ht="12.75">
      <c r="A51" t="s">
        <v>49</v>
      </c>
      <c s="34" t="s">
        <v>88</v>
      </c>
      <c s="34" t="s">
        <v>89</v>
      </c>
      <c s="35" t="s">
        <v>47</v>
      </c>
      <c s="6" t="s">
        <v>90</v>
      </c>
      <c s="36" t="s">
        <v>91</v>
      </c>
      <c s="37">
        <v>215.96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57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92</v>
      </c>
      <c s="34" t="s">
        <v>93</v>
      </c>
      <c s="35" t="s">
        <v>47</v>
      </c>
      <c s="6" t="s">
        <v>94</v>
      </c>
      <c s="36" t="s">
        <v>91</v>
      </c>
      <c s="37">
        <v>776.9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57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95</v>
      </c>
      <c s="34" t="s">
        <v>96</v>
      </c>
      <c s="35" t="s">
        <v>47</v>
      </c>
      <c s="6" t="s">
        <v>97</v>
      </c>
      <c s="36" t="s">
        <v>91</v>
      </c>
      <c s="37">
        <v>0.4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57</v>
      </c>
    </row>
    <row r="62" spans="1:5" ht="12.75">
      <c r="A62" t="s">
        <v>58</v>
      </c>
      <c r="E62" s="39" t="s">
        <v>59</v>
      </c>
    </row>
    <row r="63" spans="1:16" ht="12.75">
      <c r="A63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91</v>
      </c>
      <c s="37">
        <v>0.4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57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91</v>
      </c>
      <c s="37">
        <v>215.96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91</v>
      </c>
      <c s="37">
        <v>776.9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57</v>
      </c>
    </row>
    <row r="74" spans="1:5" ht="12.75">
      <c r="A74" t="s">
        <v>58</v>
      </c>
      <c r="E74" s="39" t="s">
        <v>59</v>
      </c>
    </row>
    <row r="75" spans="1:16" ht="25.5">
      <c r="A75" t="s">
        <v>49</v>
      </c>
      <c s="34" t="s">
        <v>107</v>
      </c>
      <c s="34" t="s">
        <v>108</v>
      </c>
      <c s="35" t="s">
        <v>47</v>
      </c>
      <c s="6" t="s">
        <v>109</v>
      </c>
      <c s="36" t="s">
        <v>110</v>
      </c>
      <c s="37">
        <v>102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57</v>
      </c>
    </row>
    <row r="78" spans="1:5" ht="12.75">
      <c r="A78" t="s">
        <v>58</v>
      </c>
      <c r="E78" s="39" t="s">
        <v>59</v>
      </c>
    </row>
    <row r="79" spans="1:16" ht="25.5">
      <c r="A79" t="s">
        <v>49</v>
      </c>
      <c s="34" t="s">
        <v>111</v>
      </c>
      <c s="34" t="s">
        <v>112</v>
      </c>
      <c s="35" t="s">
        <v>47</v>
      </c>
      <c s="6" t="s">
        <v>113</v>
      </c>
      <c s="36" t="s">
        <v>110</v>
      </c>
      <c s="37">
        <v>38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110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110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49</v>
      </c>
      <c s="34" t="s">
        <v>120</v>
      </c>
      <c s="34" t="s">
        <v>121</v>
      </c>
      <c s="35" t="s">
        <v>47</v>
      </c>
      <c s="6" t="s">
        <v>122</v>
      </c>
      <c s="36" t="s">
        <v>110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123</v>
      </c>
      <c s="34" t="s">
        <v>124</v>
      </c>
      <c s="35" t="s">
        <v>47</v>
      </c>
      <c s="6" t="s">
        <v>125</v>
      </c>
      <c s="36" t="s">
        <v>110</v>
      </c>
      <c s="37">
        <v>11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126</v>
      </c>
      <c s="34" t="s">
        <v>127</v>
      </c>
      <c s="35" t="s">
        <v>47</v>
      </c>
      <c s="6" t="s">
        <v>128</v>
      </c>
      <c s="36" t="s">
        <v>110</v>
      </c>
      <c s="37">
        <v>160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52</v>
      </c>
      <c s="37">
        <v>710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132</v>
      </c>
      <c s="34" t="s">
        <v>133</v>
      </c>
      <c s="35" t="s">
        <v>47</v>
      </c>
      <c s="6" t="s">
        <v>134</v>
      </c>
      <c s="36" t="s">
        <v>52</v>
      </c>
      <c s="37">
        <v>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110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25.5">
      <c r="A115" t="s">
        <v>49</v>
      </c>
      <c s="34" t="s">
        <v>138</v>
      </c>
      <c s="34" t="s">
        <v>139</v>
      </c>
      <c s="35" t="s">
        <v>47</v>
      </c>
      <c s="6" t="s">
        <v>140</v>
      </c>
      <c s="36" t="s">
        <v>110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3" ht="12.75">
      <c r="A119" t="s">
        <v>46</v>
      </c>
      <c r="C119" s="31" t="s">
        <v>26</v>
      </c>
      <c r="E119" s="33" t="s">
        <v>141</v>
      </c>
      <c r="J119" s="32">
        <f>0</f>
      </c>
      <c s="32">
        <f>0</f>
      </c>
      <c s="32">
        <f>0+L120+L124+L128+L132+L136+L140+L144+L148+L152+L156+L160+L164+L168+L172+L176+L180+L184+L188+L192+L196+L200+L204+L208+L212+L216+L220</f>
      </c>
      <c s="32">
        <f>0+M120+M124+M128+M132+M136+M140+M144+M148+M152+M156+M160+M164+M168+M172+M176+M180+M184+M188+M192+M196+M200+M204+M208+M212+M216+M220</f>
      </c>
    </row>
    <row r="120" spans="1:16" ht="12.75">
      <c r="A120" t="s">
        <v>49</v>
      </c>
      <c s="34" t="s">
        <v>142</v>
      </c>
      <c s="34" t="s">
        <v>143</v>
      </c>
      <c s="35" t="s">
        <v>47</v>
      </c>
      <c s="6" t="s">
        <v>144</v>
      </c>
      <c s="36" t="s">
        <v>110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57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145</v>
      </c>
      <c s="34" t="s">
        <v>146</v>
      </c>
      <c s="35" t="s">
        <v>47</v>
      </c>
      <c s="6" t="s">
        <v>147</v>
      </c>
      <c s="36" t="s">
        <v>110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57</v>
      </c>
    </row>
    <row r="127" spans="1:5" ht="12.75">
      <c r="A127" t="s">
        <v>58</v>
      </c>
      <c r="E127" s="39" t="s">
        <v>59</v>
      </c>
    </row>
    <row r="128" spans="1:16" ht="12.75">
      <c r="A128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110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57</v>
      </c>
    </row>
    <row r="131" spans="1:5" ht="12.75">
      <c r="A131" t="s">
        <v>58</v>
      </c>
      <c r="E131" s="39" t="s">
        <v>59</v>
      </c>
    </row>
    <row r="132" spans="1:16" ht="12.75">
      <c r="A132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110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57</v>
      </c>
    </row>
    <row r="135" spans="1:5" ht="12.75">
      <c r="A135" t="s">
        <v>58</v>
      </c>
      <c r="E135" s="39" t="s">
        <v>59</v>
      </c>
    </row>
    <row r="136" spans="1:16" ht="12.75">
      <c r="A136" t="s">
        <v>49</v>
      </c>
      <c s="34" t="s">
        <v>154</v>
      </c>
      <c s="34" t="s">
        <v>155</v>
      </c>
      <c s="35" t="s">
        <v>47</v>
      </c>
      <c s="6" t="s">
        <v>156</v>
      </c>
      <c s="36" t="s">
        <v>110</v>
      </c>
      <c s="37">
        <v>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57</v>
      </c>
    </row>
    <row r="139" spans="1:5" ht="12.75">
      <c r="A139" t="s">
        <v>58</v>
      </c>
      <c r="E139" s="39" t="s">
        <v>59</v>
      </c>
    </row>
    <row r="140" spans="1:16" ht="12.75">
      <c r="A140" t="s">
        <v>49</v>
      </c>
      <c s="34" t="s">
        <v>157</v>
      </c>
      <c s="34" t="s">
        <v>158</v>
      </c>
      <c s="35" t="s">
        <v>47</v>
      </c>
      <c s="6" t="s">
        <v>159</v>
      </c>
      <c s="36" t="s">
        <v>110</v>
      </c>
      <c s="37">
        <v>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57</v>
      </c>
    </row>
    <row r="143" spans="1:5" ht="12.75">
      <c r="A143" t="s">
        <v>58</v>
      </c>
      <c r="E143" s="39" t="s">
        <v>59</v>
      </c>
    </row>
    <row r="144" spans="1:16" ht="12.75">
      <c r="A144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110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57</v>
      </c>
    </row>
    <row r="147" spans="1:5" ht="12.75">
      <c r="A147" t="s">
        <v>58</v>
      </c>
      <c r="E147" s="39" t="s">
        <v>59</v>
      </c>
    </row>
    <row r="148" spans="1:16" ht="12.75">
      <c r="A148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110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57</v>
      </c>
    </row>
    <row r="151" spans="1:5" ht="12.75">
      <c r="A151" t="s">
        <v>58</v>
      </c>
      <c r="E151" s="39" t="s">
        <v>59</v>
      </c>
    </row>
    <row r="152" spans="1:16" ht="12.75">
      <c r="A152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110</v>
      </c>
      <c s="37">
        <v>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57</v>
      </c>
    </row>
    <row r="155" spans="1:5" ht="12.75">
      <c r="A155" t="s">
        <v>58</v>
      </c>
      <c r="E155" s="39" t="s">
        <v>59</v>
      </c>
    </row>
    <row r="156" spans="1:16" ht="12.75">
      <c r="A156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110</v>
      </c>
      <c s="37">
        <v>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57</v>
      </c>
    </row>
    <row r="159" spans="1:5" ht="12.75">
      <c r="A159" t="s">
        <v>58</v>
      </c>
      <c r="E159" s="39" t="s">
        <v>59</v>
      </c>
    </row>
    <row r="160" spans="1:16" ht="12.75">
      <c r="A160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110</v>
      </c>
      <c s="37">
        <v>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57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110</v>
      </c>
      <c s="37">
        <v>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57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110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57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181</v>
      </c>
      <c s="34" t="s">
        <v>182</v>
      </c>
      <c s="35" t="s">
        <v>47</v>
      </c>
      <c s="6" t="s">
        <v>183</v>
      </c>
      <c s="36" t="s">
        <v>110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57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110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57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110</v>
      </c>
      <c s="37">
        <v>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57</v>
      </c>
    </row>
    <row r="183" spans="1:5" ht="12.75">
      <c r="A183" t="s">
        <v>58</v>
      </c>
      <c r="E183" s="39" t="s">
        <v>59</v>
      </c>
    </row>
    <row r="184" spans="1:16" ht="12.75">
      <c r="A184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110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57</v>
      </c>
    </row>
    <row r="187" spans="1:5" ht="12.75">
      <c r="A187" t="s">
        <v>58</v>
      </c>
      <c r="E187" s="39" t="s">
        <v>59</v>
      </c>
    </row>
    <row r="188" spans="1:16" ht="12.75">
      <c r="A188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110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57</v>
      </c>
    </row>
    <row r="191" spans="1:5" ht="12.75">
      <c r="A191" t="s">
        <v>58</v>
      </c>
      <c r="E191" s="39" t="s">
        <v>59</v>
      </c>
    </row>
    <row r="192" spans="1:16" ht="12.75">
      <c r="A192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110</v>
      </c>
      <c s="37">
        <v>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57</v>
      </c>
    </row>
    <row r="195" spans="1:5" ht="12.75">
      <c r="A195" t="s">
        <v>58</v>
      </c>
      <c r="E195" s="39" t="s">
        <v>59</v>
      </c>
    </row>
    <row r="196" spans="1:16" ht="25.5">
      <c r="A196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110</v>
      </c>
      <c s="37">
        <v>16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57</v>
      </c>
    </row>
    <row r="199" spans="1:5" ht="12.75">
      <c r="A199" t="s">
        <v>58</v>
      </c>
      <c r="E199" s="39" t="s">
        <v>59</v>
      </c>
    </row>
    <row r="200" spans="1:16" ht="25.5">
      <c r="A200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110</v>
      </c>
      <c s="37">
        <v>16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59</v>
      </c>
    </row>
    <row r="204" spans="1:16" ht="25.5">
      <c r="A204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83</v>
      </c>
      <c s="37">
        <v>1.6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208</v>
      </c>
      <c s="34" t="s">
        <v>209</v>
      </c>
      <c s="35" t="s">
        <v>47</v>
      </c>
      <c s="6" t="s">
        <v>210</v>
      </c>
      <c s="36" t="s">
        <v>110</v>
      </c>
      <c s="37">
        <v>16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57</v>
      </c>
    </row>
    <row r="211" spans="1:5" ht="12.75">
      <c r="A211" t="s">
        <v>58</v>
      </c>
      <c r="E211" s="39" t="s">
        <v>59</v>
      </c>
    </row>
    <row r="212" spans="1:16" ht="12.75">
      <c r="A212" t="s">
        <v>49</v>
      </c>
      <c s="34" t="s">
        <v>211</v>
      </c>
      <c s="34" t="s">
        <v>212</v>
      </c>
      <c s="35" t="s">
        <v>47</v>
      </c>
      <c s="6" t="s">
        <v>213</v>
      </c>
      <c s="36" t="s">
        <v>110</v>
      </c>
      <c s="37">
        <v>16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57</v>
      </c>
    </row>
    <row r="215" spans="1:5" ht="12.75">
      <c r="A215" t="s">
        <v>58</v>
      </c>
      <c r="E215" s="39" t="s">
        <v>59</v>
      </c>
    </row>
    <row r="216" spans="1:16" ht="12.75">
      <c r="A216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110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59</v>
      </c>
    </row>
    <row r="220" spans="1:16" ht="12.75">
      <c r="A220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110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59</v>
      </c>
    </row>
    <row r="224" spans="1:13" ht="12.75">
      <c r="A224" t="s">
        <v>46</v>
      </c>
      <c r="C224" s="31" t="s">
        <v>65</v>
      </c>
      <c r="E224" s="33" t="s">
        <v>220</v>
      </c>
      <c r="J224" s="32">
        <f>0</f>
      </c>
      <c s="32">
        <f>0</f>
      </c>
      <c s="32">
        <f>0+L225+L229+L233+L237+L241+L245+L249+L253+L257+L261+L265+L269+L273+L277+L281+L285+L289+L293+L297+L301+L305+L309+L313+L317+L321+L325+L329+L333+L337+L341+L345+L349+L353+L357+L361+L365+L369+L373+L377+L381+L385+L389</f>
      </c>
      <c s="32">
        <f>0+M225+M229+M233+M237+M241+M245+M249+M253+M257+M261+M265+M269+M273+M277+M281+M285+M289+M293+M297+M301+M305+M309+M313+M317+M321+M325+M329+M333+M337+M341+M345+M349+M353+M357+M361+M365+M369+M373+M377+M381+M385+M389</f>
      </c>
    </row>
    <row r="225" spans="1:16" ht="25.5">
      <c r="A225" t="s">
        <v>49</v>
      </c>
      <c s="34" t="s">
        <v>221</v>
      </c>
      <c s="34" t="s">
        <v>222</v>
      </c>
      <c s="35" t="s">
        <v>47</v>
      </c>
      <c s="6" t="s">
        <v>223</v>
      </c>
      <c s="36" t="s">
        <v>110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57</v>
      </c>
    </row>
    <row r="228" spans="1:5" ht="12.75">
      <c r="A228" t="s">
        <v>58</v>
      </c>
      <c r="E228" s="39" t="s">
        <v>59</v>
      </c>
    </row>
    <row r="229" spans="1:16" ht="25.5">
      <c r="A229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110</v>
      </c>
      <c s="37">
        <v>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57</v>
      </c>
    </row>
    <row r="232" spans="1:5" ht="12.75">
      <c r="A232" t="s">
        <v>58</v>
      </c>
      <c r="E232" s="39" t="s">
        <v>59</v>
      </c>
    </row>
    <row r="233" spans="1:16" ht="12.75">
      <c r="A233" t="s">
        <v>49</v>
      </c>
      <c s="34" t="s">
        <v>227</v>
      </c>
      <c s="34" t="s">
        <v>228</v>
      </c>
      <c s="35" t="s">
        <v>47</v>
      </c>
      <c s="6" t="s">
        <v>229</v>
      </c>
      <c s="36" t="s">
        <v>110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57</v>
      </c>
    </row>
    <row r="236" spans="1:5" ht="12.75">
      <c r="A236" t="s">
        <v>58</v>
      </c>
      <c r="E236" s="39" t="s">
        <v>59</v>
      </c>
    </row>
    <row r="237" spans="1:16" ht="12.75">
      <c r="A237" t="s">
        <v>49</v>
      </c>
      <c s="34" t="s">
        <v>230</v>
      </c>
      <c s="34" t="s">
        <v>231</v>
      </c>
      <c s="35" t="s">
        <v>47</v>
      </c>
      <c s="6" t="s">
        <v>232</v>
      </c>
      <c s="36" t="s">
        <v>110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57</v>
      </c>
    </row>
    <row r="240" spans="1:5" ht="12.75">
      <c r="A240" t="s">
        <v>58</v>
      </c>
      <c r="E240" s="39" t="s">
        <v>59</v>
      </c>
    </row>
    <row r="241" spans="1:16" ht="12.75">
      <c r="A241" t="s">
        <v>49</v>
      </c>
      <c s="34" t="s">
        <v>233</v>
      </c>
      <c s="34" t="s">
        <v>234</v>
      </c>
      <c s="35" t="s">
        <v>47</v>
      </c>
      <c s="6" t="s">
        <v>235</v>
      </c>
      <c s="36" t="s">
        <v>110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57</v>
      </c>
    </row>
    <row r="244" spans="1:5" ht="12.75">
      <c r="A244" t="s">
        <v>58</v>
      </c>
      <c r="E244" s="39" t="s">
        <v>59</v>
      </c>
    </row>
    <row r="245" spans="1:16" ht="12.75">
      <c r="A245" t="s">
        <v>49</v>
      </c>
      <c s="34" t="s">
        <v>236</v>
      </c>
      <c s="34" t="s">
        <v>237</v>
      </c>
      <c s="35" t="s">
        <v>47</v>
      </c>
      <c s="6" t="s">
        <v>238</v>
      </c>
      <c s="36" t="s">
        <v>110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57</v>
      </c>
    </row>
    <row r="248" spans="1:5" ht="12.75">
      <c r="A248" t="s">
        <v>58</v>
      </c>
      <c r="E248" s="39" t="s">
        <v>59</v>
      </c>
    </row>
    <row r="249" spans="1:16" ht="12.75">
      <c r="A249" t="s">
        <v>49</v>
      </c>
      <c s="34" t="s">
        <v>239</v>
      </c>
      <c s="34" t="s">
        <v>240</v>
      </c>
      <c s="35" t="s">
        <v>47</v>
      </c>
      <c s="6" t="s">
        <v>241</v>
      </c>
      <c s="36" t="s">
        <v>110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57</v>
      </c>
    </row>
    <row r="252" spans="1:5" ht="12.75">
      <c r="A252" t="s">
        <v>58</v>
      </c>
      <c r="E252" s="39" t="s">
        <v>59</v>
      </c>
    </row>
    <row r="253" spans="1:16" ht="12.75">
      <c r="A253" t="s">
        <v>49</v>
      </c>
      <c s="34" t="s">
        <v>242</v>
      </c>
      <c s="34" t="s">
        <v>243</v>
      </c>
      <c s="35" t="s">
        <v>47</v>
      </c>
      <c s="6" t="s">
        <v>244</v>
      </c>
      <c s="36" t="s">
        <v>110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245</v>
      </c>
      <c s="34" t="s">
        <v>246</v>
      </c>
      <c s="35" t="s">
        <v>47</v>
      </c>
      <c s="6" t="s">
        <v>247</v>
      </c>
      <c s="36" t="s">
        <v>110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110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59</v>
      </c>
    </row>
    <row r="265" spans="1:16" ht="12.75">
      <c r="A265" t="s">
        <v>49</v>
      </c>
      <c s="34" t="s">
        <v>251</v>
      </c>
      <c s="34" t="s">
        <v>252</v>
      </c>
      <c s="35" t="s">
        <v>47</v>
      </c>
      <c s="6" t="s">
        <v>253</v>
      </c>
      <c s="36" t="s">
        <v>110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57</v>
      </c>
    </row>
    <row r="268" spans="1:5" ht="12.75">
      <c r="A268" t="s">
        <v>58</v>
      </c>
      <c r="E268" s="39" t="s">
        <v>59</v>
      </c>
    </row>
    <row r="269" spans="1:16" ht="12.75">
      <c r="A269" t="s">
        <v>49</v>
      </c>
      <c s="34" t="s">
        <v>254</v>
      </c>
      <c s="34" t="s">
        <v>255</v>
      </c>
      <c s="35" t="s">
        <v>47</v>
      </c>
      <c s="6" t="s">
        <v>256</v>
      </c>
      <c s="36" t="s">
        <v>110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57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110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57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110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57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263</v>
      </c>
      <c s="34" t="s">
        <v>264</v>
      </c>
      <c s="35" t="s">
        <v>47</v>
      </c>
      <c s="6" t="s">
        <v>265</v>
      </c>
      <c s="36" t="s">
        <v>110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57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110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57</v>
      </c>
    </row>
    <row r="288" spans="1:5" ht="12.75">
      <c r="A288" t="s">
        <v>58</v>
      </c>
      <c r="E288" s="39" t="s">
        <v>59</v>
      </c>
    </row>
    <row r="289" spans="1:16" ht="12.75">
      <c r="A289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110</v>
      </c>
      <c s="37">
        <v>3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57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110</v>
      </c>
      <c s="37">
        <v>3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110</v>
      </c>
      <c s="37">
        <v>16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110</v>
      </c>
      <c s="37">
        <v>16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59</v>
      </c>
    </row>
    <row r="305" spans="1:16" ht="12.75">
      <c r="A305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110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57</v>
      </c>
    </row>
    <row r="308" spans="1:5" ht="12.75">
      <c r="A308" t="s">
        <v>58</v>
      </c>
      <c r="E308" s="39" t="s">
        <v>59</v>
      </c>
    </row>
    <row r="309" spans="1:16" ht="12.75">
      <c r="A309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110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59</v>
      </c>
    </row>
    <row r="313" spans="1:16" ht="12.75">
      <c r="A313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110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57</v>
      </c>
    </row>
    <row r="316" spans="1:5" ht="12.75">
      <c r="A316" t="s">
        <v>58</v>
      </c>
      <c r="E316" s="39" t="s">
        <v>59</v>
      </c>
    </row>
    <row r="317" spans="1:16" ht="12.75">
      <c r="A317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110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57</v>
      </c>
    </row>
    <row r="320" spans="1:5" ht="12.75">
      <c r="A320" t="s">
        <v>58</v>
      </c>
      <c r="E320" s="39" t="s">
        <v>59</v>
      </c>
    </row>
    <row r="321" spans="1:16" ht="12.75">
      <c r="A321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110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57</v>
      </c>
    </row>
    <row r="324" spans="1:5" ht="12.75">
      <c r="A324" t="s">
        <v>58</v>
      </c>
      <c r="E324" s="39" t="s">
        <v>59</v>
      </c>
    </row>
    <row r="325" spans="1:16" ht="12.75">
      <c r="A325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110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57</v>
      </c>
    </row>
    <row r="328" spans="1:5" ht="12.75">
      <c r="A328" t="s">
        <v>58</v>
      </c>
      <c r="E328" s="39" t="s">
        <v>59</v>
      </c>
    </row>
    <row r="329" spans="1:16" ht="12.75">
      <c r="A329" t="s">
        <v>49</v>
      </c>
      <c s="34" t="s">
        <v>299</v>
      </c>
      <c s="34" t="s">
        <v>300</v>
      </c>
      <c s="35" t="s">
        <v>47</v>
      </c>
      <c s="6" t="s">
        <v>301</v>
      </c>
      <c s="36" t="s">
        <v>52</v>
      </c>
      <c s="37">
        <v>30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57</v>
      </c>
    </row>
    <row r="332" spans="1:5" ht="12.75">
      <c r="A332" t="s">
        <v>58</v>
      </c>
      <c r="E332" s="39" t="s">
        <v>59</v>
      </c>
    </row>
    <row r="333" spans="1:16" ht="12.75">
      <c r="A333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52</v>
      </c>
      <c s="37">
        <v>30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57</v>
      </c>
    </row>
    <row r="336" spans="1:5" ht="12.75">
      <c r="A336" t="s">
        <v>58</v>
      </c>
      <c r="E336" s="39" t="s">
        <v>59</v>
      </c>
    </row>
    <row r="337" spans="1:16" ht="25.5">
      <c r="A337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110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53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57</v>
      </c>
    </row>
    <row r="340" spans="1:5" ht="12.75">
      <c r="A340" t="s">
        <v>58</v>
      </c>
      <c r="E340" s="39" t="s">
        <v>59</v>
      </c>
    </row>
    <row r="341" spans="1:16" ht="12.75">
      <c r="A341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110</v>
      </c>
      <c s="37">
        <v>3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57</v>
      </c>
    </row>
    <row r="344" spans="1:5" ht="12.75">
      <c r="A344" t="s">
        <v>58</v>
      </c>
      <c r="E344" s="39" t="s">
        <v>59</v>
      </c>
    </row>
    <row r="345" spans="1:16" ht="12.75">
      <c r="A345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110</v>
      </c>
      <c s="37">
        <v>3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57</v>
      </c>
    </row>
    <row r="348" spans="1:5" ht="12.75">
      <c r="A348" t="s">
        <v>58</v>
      </c>
      <c r="E348" s="39" t="s">
        <v>59</v>
      </c>
    </row>
    <row r="349" spans="1:16" ht="25.5">
      <c r="A349" t="s">
        <v>49</v>
      </c>
      <c s="34" t="s">
        <v>314</v>
      </c>
      <c s="34" t="s">
        <v>315</v>
      </c>
      <c s="35" t="s">
        <v>47</v>
      </c>
      <c s="6" t="s">
        <v>316</v>
      </c>
      <c s="36" t="s">
        <v>110</v>
      </c>
      <c s="37">
        <v>4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57</v>
      </c>
    </row>
    <row r="352" spans="1:5" ht="12.75">
      <c r="A352" t="s">
        <v>58</v>
      </c>
      <c r="E352" s="39" t="s">
        <v>59</v>
      </c>
    </row>
    <row r="353" spans="1:16" ht="12.75">
      <c r="A353" t="s">
        <v>49</v>
      </c>
      <c s="34" t="s">
        <v>317</v>
      </c>
      <c s="34" t="s">
        <v>318</v>
      </c>
      <c s="35" t="s">
        <v>47</v>
      </c>
      <c s="6" t="s">
        <v>319</v>
      </c>
      <c s="36" t="s">
        <v>110</v>
      </c>
      <c s="37">
        <v>2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53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57</v>
      </c>
    </row>
    <row r="356" spans="1:5" ht="12.75">
      <c r="A356" t="s">
        <v>58</v>
      </c>
      <c r="E356" s="39" t="s">
        <v>59</v>
      </c>
    </row>
    <row r="357" spans="1:16" ht="12.75">
      <c r="A357" t="s">
        <v>49</v>
      </c>
      <c s="34" t="s">
        <v>320</v>
      </c>
      <c s="34" t="s">
        <v>321</v>
      </c>
      <c s="35" t="s">
        <v>47</v>
      </c>
      <c s="6" t="s">
        <v>322</v>
      </c>
      <c s="36" t="s">
        <v>110</v>
      </c>
      <c s="37">
        <v>11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57</v>
      </c>
    </row>
    <row r="360" spans="1:5" ht="12.75">
      <c r="A360" t="s">
        <v>58</v>
      </c>
      <c r="E360" s="39" t="s">
        <v>59</v>
      </c>
    </row>
    <row r="361" spans="1:16" ht="12.75">
      <c r="A361" t="s">
        <v>49</v>
      </c>
      <c s="34" t="s">
        <v>323</v>
      </c>
      <c s="34" t="s">
        <v>324</v>
      </c>
      <c s="35" t="s">
        <v>47</v>
      </c>
      <c s="6" t="s">
        <v>325</v>
      </c>
      <c s="36" t="s">
        <v>326</v>
      </c>
      <c s="37">
        <v>120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53</v>
      </c>
      <c>
        <f>(M361*21)/100</f>
      </c>
      <c t="s">
        <v>27</v>
      </c>
    </row>
    <row r="362" spans="1:5" ht="12.75">
      <c r="A362" s="35" t="s">
        <v>54</v>
      </c>
      <c r="E362" s="39" t="s">
        <v>55</v>
      </c>
    </row>
    <row r="363" spans="1:5" ht="12.75">
      <c r="A363" s="35" t="s">
        <v>56</v>
      </c>
      <c r="E363" s="40" t="s">
        <v>57</v>
      </c>
    </row>
    <row r="364" spans="1:5" ht="12.75">
      <c r="A364" t="s">
        <v>58</v>
      </c>
      <c r="E364" s="39" t="s">
        <v>59</v>
      </c>
    </row>
    <row r="365" spans="1:16" ht="12.75">
      <c r="A365" t="s">
        <v>49</v>
      </c>
      <c s="34" t="s">
        <v>327</v>
      </c>
      <c s="34" t="s">
        <v>328</v>
      </c>
      <c s="35" t="s">
        <v>47</v>
      </c>
      <c s="6" t="s">
        <v>329</v>
      </c>
      <c s="36" t="s">
        <v>110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53</v>
      </c>
      <c>
        <f>(M365*21)/100</f>
      </c>
      <c t="s">
        <v>27</v>
      </c>
    </row>
    <row r="366" spans="1:5" ht="12.75">
      <c r="A366" s="35" t="s">
        <v>54</v>
      </c>
      <c r="E366" s="39" t="s">
        <v>55</v>
      </c>
    </row>
    <row r="367" spans="1:5" ht="12.75">
      <c r="A367" s="35" t="s">
        <v>56</v>
      </c>
      <c r="E367" s="40" t="s">
        <v>57</v>
      </c>
    </row>
    <row r="368" spans="1:5" ht="12.75">
      <c r="A368" t="s">
        <v>58</v>
      </c>
      <c r="E368" s="39" t="s">
        <v>59</v>
      </c>
    </row>
    <row r="369" spans="1:16" ht="12.75">
      <c r="A369" t="s">
        <v>49</v>
      </c>
      <c s="34" t="s">
        <v>330</v>
      </c>
      <c s="34" t="s">
        <v>331</v>
      </c>
      <c s="35" t="s">
        <v>47</v>
      </c>
      <c s="6" t="s">
        <v>332</v>
      </c>
      <c s="36" t="s">
        <v>110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53</v>
      </c>
      <c>
        <f>(M369*21)/100</f>
      </c>
      <c t="s">
        <v>27</v>
      </c>
    </row>
    <row r="370" spans="1:5" ht="12.75">
      <c r="A370" s="35" t="s">
        <v>54</v>
      </c>
      <c r="E370" s="39" t="s">
        <v>55</v>
      </c>
    </row>
    <row r="371" spans="1:5" ht="12.75">
      <c r="A371" s="35" t="s">
        <v>56</v>
      </c>
      <c r="E371" s="40" t="s">
        <v>57</v>
      </c>
    </row>
    <row r="372" spans="1:5" ht="12.75">
      <c r="A372" t="s">
        <v>58</v>
      </c>
      <c r="E372" s="39" t="s">
        <v>59</v>
      </c>
    </row>
    <row r="373" spans="1:16" ht="12.75">
      <c r="A373" t="s">
        <v>49</v>
      </c>
      <c s="34" t="s">
        <v>333</v>
      </c>
      <c s="34" t="s">
        <v>334</v>
      </c>
      <c s="35" t="s">
        <v>47</v>
      </c>
      <c s="6" t="s">
        <v>335</v>
      </c>
      <c s="36" t="s">
        <v>110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53</v>
      </c>
      <c>
        <f>(M373*21)/100</f>
      </c>
      <c t="s">
        <v>27</v>
      </c>
    </row>
    <row r="374" spans="1:5" ht="12.75">
      <c r="A374" s="35" t="s">
        <v>54</v>
      </c>
      <c r="E374" s="39" t="s">
        <v>55</v>
      </c>
    </row>
    <row r="375" spans="1:5" ht="12.75">
      <c r="A375" s="35" t="s">
        <v>56</v>
      </c>
      <c r="E375" s="40" t="s">
        <v>57</v>
      </c>
    </row>
    <row r="376" spans="1:5" ht="12.75">
      <c r="A376" t="s">
        <v>58</v>
      </c>
      <c r="E376" s="39" t="s">
        <v>59</v>
      </c>
    </row>
    <row r="377" spans="1:16" ht="12.75">
      <c r="A377" t="s">
        <v>49</v>
      </c>
      <c s="34" t="s">
        <v>336</v>
      </c>
      <c s="34" t="s">
        <v>337</v>
      </c>
      <c s="35" t="s">
        <v>47</v>
      </c>
      <c s="6" t="s">
        <v>338</v>
      </c>
      <c s="36" t="s">
        <v>110</v>
      </c>
      <c s="37">
        <v>18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53</v>
      </c>
      <c>
        <f>(M377*21)/100</f>
      </c>
      <c t="s">
        <v>27</v>
      </c>
    </row>
    <row r="378" spans="1:5" ht="12.75">
      <c r="A378" s="35" t="s">
        <v>54</v>
      </c>
      <c r="E378" s="39" t="s">
        <v>55</v>
      </c>
    </row>
    <row r="379" spans="1:5" ht="12.75">
      <c r="A379" s="35" t="s">
        <v>56</v>
      </c>
      <c r="E379" s="40" t="s">
        <v>57</v>
      </c>
    </row>
    <row r="380" spans="1:5" ht="12.75">
      <c r="A380" t="s">
        <v>58</v>
      </c>
      <c r="E380" s="39" t="s">
        <v>59</v>
      </c>
    </row>
    <row r="381" spans="1:16" ht="25.5">
      <c r="A381" t="s">
        <v>49</v>
      </c>
      <c s="34" t="s">
        <v>339</v>
      </c>
      <c s="34" t="s">
        <v>340</v>
      </c>
      <c s="35" t="s">
        <v>47</v>
      </c>
      <c s="6" t="s">
        <v>341</v>
      </c>
      <c s="36" t="s">
        <v>110</v>
      </c>
      <c s="37">
        <v>18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53</v>
      </c>
      <c>
        <f>(M381*21)/100</f>
      </c>
      <c t="s">
        <v>27</v>
      </c>
    </row>
    <row r="382" spans="1:5" ht="12.75">
      <c r="A382" s="35" t="s">
        <v>54</v>
      </c>
      <c r="E382" s="39" t="s">
        <v>55</v>
      </c>
    </row>
    <row r="383" spans="1:5" ht="12.75">
      <c r="A383" s="35" t="s">
        <v>56</v>
      </c>
      <c r="E383" s="40" t="s">
        <v>57</v>
      </c>
    </row>
    <row r="384" spans="1:5" ht="12.75">
      <c r="A384" t="s">
        <v>58</v>
      </c>
      <c r="E384" s="39" t="s">
        <v>59</v>
      </c>
    </row>
    <row r="385" spans="1:16" ht="12.75">
      <c r="A385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326</v>
      </c>
      <c s="37">
        <v>50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53</v>
      </c>
      <c>
        <f>(M385*21)/100</f>
      </c>
      <c t="s">
        <v>27</v>
      </c>
    </row>
    <row r="386" spans="1:5" ht="12.75">
      <c r="A386" s="35" t="s">
        <v>54</v>
      </c>
      <c r="E386" s="39" t="s">
        <v>55</v>
      </c>
    </row>
    <row r="387" spans="1:5" ht="12.75">
      <c r="A387" s="35" t="s">
        <v>56</v>
      </c>
      <c r="E387" s="40" t="s">
        <v>57</v>
      </c>
    </row>
    <row r="388" spans="1:5" ht="12.75">
      <c r="A388" t="s">
        <v>58</v>
      </c>
      <c r="E388" s="39" t="s">
        <v>59</v>
      </c>
    </row>
    <row r="389" spans="1:16" ht="12.75">
      <c r="A389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326</v>
      </c>
      <c s="37">
        <v>20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53</v>
      </c>
      <c>
        <f>(M389*21)/100</f>
      </c>
      <c t="s">
        <v>27</v>
      </c>
    </row>
    <row r="390" spans="1:5" ht="12.75">
      <c r="A390" s="35" t="s">
        <v>54</v>
      </c>
      <c r="E390" s="39" t="s">
        <v>55</v>
      </c>
    </row>
    <row r="391" spans="1:5" ht="12.75">
      <c r="A391" s="35" t="s">
        <v>56</v>
      </c>
      <c r="E391" s="40" t="s">
        <v>57</v>
      </c>
    </row>
    <row r="392" spans="1:5" ht="12.75">
      <c r="A392" t="s">
        <v>58</v>
      </c>
      <c r="E392" s="39" t="s">
        <v>59</v>
      </c>
    </row>
    <row r="393" spans="1:13" ht="12.75">
      <c r="A393" t="s">
        <v>46</v>
      </c>
      <c r="C393" s="31" t="s">
        <v>68</v>
      </c>
      <c r="E393" s="33" t="s">
        <v>348</v>
      </c>
      <c r="J393" s="32">
        <f>0</f>
      </c>
      <c s="32">
        <f>0</f>
      </c>
      <c s="32">
        <f>0+L394+L398+L402+L406+L410+L414+L418+L422+L426+L430</f>
      </c>
      <c s="32">
        <f>0+M394+M398+M402+M406+M410+M414+M418+M422+M426+M430</f>
      </c>
    </row>
    <row r="394" spans="1:16" ht="12.75">
      <c r="A394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110</v>
      </c>
      <c s="37">
        <v>2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55</v>
      </c>
    </row>
    <row r="396" spans="1:5" ht="12.75">
      <c r="A396" s="35" t="s">
        <v>56</v>
      </c>
      <c r="E396" s="40" t="s">
        <v>57</v>
      </c>
    </row>
    <row r="397" spans="1:5" ht="12.75">
      <c r="A397" t="s">
        <v>58</v>
      </c>
      <c r="E397" s="39" t="s">
        <v>59</v>
      </c>
    </row>
    <row r="398" spans="1:16" ht="12.75">
      <c r="A398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110</v>
      </c>
      <c s="37">
        <v>2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55</v>
      </c>
    </row>
    <row r="400" spans="1:5" ht="12.75">
      <c r="A400" s="35" t="s">
        <v>56</v>
      </c>
      <c r="E400" s="40" t="s">
        <v>57</v>
      </c>
    </row>
    <row r="401" spans="1:5" ht="12.75">
      <c r="A401" t="s">
        <v>58</v>
      </c>
      <c r="E401" s="39" t="s">
        <v>59</v>
      </c>
    </row>
    <row r="402" spans="1:16" ht="12.75">
      <c r="A402" t="s">
        <v>49</v>
      </c>
      <c s="34" t="s">
        <v>355</v>
      </c>
      <c s="34" t="s">
        <v>356</v>
      </c>
      <c s="35" t="s">
        <v>47</v>
      </c>
      <c s="6" t="s">
        <v>357</v>
      </c>
      <c s="36" t="s">
        <v>110</v>
      </c>
      <c s="37">
        <v>7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55</v>
      </c>
    </row>
    <row r="404" spans="1:5" ht="12.75">
      <c r="A404" s="35" t="s">
        <v>56</v>
      </c>
      <c r="E404" s="40" t="s">
        <v>57</v>
      </c>
    </row>
    <row r="405" spans="1:5" ht="12.75">
      <c r="A405" t="s">
        <v>58</v>
      </c>
      <c r="E405" s="39" t="s">
        <v>59</v>
      </c>
    </row>
    <row r="406" spans="1:16" ht="12.75">
      <c r="A406" t="s">
        <v>49</v>
      </c>
      <c s="34" t="s">
        <v>358</v>
      </c>
      <c s="34" t="s">
        <v>359</v>
      </c>
      <c s="35" t="s">
        <v>47</v>
      </c>
      <c s="6" t="s">
        <v>360</v>
      </c>
      <c s="36" t="s">
        <v>110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55</v>
      </c>
    </row>
    <row r="408" spans="1:5" ht="12.75">
      <c r="A408" s="35" t="s">
        <v>56</v>
      </c>
      <c r="E408" s="40" t="s">
        <v>57</v>
      </c>
    </row>
    <row r="409" spans="1:5" ht="12.75">
      <c r="A409" t="s">
        <v>58</v>
      </c>
      <c r="E409" s="39" t="s">
        <v>59</v>
      </c>
    </row>
    <row r="410" spans="1:16" ht="25.5">
      <c r="A410" t="s">
        <v>49</v>
      </c>
      <c s="34" t="s">
        <v>361</v>
      </c>
      <c s="34" t="s">
        <v>362</v>
      </c>
      <c s="35" t="s">
        <v>47</v>
      </c>
      <c s="6" t="s">
        <v>363</v>
      </c>
      <c s="36" t="s">
        <v>110</v>
      </c>
      <c s="37">
        <v>2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53</v>
      </c>
      <c>
        <f>(M410*21)/100</f>
      </c>
      <c t="s">
        <v>27</v>
      </c>
    </row>
    <row r="411" spans="1:5" ht="12.75">
      <c r="A411" s="35" t="s">
        <v>54</v>
      </c>
      <c r="E411" s="39" t="s">
        <v>55</v>
      </c>
    </row>
    <row r="412" spans="1:5" ht="12.75">
      <c r="A412" s="35" t="s">
        <v>56</v>
      </c>
      <c r="E412" s="40" t="s">
        <v>57</v>
      </c>
    </row>
    <row r="413" spans="1:5" ht="12.75">
      <c r="A413" t="s">
        <v>58</v>
      </c>
      <c r="E413" s="39" t="s">
        <v>59</v>
      </c>
    </row>
    <row r="414" spans="1:16" ht="12.75">
      <c r="A414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110</v>
      </c>
      <c s="37">
        <v>3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53</v>
      </c>
      <c>
        <f>(M414*21)/100</f>
      </c>
      <c t="s">
        <v>27</v>
      </c>
    </row>
    <row r="415" spans="1:5" ht="12.75">
      <c r="A415" s="35" t="s">
        <v>54</v>
      </c>
      <c r="E415" s="39" t="s">
        <v>55</v>
      </c>
    </row>
    <row r="416" spans="1:5" ht="12.75">
      <c r="A416" s="35" t="s">
        <v>56</v>
      </c>
      <c r="E416" s="40" t="s">
        <v>57</v>
      </c>
    </row>
    <row r="417" spans="1:5" ht="12.75">
      <c r="A417" t="s">
        <v>58</v>
      </c>
      <c r="E417" s="39" t="s">
        <v>59</v>
      </c>
    </row>
    <row r="418" spans="1:16" ht="12.75">
      <c r="A418" t="s">
        <v>49</v>
      </c>
      <c s="34" t="s">
        <v>367</v>
      </c>
      <c s="34" t="s">
        <v>368</v>
      </c>
      <c s="35" t="s">
        <v>47</v>
      </c>
      <c s="6" t="s">
        <v>369</v>
      </c>
      <c s="36" t="s">
        <v>110</v>
      </c>
      <c s="37">
        <v>2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53</v>
      </c>
      <c>
        <f>(M418*21)/100</f>
      </c>
      <c t="s">
        <v>27</v>
      </c>
    </row>
    <row r="419" spans="1:5" ht="12.75">
      <c r="A419" s="35" t="s">
        <v>54</v>
      </c>
      <c r="E419" s="39" t="s">
        <v>55</v>
      </c>
    </row>
    <row r="420" spans="1:5" ht="12.75">
      <c r="A420" s="35" t="s">
        <v>56</v>
      </c>
      <c r="E420" s="40" t="s">
        <v>57</v>
      </c>
    </row>
    <row r="421" spans="1:5" ht="12.75">
      <c r="A421" t="s">
        <v>58</v>
      </c>
      <c r="E421" s="39" t="s">
        <v>59</v>
      </c>
    </row>
    <row r="422" spans="1:16" ht="25.5">
      <c r="A422" t="s">
        <v>49</v>
      </c>
      <c s="34" t="s">
        <v>370</v>
      </c>
      <c s="34" t="s">
        <v>371</v>
      </c>
      <c s="35" t="s">
        <v>47</v>
      </c>
      <c s="6" t="s">
        <v>372</v>
      </c>
      <c s="36" t="s">
        <v>110</v>
      </c>
      <c s="37">
        <v>16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53</v>
      </c>
      <c>
        <f>(M422*21)/100</f>
      </c>
      <c t="s">
        <v>27</v>
      </c>
    </row>
    <row r="423" spans="1:5" ht="12.75">
      <c r="A423" s="35" t="s">
        <v>54</v>
      </c>
      <c r="E423" s="39" t="s">
        <v>55</v>
      </c>
    </row>
    <row r="424" spans="1:5" ht="12.75">
      <c r="A424" s="35" t="s">
        <v>56</v>
      </c>
      <c r="E424" s="40" t="s">
        <v>57</v>
      </c>
    </row>
    <row r="425" spans="1:5" ht="12.75">
      <c r="A425" t="s">
        <v>58</v>
      </c>
      <c r="E425" s="39" t="s">
        <v>59</v>
      </c>
    </row>
    <row r="426" spans="1:16" ht="12.75">
      <c r="A426" t="s">
        <v>49</v>
      </c>
      <c s="34" t="s">
        <v>373</v>
      </c>
      <c s="34" t="s">
        <v>374</v>
      </c>
      <c s="35" t="s">
        <v>47</v>
      </c>
      <c s="6" t="s">
        <v>375</v>
      </c>
      <c s="36" t="s">
        <v>110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53</v>
      </c>
      <c>
        <f>(M426*21)/100</f>
      </c>
      <c t="s">
        <v>27</v>
      </c>
    </row>
    <row r="427" spans="1:5" ht="12.75">
      <c r="A427" s="35" t="s">
        <v>54</v>
      </c>
      <c r="E427" s="39" t="s">
        <v>55</v>
      </c>
    </row>
    <row r="428" spans="1:5" ht="12.75">
      <c r="A428" s="35" t="s">
        <v>56</v>
      </c>
      <c r="E428" s="40" t="s">
        <v>57</v>
      </c>
    </row>
    <row r="429" spans="1:5" ht="12.75">
      <c r="A429" t="s">
        <v>58</v>
      </c>
      <c r="E429" s="39" t="s">
        <v>59</v>
      </c>
    </row>
    <row r="430" spans="1:16" ht="12.75">
      <c r="A430" t="s">
        <v>49</v>
      </c>
      <c s="34" t="s">
        <v>376</v>
      </c>
      <c s="34" t="s">
        <v>377</v>
      </c>
      <c s="35" t="s">
        <v>47</v>
      </c>
      <c s="6" t="s">
        <v>378</v>
      </c>
      <c s="36" t="s">
        <v>110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53</v>
      </c>
      <c>
        <f>(M430*21)/100</f>
      </c>
      <c t="s">
        <v>27</v>
      </c>
    </row>
    <row r="431" spans="1:5" ht="12.75">
      <c r="A431" s="35" t="s">
        <v>54</v>
      </c>
      <c r="E431" s="39" t="s">
        <v>55</v>
      </c>
    </row>
    <row r="432" spans="1:5" ht="12.75">
      <c r="A432" s="35" t="s">
        <v>56</v>
      </c>
      <c r="E432" s="40" t="s">
        <v>57</v>
      </c>
    </row>
    <row r="433" spans="1:5" ht="12.75">
      <c r="A433" t="s">
        <v>58</v>
      </c>
      <c r="E43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2037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2037</v>
      </c>
      <c r="E4" s="26" t="s">
        <v>2038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2041</v>
      </c>
      <c r="E8" s="30" t="s">
        <v>2040</v>
      </c>
      <c r="J8" s="29">
        <f>0+J9+J30+J71+J80+J93+J98</f>
      </c>
      <c s="29">
        <f>0+K9+K30+K71+K80+K93+K98</f>
      </c>
      <c s="29">
        <f>0+L9+L30+L71+L80+L93+L98</f>
      </c>
      <c s="29">
        <f>0+M9+M30+M71+M80+M93+M98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27</v>
      </c>
      <c s="34" t="s">
        <v>2042</v>
      </c>
      <c s="35" t="s">
        <v>5</v>
      </c>
      <c s="6" t="s">
        <v>2043</v>
      </c>
      <c s="36" t="s">
        <v>611</v>
      </c>
      <c s="37">
        <v>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25.5">
      <c r="A12" s="35" t="s">
        <v>56</v>
      </c>
      <c r="E12" s="40" t="s">
        <v>2044</v>
      </c>
    </row>
    <row r="13" spans="1:5" ht="12.75">
      <c r="A13" t="s">
        <v>58</v>
      </c>
      <c r="E13" s="39" t="s">
        <v>1107</v>
      </c>
    </row>
    <row r="14" spans="1:16" ht="25.5">
      <c r="A14" t="s">
        <v>49</v>
      </c>
      <c s="34" t="s">
        <v>26</v>
      </c>
      <c s="34" t="s">
        <v>2045</v>
      </c>
      <c s="35" t="s">
        <v>5</v>
      </c>
      <c s="6" t="s">
        <v>1779</v>
      </c>
      <c s="36" t="s">
        <v>611</v>
      </c>
      <c s="37">
        <v>383.04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1104</v>
      </c>
      <c>
        <f>(M14*21)/100</f>
      </c>
      <c t="s">
        <v>27</v>
      </c>
    </row>
    <row r="15" spans="1:5" ht="140.25">
      <c r="A15" s="35" t="s">
        <v>54</v>
      </c>
      <c r="E15" s="39" t="s">
        <v>1105</v>
      </c>
    </row>
    <row r="16" spans="1:5" ht="25.5">
      <c r="A16" s="35" t="s">
        <v>56</v>
      </c>
      <c r="E16" s="40" t="s">
        <v>2046</v>
      </c>
    </row>
    <row r="17" spans="1:5" ht="12.75">
      <c r="A17" t="s">
        <v>58</v>
      </c>
      <c r="E17" s="39" t="s">
        <v>1107</v>
      </c>
    </row>
    <row r="18" spans="1:16" ht="25.5">
      <c r="A18" t="s">
        <v>49</v>
      </c>
      <c s="34" t="s">
        <v>65</v>
      </c>
      <c s="34" t="s">
        <v>2047</v>
      </c>
      <c s="35" t="s">
        <v>5</v>
      </c>
      <c s="6" t="s">
        <v>2048</v>
      </c>
      <c s="36" t="s">
        <v>611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1104</v>
      </c>
      <c>
        <f>(M18*21)/100</f>
      </c>
      <c t="s">
        <v>27</v>
      </c>
    </row>
    <row r="19" spans="1:5" ht="140.25">
      <c r="A19" s="35" t="s">
        <v>54</v>
      </c>
      <c r="E19" s="39" t="s">
        <v>1105</v>
      </c>
    </row>
    <row r="20" spans="1:5" ht="25.5">
      <c r="A20" s="35" t="s">
        <v>56</v>
      </c>
      <c r="E20" s="40" t="s">
        <v>2049</v>
      </c>
    </row>
    <row r="21" spans="1:5" ht="12.75">
      <c r="A21" t="s">
        <v>58</v>
      </c>
      <c r="E21" s="39" t="s">
        <v>1107</v>
      </c>
    </row>
    <row r="22" spans="1:16" ht="12.75">
      <c r="A22" t="s">
        <v>49</v>
      </c>
      <c s="34" t="s">
        <v>68</v>
      </c>
      <c s="34" t="s">
        <v>2050</v>
      </c>
      <c s="35" t="s">
        <v>5</v>
      </c>
      <c s="6" t="s">
        <v>2051</v>
      </c>
      <c s="36" t="s">
        <v>1182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1104</v>
      </c>
      <c>
        <f>(M22*21)/100</f>
      </c>
      <c t="s">
        <v>27</v>
      </c>
    </row>
    <row r="23" spans="1:5" ht="12.75">
      <c r="A23" s="35" t="s">
        <v>54</v>
      </c>
      <c r="E23" s="39" t="s">
        <v>1697</v>
      </c>
    </row>
    <row r="24" spans="1:5" ht="25.5">
      <c r="A24" s="35" t="s">
        <v>56</v>
      </c>
      <c r="E24" s="40" t="s">
        <v>2052</v>
      </c>
    </row>
    <row r="25" spans="1:5" ht="12.75">
      <c r="A25" t="s">
        <v>58</v>
      </c>
      <c r="E25" s="39" t="s">
        <v>1107</v>
      </c>
    </row>
    <row r="26" spans="1:16" ht="25.5">
      <c r="A26" t="s">
        <v>49</v>
      </c>
      <c s="34" t="s">
        <v>190</v>
      </c>
      <c s="34" t="s">
        <v>1745</v>
      </c>
      <c s="35" t="s">
        <v>5</v>
      </c>
      <c s="6" t="s">
        <v>1112</v>
      </c>
      <c s="36" t="s">
        <v>611</v>
      </c>
      <c s="37">
        <v>610.259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1113</v>
      </c>
      <c>
        <f>(M26*21)/100</f>
      </c>
      <c t="s">
        <v>27</v>
      </c>
    </row>
    <row r="27" spans="1:5" ht="140.25">
      <c r="A27" s="35" t="s">
        <v>54</v>
      </c>
      <c r="E27" s="39" t="s">
        <v>1105</v>
      </c>
    </row>
    <row r="28" spans="1:5" ht="25.5">
      <c r="A28" s="35" t="s">
        <v>56</v>
      </c>
      <c r="E28" s="40" t="s">
        <v>2053</v>
      </c>
    </row>
    <row r="29" spans="1:5" ht="140.25">
      <c r="A29" t="s">
        <v>58</v>
      </c>
      <c r="E29" s="39" t="s">
        <v>1105</v>
      </c>
    </row>
    <row r="30" spans="1:13" ht="12.75">
      <c r="A30" t="s">
        <v>46</v>
      </c>
      <c r="C30" s="31" t="s">
        <v>47</v>
      </c>
      <c r="E30" s="33" t="s">
        <v>48</v>
      </c>
      <c r="J30" s="32">
        <f>0</f>
      </c>
      <c s="32">
        <f>0</f>
      </c>
      <c s="32">
        <f>0+L31+L35+L39+L43+L47+L51+L55+L59+L63+L67</f>
      </c>
      <c s="32">
        <f>0+M31+M35+M39+M43+M47+M51+M55+M59+M63+M67</f>
      </c>
    </row>
    <row r="31" spans="1:16" ht="12.75">
      <c r="A31" t="s">
        <v>49</v>
      </c>
      <c s="34" t="s">
        <v>71</v>
      </c>
      <c s="34" t="s">
        <v>2054</v>
      </c>
      <c s="35" t="s">
        <v>5</v>
      </c>
      <c s="6" t="s">
        <v>2055</v>
      </c>
      <c s="36" t="s">
        <v>926</v>
      </c>
      <c s="37">
        <v>190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1104</v>
      </c>
      <c>
        <f>(M31*21)/100</f>
      </c>
      <c t="s">
        <v>27</v>
      </c>
    </row>
    <row r="32" spans="1:5" ht="38.25">
      <c r="A32" s="35" t="s">
        <v>54</v>
      </c>
      <c r="E32" s="39" t="s">
        <v>2056</v>
      </c>
    </row>
    <row r="33" spans="1:5" ht="25.5">
      <c r="A33" s="35" t="s">
        <v>56</v>
      </c>
      <c r="E33" s="40" t="s">
        <v>2057</v>
      </c>
    </row>
    <row r="34" spans="1:5" ht="12.75">
      <c r="A34" t="s">
        <v>58</v>
      </c>
      <c r="E34" s="39" t="s">
        <v>1107</v>
      </c>
    </row>
    <row r="35" spans="1:16" ht="12.75">
      <c r="A35" t="s">
        <v>49</v>
      </c>
      <c s="34" t="s">
        <v>74</v>
      </c>
      <c s="34" t="s">
        <v>2058</v>
      </c>
      <c s="35" t="s">
        <v>5</v>
      </c>
      <c s="6" t="s">
        <v>2059</v>
      </c>
      <c s="36" t="s">
        <v>52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1104</v>
      </c>
      <c>
        <f>(M35*21)/100</f>
      </c>
      <c t="s">
        <v>27</v>
      </c>
    </row>
    <row r="36" spans="1:5" ht="63.75">
      <c r="A36" s="35" t="s">
        <v>54</v>
      </c>
      <c r="E36" s="39" t="s">
        <v>1798</v>
      </c>
    </row>
    <row r="37" spans="1:5" ht="25.5">
      <c r="A37" s="35" t="s">
        <v>56</v>
      </c>
      <c r="E37" s="40" t="s">
        <v>2060</v>
      </c>
    </row>
    <row r="38" spans="1:5" ht="12.75">
      <c r="A38" t="s">
        <v>58</v>
      </c>
      <c r="E38" s="39" t="s">
        <v>1107</v>
      </c>
    </row>
    <row r="39" spans="1:16" ht="12.75">
      <c r="A39" t="s">
        <v>49</v>
      </c>
      <c s="34" t="s">
        <v>80</v>
      </c>
      <c s="34" t="s">
        <v>2061</v>
      </c>
      <c s="35" t="s">
        <v>5</v>
      </c>
      <c s="6" t="s">
        <v>2062</v>
      </c>
      <c s="36" t="s">
        <v>64</v>
      </c>
      <c s="37">
        <v>161.856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1104</v>
      </c>
      <c>
        <f>(M39*21)/100</f>
      </c>
      <c t="s">
        <v>27</v>
      </c>
    </row>
    <row r="40" spans="1:5" ht="229.5">
      <c r="A40" s="35" t="s">
        <v>54</v>
      </c>
      <c r="E40" s="39" t="s">
        <v>2063</v>
      </c>
    </row>
    <row r="41" spans="1:5" ht="114.75">
      <c r="A41" s="35" t="s">
        <v>56</v>
      </c>
      <c r="E41" s="40" t="s">
        <v>2064</v>
      </c>
    </row>
    <row r="42" spans="1:5" ht="12.75">
      <c r="A42" t="s">
        <v>58</v>
      </c>
      <c r="E42" s="39" t="s">
        <v>1107</v>
      </c>
    </row>
    <row r="43" spans="1:16" ht="12.75">
      <c r="A43" t="s">
        <v>49</v>
      </c>
      <c s="34" t="s">
        <v>84</v>
      </c>
      <c s="34" t="s">
        <v>2065</v>
      </c>
      <c s="35" t="s">
        <v>5</v>
      </c>
      <c s="6" t="s">
        <v>2066</v>
      </c>
      <c s="36" t="s">
        <v>64</v>
      </c>
      <c s="37">
        <v>15.692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1104</v>
      </c>
      <c>
        <f>(M43*21)/100</f>
      </c>
      <c t="s">
        <v>27</v>
      </c>
    </row>
    <row r="44" spans="1:5" ht="38.25">
      <c r="A44" s="35" t="s">
        <v>54</v>
      </c>
      <c r="E44" s="39" t="s">
        <v>2067</v>
      </c>
    </row>
    <row r="45" spans="1:5" ht="51">
      <c r="A45" s="35" t="s">
        <v>56</v>
      </c>
      <c r="E45" s="40" t="s">
        <v>2068</v>
      </c>
    </row>
    <row r="46" spans="1:5" ht="12.75">
      <c r="A46" t="s">
        <v>58</v>
      </c>
      <c r="E46" s="39" t="s">
        <v>1107</v>
      </c>
    </row>
    <row r="47" spans="1:16" ht="12.75">
      <c r="A47" t="s">
        <v>49</v>
      </c>
      <c s="34" t="s">
        <v>88</v>
      </c>
      <c s="34" t="s">
        <v>1446</v>
      </c>
      <c s="35" t="s">
        <v>5</v>
      </c>
      <c s="6" t="s">
        <v>1447</v>
      </c>
      <c s="36" t="s">
        <v>926</v>
      </c>
      <c s="37">
        <v>156.92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1104</v>
      </c>
      <c>
        <f>(M47*21)/100</f>
      </c>
      <c t="s">
        <v>27</v>
      </c>
    </row>
    <row r="48" spans="1:5" ht="25.5">
      <c r="A48" s="35" t="s">
        <v>54</v>
      </c>
      <c r="E48" s="39" t="s">
        <v>2069</v>
      </c>
    </row>
    <row r="49" spans="1:5" ht="25.5">
      <c r="A49" s="35" t="s">
        <v>56</v>
      </c>
      <c r="E49" s="40" t="s">
        <v>2070</v>
      </c>
    </row>
    <row r="50" spans="1:5" ht="12.75">
      <c r="A50" t="s">
        <v>58</v>
      </c>
      <c r="E50" s="39" t="s">
        <v>1107</v>
      </c>
    </row>
    <row r="51" spans="1:16" ht="12.75">
      <c r="A51" t="s">
        <v>49</v>
      </c>
      <c s="34" t="s">
        <v>92</v>
      </c>
      <c s="34" t="s">
        <v>2071</v>
      </c>
      <c s="35" t="s">
        <v>5</v>
      </c>
      <c s="6" t="s">
        <v>2072</v>
      </c>
      <c s="36" t="s">
        <v>926</v>
      </c>
      <c s="37">
        <v>156.92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1104</v>
      </c>
      <c>
        <f>(M51*21)/100</f>
      </c>
      <c t="s">
        <v>27</v>
      </c>
    </row>
    <row r="52" spans="1:5" ht="38.25">
      <c r="A52" s="35" t="s">
        <v>54</v>
      </c>
      <c r="E52" s="39" t="s">
        <v>2073</v>
      </c>
    </row>
    <row r="53" spans="1:5" ht="25.5">
      <c r="A53" s="35" t="s">
        <v>56</v>
      </c>
      <c r="E53" s="40" t="s">
        <v>2074</v>
      </c>
    </row>
    <row r="54" spans="1:5" ht="12.75">
      <c r="A54" t="s">
        <v>58</v>
      </c>
      <c r="E54" s="39" t="s">
        <v>1107</v>
      </c>
    </row>
    <row r="55" spans="1:16" ht="12.75">
      <c r="A55" t="s">
        <v>49</v>
      </c>
      <c s="34" t="s">
        <v>95</v>
      </c>
      <c s="34" t="s">
        <v>2075</v>
      </c>
      <c s="35" t="s">
        <v>5</v>
      </c>
      <c s="6" t="s">
        <v>2076</v>
      </c>
      <c s="36" t="s">
        <v>64</v>
      </c>
      <c s="37">
        <v>4.708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1104</v>
      </c>
      <c>
        <f>(M55*21)/100</f>
      </c>
      <c t="s">
        <v>27</v>
      </c>
    </row>
    <row r="56" spans="1:5" ht="38.25">
      <c r="A56" s="35" t="s">
        <v>54</v>
      </c>
      <c r="E56" s="39" t="s">
        <v>2077</v>
      </c>
    </row>
    <row r="57" spans="1:5" ht="25.5">
      <c r="A57" s="35" t="s">
        <v>56</v>
      </c>
      <c r="E57" s="40" t="s">
        <v>2078</v>
      </c>
    </row>
    <row r="58" spans="1:5" ht="12.75">
      <c r="A58" t="s">
        <v>58</v>
      </c>
      <c r="E58" s="39" t="s">
        <v>1107</v>
      </c>
    </row>
    <row r="59" spans="1:16" ht="12.75">
      <c r="A59" t="s">
        <v>49</v>
      </c>
      <c s="34" t="s">
        <v>196</v>
      </c>
      <c s="34" t="s">
        <v>2079</v>
      </c>
      <c s="35" t="s">
        <v>5</v>
      </c>
      <c s="6" t="s">
        <v>2080</v>
      </c>
      <c s="36" t="s">
        <v>64</v>
      </c>
      <c s="37">
        <v>339.033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1104</v>
      </c>
      <c>
        <f>(M59*21)/100</f>
      </c>
      <c t="s">
        <v>27</v>
      </c>
    </row>
    <row r="60" spans="1:5" ht="318.75">
      <c r="A60" s="35" t="s">
        <v>54</v>
      </c>
      <c r="E60" s="39" t="s">
        <v>1214</v>
      </c>
    </row>
    <row r="61" spans="1:5" ht="114.75">
      <c r="A61" s="35" t="s">
        <v>56</v>
      </c>
      <c r="E61" s="40" t="s">
        <v>2081</v>
      </c>
    </row>
    <row r="62" spans="1:5" ht="12.75">
      <c r="A62" t="s">
        <v>58</v>
      </c>
      <c r="E62" s="39" t="s">
        <v>1107</v>
      </c>
    </row>
    <row r="63" spans="1:16" ht="12.75">
      <c r="A63" t="s">
        <v>49</v>
      </c>
      <c s="34" t="s">
        <v>199</v>
      </c>
      <c s="34" t="s">
        <v>2082</v>
      </c>
      <c s="35" t="s">
        <v>5</v>
      </c>
      <c s="6" t="s">
        <v>2083</v>
      </c>
      <c s="36" t="s">
        <v>64</v>
      </c>
      <c s="37">
        <v>339.033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1104</v>
      </c>
      <c>
        <f>(M63*21)/100</f>
      </c>
      <c t="s">
        <v>27</v>
      </c>
    </row>
    <row r="64" spans="1:5" ht="318.75">
      <c r="A64" s="35" t="s">
        <v>54</v>
      </c>
      <c r="E64" s="39" t="s">
        <v>1214</v>
      </c>
    </row>
    <row r="65" spans="1:5" ht="25.5">
      <c r="A65" s="35" t="s">
        <v>56</v>
      </c>
      <c r="E65" s="40" t="s">
        <v>2084</v>
      </c>
    </row>
    <row r="66" spans="1:5" ht="12.75">
      <c r="A66" t="s">
        <v>58</v>
      </c>
      <c r="E66" s="39" t="s">
        <v>1107</v>
      </c>
    </row>
    <row r="67" spans="1:16" ht="12.75">
      <c r="A67" t="s">
        <v>49</v>
      </c>
      <c s="34" t="s">
        <v>202</v>
      </c>
      <c s="34" t="s">
        <v>2085</v>
      </c>
      <c s="35" t="s">
        <v>5</v>
      </c>
      <c s="6" t="s">
        <v>2086</v>
      </c>
      <c s="36" t="s">
        <v>1686</v>
      </c>
      <c s="37">
        <v>8475.825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1104</v>
      </c>
      <c>
        <f>(M67*21)/100</f>
      </c>
      <c t="s">
        <v>27</v>
      </c>
    </row>
    <row r="68" spans="1:5" ht="25.5">
      <c r="A68" s="35" t="s">
        <v>54</v>
      </c>
      <c r="E68" s="39" t="s">
        <v>2087</v>
      </c>
    </row>
    <row r="69" spans="1:5" ht="12.75">
      <c r="A69" s="35" t="s">
        <v>56</v>
      </c>
      <c r="E69" s="40" t="s">
        <v>2088</v>
      </c>
    </row>
    <row r="70" spans="1:5" ht="12.75">
      <c r="A70" t="s">
        <v>58</v>
      </c>
      <c r="E70" s="39" t="s">
        <v>1107</v>
      </c>
    </row>
    <row r="71" spans="1:13" ht="12.75">
      <c r="A71" t="s">
        <v>46</v>
      </c>
      <c r="C71" s="31" t="s">
        <v>27</v>
      </c>
      <c r="E71" s="33" t="s">
        <v>1833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49</v>
      </c>
      <c s="34" t="s">
        <v>98</v>
      </c>
      <c s="34" t="s">
        <v>2089</v>
      </c>
      <c s="35" t="s">
        <v>5</v>
      </c>
      <c s="6" t="s">
        <v>2090</v>
      </c>
      <c s="36" t="s">
        <v>64</v>
      </c>
      <c s="37">
        <v>12.873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1104</v>
      </c>
      <c>
        <f>(M72*21)/100</f>
      </c>
      <c t="s">
        <v>27</v>
      </c>
    </row>
    <row r="73" spans="1:5" ht="369.75">
      <c r="A73" s="35" t="s">
        <v>54</v>
      </c>
      <c r="E73" s="39" t="s">
        <v>1836</v>
      </c>
    </row>
    <row r="74" spans="1:5" ht="127.5">
      <c r="A74" s="35" t="s">
        <v>56</v>
      </c>
      <c r="E74" s="40" t="s">
        <v>2091</v>
      </c>
    </row>
    <row r="75" spans="1:5" ht="369.75">
      <c r="A75" t="s">
        <v>58</v>
      </c>
      <c r="E75" s="39" t="s">
        <v>1836</v>
      </c>
    </row>
    <row r="76" spans="1:16" ht="12.75">
      <c r="A76" t="s">
        <v>49</v>
      </c>
      <c s="34" t="s">
        <v>101</v>
      </c>
      <c s="34" t="s">
        <v>2092</v>
      </c>
      <c s="35" t="s">
        <v>5</v>
      </c>
      <c s="6" t="s">
        <v>2093</v>
      </c>
      <c s="36" t="s">
        <v>611</v>
      </c>
      <c s="37">
        <v>0.361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1104</v>
      </c>
      <c>
        <f>(M76*21)/100</f>
      </c>
      <c t="s">
        <v>27</v>
      </c>
    </row>
    <row r="77" spans="1:5" ht="267.75">
      <c r="A77" s="35" t="s">
        <v>54</v>
      </c>
      <c r="E77" s="39" t="s">
        <v>1931</v>
      </c>
    </row>
    <row r="78" spans="1:5" ht="25.5">
      <c r="A78" s="35" t="s">
        <v>56</v>
      </c>
      <c r="E78" s="40" t="s">
        <v>2094</v>
      </c>
    </row>
    <row r="79" spans="1:5" ht="12.75">
      <c r="A79" t="s">
        <v>58</v>
      </c>
      <c r="E79" s="39" t="s">
        <v>1107</v>
      </c>
    </row>
    <row r="80" spans="1:13" ht="12.75">
      <c r="A80" t="s">
        <v>46</v>
      </c>
      <c r="C80" s="31" t="s">
        <v>65</v>
      </c>
      <c r="E80" s="33" t="s">
        <v>1851</v>
      </c>
      <c r="J80" s="32">
        <f>0</f>
      </c>
      <c s="32">
        <f>0</f>
      </c>
      <c s="32">
        <f>0+L81+L85+L89</f>
      </c>
      <c s="32">
        <f>0+M81+M85+M89</f>
      </c>
    </row>
    <row r="81" spans="1:16" ht="12.75">
      <c r="A81" t="s">
        <v>49</v>
      </c>
      <c s="34" t="s">
        <v>104</v>
      </c>
      <c s="34" t="s">
        <v>1944</v>
      </c>
      <c s="35" t="s">
        <v>5</v>
      </c>
      <c s="6" t="s">
        <v>1945</v>
      </c>
      <c s="36" t="s">
        <v>64</v>
      </c>
      <c s="37">
        <v>3.744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1104</v>
      </c>
      <c>
        <f>(M81*21)/100</f>
      </c>
      <c t="s">
        <v>27</v>
      </c>
    </row>
    <row r="82" spans="1:5" ht="369.75">
      <c r="A82" s="35" t="s">
        <v>54</v>
      </c>
      <c r="E82" s="39" t="s">
        <v>1938</v>
      </c>
    </row>
    <row r="83" spans="1:5" ht="51">
      <c r="A83" s="35" t="s">
        <v>56</v>
      </c>
      <c r="E83" s="40" t="s">
        <v>2095</v>
      </c>
    </row>
    <row r="84" spans="1:5" ht="12.75">
      <c r="A84" t="s">
        <v>58</v>
      </c>
      <c r="E84" s="39" t="s">
        <v>1107</v>
      </c>
    </row>
    <row r="85" spans="1:16" ht="12.75">
      <c r="A85" t="s">
        <v>49</v>
      </c>
      <c s="34" t="s">
        <v>107</v>
      </c>
      <c s="34" t="s">
        <v>2096</v>
      </c>
      <c s="35" t="s">
        <v>5</v>
      </c>
      <c s="6" t="s">
        <v>2097</v>
      </c>
      <c s="36" t="s">
        <v>64</v>
      </c>
      <c s="37">
        <v>1.8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1104</v>
      </c>
      <c>
        <f>(M85*21)/100</f>
      </c>
      <c t="s">
        <v>27</v>
      </c>
    </row>
    <row r="86" spans="1:5" ht="51">
      <c r="A86" s="35" t="s">
        <v>54</v>
      </c>
      <c r="E86" s="39" t="s">
        <v>2098</v>
      </c>
    </row>
    <row r="87" spans="1:5" ht="25.5">
      <c r="A87" s="35" t="s">
        <v>56</v>
      </c>
      <c r="E87" s="40" t="s">
        <v>2099</v>
      </c>
    </row>
    <row r="88" spans="1:5" ht="12.75">
      <c r="A88" t="s">
        <v>58</v>
      </c>
      <c r="E88" s="39" t="s">
        <v>1107</v>
      </c>
    </row>
    <row r="89" spans="1:16" ht="12.75">
      <c r="A89" t="s">
        <v>49</v>
      </c>
      <c s="34" t="s">
        <v>111</v>
      </c>
      <c s="34" t="s">
        <v>1856</v>
      </c>
      <c s="35" t="s">
        <v>5</v>
      </c>
      <c s="6" t="s">
        <v>1857</v>
      </c>
      <c s="36" t="s">
        <v>64</v>
      </c>
      <c s="37">
        <v>10.752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1104</v>
      </c>
      <c>
        <f>(M89*21)/100</f>
      </c>
      <c t="s">
        <v>27</v>
      </c>
    </row>
    <row r="90" spans="1:5" ht="102">
      <c r="A90" s="35" t="s">
        <v>54</v>
      </c>
      <c r="E90" s="39" t="s">
        <v>1858</v>
      </c>
    </row>
    <row r="91" spans="1:5" ht="76.5">
      <c r="A91" s="35" t="s">
        <v>56</v>
      </c>
      <c r="E91" s="40" t="s">
        <v>2100</v>
      </c>
    </row>
    <row r="92" spans="1:5" ht="12.75">
      <c r="A92" t="s">
        <v>58</v>
      </c>
      <c r="E92" s="39" t="s">
        <v>1107</v>
      </c>
    </row>
    <row r="93" spans="1:13" ht="12.75">
      <c r="A93" t="s">
        <v>46</v>
      </c>
      <c r="C93" s="31" t="s">
        <v>2101</v>
      </c>
      <c r="E93" s="33" t="s">
        <v>2102</v>
      </c>
      <c r="J93" s="32">
        <f>0</f>
      </c>
      <c s="32">
        <f>0</f>
      </c>
      <c s="32">
        <f>0+L94</f>
      </c>
      <c s="32">
        <f>0+M94</f>
      </c>
    </row>
    <row r="94" spans="1:16" ht="25.5">
      <c r="A94" t="s">
        <v>49</v>
      </c>
      <c s="34" t="s">
        <v>123</v>
      </c>
      <c s="34" t="s">
        <v>1955</v>
      </c>
      <c s="35" t="s">
        <v>5</v>
      </c>
      <c s="6" t="s">
        <v>1956</v>
      </c>
      <c s="36" t="s">
        <v>926</v>
      </c>
      <c s="37">
        <v>242.022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1104</v>
      </c>
      <c>
        <f>(M94*21)/100</f>
      </c>
      <c t="s">
        <v>27</v>
      </c>
    </row>
    <row r="95" spans="1:5" ht="191.25">
      <c r="A95" s="35" t="s">
        <v>54</v>
      </c>
      <c r="E95" s="39" t="s">
        <v>1957</v>
      </c>
    </row>
    <row r="96" spans="1:5" ht="63.75">
      <c r="A96" s="35" t="s">
        <v>56</v>
      </c>
      <c r="E96" s="40" t="s">
        <v>2103</v>
      </c>
    </row>
    <row r="97" spans="1:5" ht="12.75">
      <c r="A97" t="s">
        <v>58</v>
      </c>
      <c r="E97" s="39" t="s">
        <v>1107</v>
      </c>
    </row>
    <row r="98" spans="1:13" ht="12.75">
      <c r="A98" t="s">
        <v>46</v>
      </c>
      <c r="C98" s="31" t="s">
        <v>80</v>
      </c>
      <c r="E98" s="33" t="s">
        <v>1179</v>
      </c>
      <c r="J98" s="32">
        <f>0</f>
      </c>
      <c s="32">
        <f>0</f>
      </c>
      <c s="32">
        <f>0+L99+L103+L107+L111+L115</f>
      </c>
      <c s="32">
        <f>0+M99+M103+M107+M111+M115</f>
      </c>
    </row>
    <row r="99" spans="1:16" ht="12.75">
      <c r="A99" t="s">
        <v>49</v>
      </c>
      <c s="34" t="s">
        <v>114</v>
      </c>
      <c s="34" t="s">
        <v>2104</v>
      </c>
      <c s="35" t="s">
        <v>5</v>
      </c>
      <c s="6" t="s">
        <v>2105</v>
      </c>
      <c s="36" t="s">
        <v>52</v>
      </c>
      <c s="37">
        <v>4.8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1104</v>
      </c>
      <c>
        <f>(M99*21)/100</f>
      </c>
      <c t="s">
        <v>27</v>
      </c>
    </row>
    <row r="100" spans="1:5" ht="38.25">
      <c r="A100" s="35" t="s">
        <v>54</v>
      </c>
      <c r="E100" s="39" t="s">
        <v>2106</v>
      </c>
    </row>
    <row r="101" spans="1:5" ht="25.5">
      <c r="A101" s="35" t="s">
        <v>56</v>
      </c>
      <c r="E101" s="40" t="s">
        <v>2107</v>
      </c>
    </row>
    <row r="102" spans="1:5" ht="12.75">
      <c r="A102" t="s">
        <v>58</v>
      </c>
      <c r="E102" s="39" t="s">
        <v>1107</v>
      </c>
    </row>
    <row r="103" spans="1:16" ht="12.75">
      <c r="A103" t="s">
        <v>49</v>
      </c>
      <c s="34" t="s">
        <v>117</v>
      </c>
      <c s="34" t="s">
        <v>2108</v>
      </c>
      <c s="35" t="s">
        <v>5</v>
      </c>
      <c s="6" t="s">
        <v>2109</v>
      </c>
      <c s="36" t="s">
        <v>52</v>
      </c>
      <c s="37">
        <v>18.2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1113</v>
      </c>
      <c>
        <f>(M103*21)/100</f>
      </c>
      <c t="s">
        <v>27</v>
      </c>
    </row>
    <row r="104" spans="1:5" ht="63.75">
      <c r="A104" s="35" t="s">
        <v>54</v>
      </c>
      <c r="E104" s="39" t="s">
        <v>2110</v>
      </c>
    </row>
    <row r="105" spans="1:5" ht="25.5">
      <c r="A105" s="35" t="s">
        <v>56</v>
      </c>
      <c r="E105" s="40" t="s">
        <v>2111</v>
      </c>
    </row>
    <row r="106" spans="1:5" ht="63.75">
      <c r="A106" t="s">
        <v>58</v>
      </c>
      <c r="E106" s="39" t="s">
        <v>2110</v>
      </c>
    </row>
    <row r="107" spans="1:16" ht="12.75">
      <c r="A107" t="s">
        <v>49</v>
      </c>
      <c s="34" t="s">
        <v>120</v>
      </c>
      <c s="34" t="s">
        <v>2112</v>
      </c>
      <c s="35" t="s">
        <v>5</v>
      </c>
      <c s="6" t="s">
        <v>2113</v>
      </c>
      <c s="36" t="s">
        <v>64</v>
      </c>
      <c s="37">
        <v>174.109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1104</v>
      </c>
      <c>
        <f>(M107*21)/100</f>
      </c>
      <c t="s">
        <v>27</v>
      </c>
    </row>
    <row r="108" spans="1:5" ht="102">
      <c r="A108" s="35" t="s">
        <v>54</v>
      </c>
      <c r="E108" s="39" t="s">
        <v>1907</v>
      </c>
    </row>
    <row r="109" spans="1:5" ht="25.5">
      <c r="A109" s="35" t="s">
        <v>56</v>
      </c>
      <c r="E109" s="40" t="s">
        <v>2114</v>
      </c>
    </row>
    <row r="110" spans="1:5" ht="12.75">
      <c r="A110" t="s">
        <v>58</v>
      </c>
      <c r="E110" s="39" t="s">
        <v>1107</v>
      </c>
    </row>
    <row r="111" spans="1:16" ht="12.75">
      <c r="A111" t="s">
        <v>49</v>
      </c>
      <c s="34" t="s">
        <v>205</v>
      </c>
      <c s="34" t="s">
        <v>2115</v>
      </c>
      <c s="35" t="s">
        <v>5</v>
      </c>
      <c s="6" t="s">
        <v>2116</v>
      </c>
      <c s="36" t="s">
        <v>64</v>
      </c>
      <c s="37">
        <v>174.109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1104</v>
      </c>
      <c>
        <f>(M111*21)/100</f>
      </c>
      <c t="s">
        <v>27</v>
      </c>
    </row>
    <row r="112" spans="1:5" ht="102">
      <c r="A112" s="35" t="s">
        <v>54</v>
      </c>
      <c r="E112" s="39" t="s">
        <v>1907</v>
      </c>
    </row>
    <row r="113" spans="1:5" ht="114.75">
      <c r="A113" s="35" t="s">
        <v>56</v>
      </c>
      <c r="E113" s="40" t="s">
        <v>2117</v>
      </c>
    </row>
    <row r="114" spans="1:5" ht="12.75">
      <c r="A114" t="s">
        <v>58</v>
      </c>
      <c r="E114" s="39" t="s">
        <v>1107</v>
      </c>
    </row>
    <row r="115" spans="1:16" ht="12.75">
      <c r="A115" t="s">
        <v>49</v>
      </c>
      <c s="34" t="s">
        <v>208</v>
      </c>
      <c s="34" t="s">
        <v>2118</v>
      </c>
      <c s="35" t="s">
        <v>5</v>
      </c>
      <c s="6" t="s">
        <v>2119</v>
      </c>
      <c s="36" t="s">
        <v>1124</v>
      </c>
      <c s="37">
        <v>10881.813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1104</v>
      </c>
      <c>
        <f>(M115*21)/100</f>
      </c>
      <c t="s">
        <v>27</v>
      </c>
    </row>
    <row r="116" spans="1:5" ht="25.5">
      <c r="A116" s="35" t="s">
        <v>54</v>
      </c>
      <c r="E116" s="39" t="s">
        <v>1125</v>
      </c>
    </row>
    <row r="117" spans="1:5" ht="25.5">
      <c r="A117" s="35" t="s">
        <v>56</v>
      </c>
      <c r="E117" s="40" t="s">
        <v>2120</v>
      </c>
    </row>
    <row r="118" spans="1:5" ht="12.75">
      <c r="A118" t="s">
        <v>58</v>
      </c>
      <c r="E118" s="39" t="s">
        <v>1107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2121</v>
      </c>
      <c s="41">
        <f>Rekapitulace!C38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2121</v>
      </c>
      <c r="E4" s="26" t="s">
        <v>2122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2125</v>
      </c>
      <c r="E8" s="30" t="s">
        <v>2124</v>
      </c>
      <c r="J8" s="29">
        <f>0+J9+J14+J27+J56+J61+J66</f>
      </c>
      <c s="29">
        <f>0+K9+K14+K27+K56+K61+K66</f>
      </c>
      <c s="29">
        <f>0+L9+L14+L27+L56+L61+L66</f>
      </c>
      <c s="29">
        <f>0+M9+M14+M27+M56+M61+M66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2126</v>
      </c>
      <c s="35" t="s">
        <v>5</v>
      </c>
      <c s="6" t="s">
        <v>1112</v>
      </c>
      <c s="36" t="s">
        <v>611</v>
      </c>
      <c s="37">
        <v>24.6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1113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25.5">
      <c r="A12" s="35" t="s">
        <v>56</v>
      </c>
      <c r="E12" s="40" t="s">
        <v>2127</v>
      </c>
    </row>
    <row r="13" spans="1:5" ht="140.25">
      <c r="A13" t="s">
        <v>58</v>
      </c>
      <c r="E13" s="39" t="s">
        <v>1105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2082</v>
      </c>
      <c s="35" t="s">
        <v>5</v>
      </c>
      <c s="6" t="s">
        <v>2083</v>
      </c>
      <c s="36" t="s">
        <v>64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1104</v>
      </c>
      <c>
        <f>(M15*21)/100</f>
      </c>
      <c t="s">
        <v>27</v>
      </c>
    </row>
    <row r="16" spans="1:5" ht="318.75">
      <c r="A16" s="35" t="s">
        <v>54</v>
      </c>
      <c r="E16" s="39" t="s">
        <v>1214</v>
      </c>
    </row>
    <row r="17" spans="1:5" ht="38.25">
      <c r="A17" s="35" t="s">
        <v>56</v>
      </c>
      <c r="E17" s="40" t="s">
        <v>2128</v>
      </c>
    </row>
    <row r="18" spans="1:5" ht="12.75">
      <c r="A18" t="s">
        <v>58</v>
      </c>
      <c r="E18" s="39" t="s">
        <v>1107</v>
      </c>
    </row>
    <row r="19" spans="1:16" ht="12.75">
      <c r="A19" t="s">
        <v>49</v>
      </c>
      <c s="34" t="s">
        <v>26</v>
      </c>
      <c s="34" t="s">
        <v>2129</v>
      </c>
      <c s="35" t="s">
        <v>5</v>
      </c>
      <c s="6" t="s">
        <v>1138</v>
      </c>
      <c s="36" t="s">
        <v>64</v>
      </c>
      <c s="37">
        <v>307.5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1104</v>
      </c>
      <c>
        <f>(M19*21)/100</f>
      </c>
      <c t="s">
        <v>27</v>
      </c>
    </row>
    <row r="20" spans="1:5" ht="25.5">
      <c r="A20" s="35" t="s">
        <v>54</v>
      </c>
      <c r="E20" s="39" t="s">
        <v>1139</v>
      </c>
    </row>
    <row r="21" spans="1:5" ht="12.75">
      <c r="A21" s="35" t="s">
        <v>56</v>
      </c>
      <c r="E21" s="40" t="s">
        <v>2130</v>
      </c>
    </row>
    <row r="22" spans="1:5" ht="12.75">
      <c r="A22" t="s">
        <v>58</v>
      </c>
      <c r="E22" s="39" t="s">
        <v>1107</v>
      </c>
    </row>
    <row r="23" spans="1:16" ht="12.75">
      <c r="A23" t="s">
        <v>49</v>
      </c>
      <c s="34" t="s">
        <v>65</v>
      </c>
      <c s="34" t="s">
        <v>2131</v>
      </c>
      <c s="35" t="s">
        <v>5</v>
      </c>
      <c s="6" t="s">
        <v>2132</v>
      </c>
      <c s="36" t="s">
        <v>64</v>
      </c>
      <c s="37">
        <v>6.3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1104</v>
      </c>
      <c>
        <f>(M23*21)/100</f>
      </c>
      <c t="s">
        <v>27</v>
      </c>
    </row>
    <row r="24" spans="1:5" ht="318.75">
      <c r="A24" s="35" t="s">
        <v>54</v>
      </c>
      <c r="E24" s="39" t="s">
        <v>1214</v>
      </c>
    </row>
    <row r="25" spans="1:5" ht="38.25">
      <c r="A25" s="35" t="s">
        <v>56</v>
      </c>
      <c r="E25" s="40" t="s">
        <v>2133</v>
      </c>
    </row>
    <row r="26" spans="1:5" ht="12.75">
      <c r="A26" t="s">
        <v>58</v>
      </c>
      <c r="E26" s="39" t="s">
        <v>1107</v>
      </c>
    </row>
    <row r="27" spans="1:13" ht="12.75">
      <c r="A27" t="s">
        <v>46</v>
      </c>
      <c r="C27" s="31" t="s">
        <v>27</v>
      </c>
      <c r="E27" s="33" t="s">
        <v>1833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68</v>
      </c>
      <c s="34" t="s">
        <v>1834</v>
      </c>
      <c s="35" t="s">
        <v>5</v>
      </c>
      <c s="6" t="s">
        <v>1835</v>
      </c>
      <c s="36" t="s">
        <v>64</v>
      </c>
      <c s="37">
        <v>0.15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1104</v>
      </c>
      <c>
        <f>(M28*21)/100</f>
      </c>
      <c t="s">
        <v>27</v>
      </c>
    </row>
    <row r="29" spans="1:5" ht="369.75">
      <c r="A29" s="35" t="s">
        <v>54</v>
      </c>
      <c r="E29" s="39" t="s">
        <v>1836</v>
      </c>
    </row>
    <row r="30" spans="1:5" ht="38.25">
      <c r="A30" s="35" t="s">
        <v>56</v>
      </c>
      <c r="E30" s="40" t="s">
        <v>2134</v>
      </c>
    </row>
    <row r="31" spans="1:5" ht="12.75">
      <c r="A31" t="s">
        <v>58</v>
      </c>
      <c r="E31" s="39" t="s">
        <v>1107</v>
      </c>
    </row>
    <row r="32" spans="1:16" ht="12.75">
      <c r="A32" t="s">
        <v>49</v>
      </c>
      <c s="34" t="s">
        <v>71</v>
      </c>
      <c s="34" t="s">
        <v>2135</v>
      </c>
      <c s="35" t="s">
        <v>5</v>
      </c>
      <c s="6" t="s">
        <v>2090</v>
      </c>
      <c s="36" t="s">
        <v>64</v>
      </c>
      <c s="37">
        <v>6.5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1104</v>
      </c>
      <c>
        <f>(M32*21)/100</f>
      </c>
      <c t="s">
        <v>27</v>
      </c>
    </row>
    <row r="33" spans="1:5" ht="369.75">
      <c r="A33" s="35" t="s">
        <v>54</v>
      </c>
      <c r="E33" s="39" t="s">
        <v>1836</v>
      </c>
    </row>
    <row r="34" spans="1:5" ht="25.5">
      <c r="A34" s="35" t="s">
        <v>56</v>
      </c>
      <c r="E34" s="40" t="s">
        <v>2136</v>
      </c>
    </row>
    <row r="35" spans="1:5" ht="12.75">
      <c r="A35" t="s">
        <v>58</v>
      </c>
      <c r="E35" s="39" t="s">
        <v>1107</v>
      </c>
    </row>
    <row r="36" spans="1:16" ht="12.75">
      <c r="A36" t="s">
        <v>49</v>
      </c>
      <c s="34" t="s">
        <v>74</v>
      </c>
      <c s="34" t="s">
        <v>2137</v>
      </c>
      <c s="35" t="s">
        <v>5</v>
      </c>
      <c s="6" t="s">
        <v>2138</v>
      </c>
      <c s="36" t="s">
        <v>64</v>
      </c>
      <c s="37">
        <v>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1104</v>
      </c>
      <c>
        <f>(M36*21)/100</f>
      </c>
      <c t="s">
        <v>27</v>
      </c>
    </row>
    <row r="37" spans="1:5" ht="369.75">
      <c r="A37" s="35" t="s">
        <v>54</v>
      </c>
      <c r="E37" s="39" t="s">
        <v>1836</v>
      </c>
    </row>
    <row r="38" spans="1:5" ht="25.5">
      <c r="A38" s="35" t="s">
        <v>56</v>
      </c>
      <c r="E38" s="40" t="s">
        <v>2139</v>
      </c>
    </row>
    <row r="39" spans="1:5" ht="12.75">
      <c r="A39" t="s">
        <v>58</v>
      </c>
      <c r="E39" s="39" t="s">
        <v>1107</v>
      </c>
    </row>
    <row r="40" spans="1:16" ht="12.75">
      <c r="A40" t="s">
        <v>49</v>
      </c>
      <c s="34" t="s">
        <v>77</v>
      </c>
      <c s="34" t="s">
        <v>2140</v>
      </c>
      <c s="35" t="s">
        <v>5</v>
      </c>
      <c s="6" t="s">
        <v>2141</v>
      </c>
      <c s="36" t="s">
        <v>611</v>
      </c>
      <c s="37">
        <v>0.063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1104</v>
      </c>
      <c>
        <f>(M40*21)/100</f>
      </c>
      <c t="s">
        <v>27</v>
      </c>
    </row>
    <row r="41" spans="1:5" ht="267.75">
      <c r="A41" s="35" t="s">
        <v>54</v>
      </c>
      <c r="E41" s="39" t="s">
        <v>1931</v>
      </c>
    </row>
    <row r="42" spans="1:5" ht="25.5">
      <c r="A42" s="35" t="s">
        <v>56</v>
      </c>
      <c r="E42" s="40" t="s">
        <v>2142</v>
      </c>
    </row>
    <row r="43" spans="1:5" ht="12.75">
      <c r="A43" t="s">
        <v>58</v>
      </c>
      <c r="E43" s="39" t="s">
        <v>1107</v>
      </c>
    </row>
    <row r="44" spans="1:16" ht="12.75">
      <c r="A44" t="s">
        <v>49</v>
      </c>
      <c s="34" t="s">
        <v>80</v>
      </c>
      <c s="34" t="s">
        <v>2092</v>
      </c>
      <c s="35" t="s">
        <v>5</v>
      </c>
      <c s="6" t="s">
        <v>2093</v>
      </c>
      <c s="36" t="s">
        <v>611</v>
      </c>
      <c s="37">
        <v>0.37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1104</v>
      </c>
      <c>
        <f>(M44*21)/100</f>
      </c>
      <c t="s">
        <v>27</v>
      </c>
    </row>
    <row r="45" spans="1:5" ht="267.75">
      <c r="A45" s="35" t="s">
        <v>54</v>
      </c>
      <c r="E45" s="39" t="s">
        <v>1931</v>
      </c>
    </row>
    <row r="46" spans="1:5" ht="25.5">
      <c r="A46" s="35" t="s">
        <v>56</v>
      </c>
      <c r="E46" s="40" t="s">
        <v>2143</v>
      </c>
    </row>
    <row r="47" spans="1:5" ht="12.75">
      <c r="A47" t="s">
        <v>58</v>
      </c>
      <c r="E47" s="39" t="s">
        <v>1107</v>
      </c>
    </row>
    <row r="48" spans="1:16" ht="25.5">
      <c r="A48" t="s">
        <v>49</v>
      </c>
      <c s="34" t="s">
        <v>84</v>
      </c>
      <c s="34" t="s">
        <v>1955</v>
      </c>
      <c s="35" t="s">
        <v>5</v>
      </c>
      <c s="6" t="s">
        <v>1956</v>
      </c>
      <c s="36" t="s">
        <v>926</v>
      </c>
      <c s="37">
        <v>14.4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1104</v>
      </c>
      <c>
        <f>(M48*21)/100</f>
      </c>
      <c t="s">
        <v>27</v>
      </c>
    </row>
    <row r="49" spans="1:5" ht="191.25">
      <c r="A49" s="35" t="s">
        <v>54</v>
      </c>
      <c r="E49" s="39" t="s">
        <v>1957</v>
      </c>
    </row>
    <row r="50" spans="1:5" ht="25.5">
      <c r="A50" s="35" t="s">
        <v>56</v>
      </c>
      <c r="E50" s="40" t="s">
        <v>2144</v>
      </c>
    </row>
    <row r="51" spans="1:5" ht="12.75">
      <c r="A51" t="s">
        <v>58</v>
      </c>
      <c r="E51" s="39" t="s">
        <v>1107</v>
      </c>
    </row>
    <row r="52" spans="1:16" ht="12.75">
      <c r="A52" t="s">
        <v>49</v>
      </c>
      <c s="34" t="s">
        <v>88</v>
      </c>
      <c s="34" t="s">
        <v>1959</v>
      </c>
      <c s="35" t="s">
        <v>5</v>
      </c>
      <c s="6" t="s">
        <v>1960</v>
      </c>
      <c s="36" t="s">
        <v>926</v>
      </c>
      <c s="37">
        <v>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1104</v>
      </c>
      <c>
        <f>(M52*21)/100</f>
      </c>
      <c t="s">
        <v>27</v>
      </c>
    </row>
    <row r="53" spans="1:5" ht="191.25">
      <c r="A53" s="35" t="s">
        <v>54</v>
      </c>
      <c r="E53" s="39" t="s">
        <v>1957</v>
      </c>
    </row>
    <row r="54" spans="1:5" ht="25.5">
      <c r="A54" s="35" t="s">
        <v>56</v>
      </c>
      <c r="E54" s="40" t="s">
        <v>2145</v>
      </c>
    </row>
    <row r="55" spans="1:5" ht="12.75">
      <c r="A55" t="s">
        <v>58</v>
      </c>
      <c r="E55" s="39" t="s">
        <v>1107</v>
      </c>
    </row>
    <row r="56" spans="1:13" ht="12.75">
      <c r="A56" t="s">
        <v>46</v>
      </c>
      <c r="C56" s="31" t="s">
        <v>26</v>
      </c>
      <c r="E56" s="33" t="s">
        <v>1846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92</v>
      </c>
      <c s="34" t="s">
        <v>1936</v>
      </c>
      <c s="35" t="s">
        <v>5</v>
      </c>
      <c s="6" t="s">
        <v>1937</v>
      </c>
      <c s="36" t="s">
        <v>64</v>
      </c>
      <c s="37">
        <v>3.6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1104</v>
      </c>
      <c>
        <f>(M57*21)/100</f>
      </c>
      <c t="s">
        <v>27</v>
      </c>
    </row>
    <row r="58" spans="1:5" ht="369.75">
      <c r="A58" s="35" t="s">
        <v>54</v>
      </c>
      <c r="E58" s="39" t="s">
        <v>1938</v>
      </c>
    </row>
    <row r="59" spans="1:5" ht="25.5">
      <c r="A59" s="35" t="s">
        <v>56</v>
      </c>
      <c r="E59" s="40" t="s">
        <v>2146</v>
      </c>
    </row>
    <row r="60" spans="1:5" ht="12.75">
      <c r="A60" t="s">
        <v>58</v>
      </c>
      <c r="E60" s="39" t="s">
        <v>1107</v>
      </c>
    </row>
    <row r="61" spans="1:13" ht="12.75">
      <c r="A61" t="s">
        <v>46</v>
      </c>
      <c r="C61" s="31" t="s">
        <v>65</v>
      </c>
      <c r="E61" s="33" t="s">
        <v>1851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95</v>
      </c>
      <c s="34" t="s">
        <v>2147</v>
      </c>
      <c s="35" t="s">
        <v>5</v>
      </c>
      <c s="6" t="s">
        <v>2148</v>
      </c>
      <c s="36" t="s">
        <v>64</v>
      </c>
      <c s="37">
        <v>0.072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1104</v>
      </c>
      <c>
        <f>(M62*21)/100</f>
      </c>
      <c t="s">
        <v>27</v>
      </c>
    </row>
    <row r="63" spans="1:5" ht="242.25">
      <c r="A63" s="35" t="s">
        <v>54</v>
      </c>
      <c r="E63" s="39" t="s">
        <v>2149</v>
      </c>
    </row>
    <row r="64" spans="1:5" ht="38.25">
      <c r="A64" s="35" t="s">
        <v>56</v>
      </c>
      <c r="E64" s="40" t="s">
        <v>2150</v>
      </c>
    </row>
    <row r="65" spans="1:5" ht="12.75">
      <c r="A65" t="s">
        <v>58</v>
      </c>
      <c r="E65" s="39" t="s">
        <v>1107</v>
      </c>
    </row>
    <row r="66" spans="1:13" ht="12.75">
      <c r="A66" t="s">
        <v>46</v>
      </c>
      <c r="C66" s="31" t="s">
        <v>80</v>
      </c>
      <c r="E66" s="33" t="s">
        <v>1179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98</v>
      </c>
      <c s="34" t="s">
        <v>2151</v>
      </c>
      <c s="35" t="s">
        <v>5</v>
      </c>
      <c s="6" t="s">
        <v>2152</v>
      </c>
      <c s="36" t="s">
        <v>110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1113</v>
      </c>
      <c>
        <f>(M67*21)/100</f>
      </c>
      <c t="s">
        <v>27</v>
      </c>
    </row>
    <row r="68" spans="1:5" ht="89.25">
      <c r="A68" s="35" t="s">
        <v>54</v>
      </c>
      <c r="E68" s="39" t="s">
        <v>2153</v>
      </c>
    </row>
    <row r="69" spans="1:5" ht="51">
      <c r="A69" s="35" t="s">
        <v>56</v>
      </c>
      <c r="E69" s="40" t="s">
        <v>2154</v>
      </c>
    </row>
    <row r="70" spans="1:5" ht="89.25">
      <c r="A70" t="s">
        <v>58</v>
      </c>
      <c r="E70" s="39" t="s">
        <v>2153</v>
      </c>
    </row>
    <row r="71" spans="1:16" ht="12.75">
      <c r="A71" t="s">
        <v>49</v>
      </c>
      <c s="34" t="s">
        <v>101</v>
      </c>
      <c s="34" t="s">
        <v>2155</v>
      </c>
      <c s="35" t="s">
        <v>5</v>
      </c>
      <c s="6" t="s">
        <v>2152</v>
      </c>
      <c s="36" t="s">
        <v>110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1113</v>
      </c>
      <c>
        <f>(M71*21)/100</f>
      </c>
      <c t="s">
        <v>27</v>
      </c>
    </row>
    <row r="72" spans="1:5" ht="89.25">
      <c r="A72" s="35" t="s">
        <v>54</v>
      </c>
      <c r="E72" s="39" t="s">
        <v>2153</v>
      </c>
    </row>
    <row r="73" spans="1:5" ht="51">
      <c r="A73" s="35" t="s">
        <v>56</v>
      </c>
      <c r="E73" s="40" t="s">
        <v>2156</v>
      </c>
    </row>
    <row r="74" spans="1:5" ht="89.25">
      <c r="A74" t="s">
        <v>58</v>
      </c>
      <c r="E74" s="39" t="s">
        <v>2153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2121</v>
      </c>
      <c s="41">
        <f>Rekapitulace!C38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2121</v>
      </c>
      <c r="E4" s="26" t="s">
        <v>2122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2159</v>
      </c>
      <c r="E8" s="30" t="s">
        <v>2158</v>
      </c>
      <c r="J8" s="29">
        <f>0+J9+J14+J23+J28+J33</f>
      </c>
      <c s="29">
        <f>0+K9+K14+K23+K28+K33</f>
      </c>
      <c s="29">
        <f>0+L9+L14+L23+L28+L33</f>
      </c>
      <c s="29">
        <f>0+M9+M14+M23+M28+M33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190</v>
      </c>
      <c s="34" t="s">
        <v>1745</v>
      </c>
      <c s="35" t="s">
        <v>5</v>
      </c>
      <c s="6" t="s">
        <v>1112</v>
      </c>
      <c s="36" t="s">
        <v>611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1113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38.25">
      <c r="A12" s="35" t="s">
        <v>56</v>
      </c>
      <c r="E12" s="40" t="s">
        <v>2160</v>
      </c>
    </row>
    <row r="13" spans="1:5" ht="140.25">
      <c r="A13" t="s">
        <v>58</v>
      </c>
      <c r="E13" s="39" t="s">
        <v>1105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26</v>
      </c>
      <c s="34" t="s">
        <v>2129</v>
      </c>
      <c s="35" t="s">
        <v>5</v>
      </c>
      <c s="6" t="s">
        <v>1138</v>
      </c>
      <c s="36" t="s">
        <v>64</v>
      </c>
      <c s="37">
        <v>196.25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1104</v>
      </c>
      <c>
        <f>(M15*21)/100</f>
      </c>
      <c t="s">
        <v>27</v>
      </c>
    </row>
    <row r="16" spans="1:5" ht="25.5">
      <c r="A16" s="35" t="s">
        <v>54</v>
      </c>
      <c r="E16" s="39" t="s">
        <v>1139</v>
      </c>
    </row>
    <row r="17" spans="1:5" ht="25.5">
      <c r="A17" s="35" t="s">
        <v>56</v>
      </c>
      <c r="E17" s="40" t="s">
        <v>2161</v>
      </c>
    </row>
    <row r="18" spans="1:5" ht="12.75">
      <c r="A18" t="s">
        <v>58</v>
      </c>
      <c r="E18" s="39" t="s">
        <v>1107</v>
      </c>
    </row>
    <row r="19" spans="1:16" ht="12.75">
      <c r="A19" t="s">
        <v>49</v>
      </c>
      <c s="34" t="s">
        <v>187</v>
      </c>
      <c s="34" t="s">
        <v>2082</v>
      </c>
      <c s="35" t="s">
        <v>5</v>
      </c>
      <c s="6" t="s">
        <v>2083</v>
      </c>
      <c s="36" t="s">
        <v>64</v>
      </c>
      <c s="37">
        <v>7.85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1104</v>
      </c>
      <c>
        <f>(M19*21)/100</f>
      </c>
      <c t="s">
        <v>27</v>
      </c>
    </row>
    <row r="20" spans="1:5" ht="318.75">
      <c r="A20" s="35" t="s">
        <v>54</v>
      </c>
      <c r="E20" s="39" t="s">
        <v>1214</v>
      </c>
    </row>
    <row r="21" spans="1:5" ht="38.25">
      <c r="A21" s="35" t="s">
        <v>56</v>
      </c>
      <c r="E21" s="40" t="s">
        <v>2162</v>
      </c>
    </row>
    <row r="22" spans="1:5" ht="12.75">
      <c r="A22" t="s">
        <v>58</v>
      </c>
      <c r="E22" s="39" t="s">
        <v>1107</v>
      </c>
    </row>
    <row r="23" spans="1:13" ht="12.75">
      <c r="A23" t="s">
        <v>46</v>
      </c>
      <c r="C23" s="31" t="s">
        <v>27</v>
      </c>
      <c r="E23" s="33" t="s">
        <v>1833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65</v>
      </c>
      <c s="34" t="s">
        <v>1834</v>
      </c>
      <c s="35" t="s">
        <v>5</v>
      </c>
      <c s="6" t="s">
        <v>1835</v>
      </c>
      <c s="36" t="s">
        <v>64</v>
      </c>
      <c s="37">
        <v>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1104</v>
      </c>
      <c>
        <f>(M24*21)/100</f>
      </c>
      <c t="s">
        <v>27</v>
      </c>
    </row>
    <row r="25" spans="1:5" ht="369.75">
      <c r="A25" s="35" t="s">
        <v>54</v>
      </c>
      <c r="E25" s="39" t="s">
        <v>1836</v>
      </c>
    </row>
    <row r="26" spans="1:5" ht="38.25">
      <c r="A26" s="35" t="s">
        <v>56</v>
      </c>
      <c r="E26" s="40" t="s">
        <v>2163</v>
      </c>
    </row>
    <row r="27" spans="1:5" ht="12.75">
      <c r="A27" t="s">
        <v>58</v>
      </c>
      <c r="E27" s="39" t="s">
        <v>1107</v>
      </c>
    </row>
    <row r="28" spans="1:13" ht="12.75">
      <c r="A28" t="s">
        <v>46</v>
      </c>
      <c r="C28" s="31" t="s">
        <v>77</v>
      </c>
      <c r="E28" s="33" t="s">
        <v>1170</v>
      </c>
      <c r="J28" s="32">
        <f>0</f>
      </c>
      <c s="32">
        <f>0</f>
      </c>
      <c s="32">
        <f>0+L29</f>
      </c>
      <c s="32">
        <f>0+M29</f>
      </c>
    </row>
    <row r="29" spans="1:16" ht="12.75">
      <c r="A29" t="s">
        <v>49</v>
      </c>
      <c s="34" t="s">
        <v>193</v>
      </c>
      <c s="34" t="s">
        <v>2164</v>
      </c>
      <c s="35" t="s">
        <v>5</v>
      </c>
      <c s="6" t="s">
        <v>2165</v>
      </c>
      <c s="36" t="s">
        <v>52</v>
      </c>
      <c s="37">
        <v>4.5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1104</v>
      </c>
      <c>
        <f>(M29*21)/100</f>
      </c>
      <c t="s">
        <v>27</v>
      </c>
    </row>
    <row r="30" spans="1:5" ht="242.25">
      <c r="A30" s="35" t="s">
        <v>54</v>
      </c>
      <c r="E30" s="39" t="s">
        <v>2166</v>
      </c>
    </row>
    <row r="31" spans="1:5" ht="38.25">
      <c r="A31" s="35" t="s">
        <v>56</v>
      </c>
      <c r="E31" s="40" t="s">
        <v>2167</v>
      </c>
    </row>
    <row r="32" spans="1:5" ht="12.75">
      <c r="A32" t="s">
        <v>58</v>
      </c>
      <c r="E32" s="39" t="s">
        <v>1107</v>
      </c>
    </row>
    <row r="33" spans="1:13" ht="12.75">
      <c r="A33" t="s">
        <v>46</v>
      </c>
      <c r="C33" s="31" t="s">
        <v>80</v>
      </c>
      <c r="E33" s="33" t="s">
        <v>1179</v>
      </c>
      <c r="J33" s="32">
        <f>0</f>
      </c>
      <c s="32">
        <f>0</f>
      </c>
      <c s="32">
        <f>0+L34+L38+L42+L46</f>
      </c>
      <c s="32">
        <f>0+M34+M38+M42+M46</f>
      </c>
    </row>
    <row r="34" spans="1:16" ht="25.5">
      <c r="A34" t="s">
        <v>49</v>
      </c>
      <c s="34" t="s">
        <v>68</v>
      </c>
      <c s="34" t="s">
        <v>2168</v>
      </c>
      <c s="35" t="s">
        <v>5</v>
      </c>
      <c s="6" t="s">
        <v>2169</v>
      </c>
      <c s="36" t="s">
        <v>110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1113</v>
      </c>
      <c>
        <f>(M34*21)/100</f>
      </c>
      <c t="s">
        <v>27</v>
      </c>
    </row>
    <row r="35" spans="1:5" ht="127.5">
      <c r="A35" s="35" t="s">
        <v>54</v>
      </c>
      <c r="E35" s="39" t="s">
        <v>1756</v>
      </c>
    </row>
    <row r="36" spans="1:5" ht="25.5">
      <c r="A36" s="35" t="s">
        <v>56</v>
      </c>
      <c r="E36" s="40" t="s">
        <v>2170</v>
      </c>
    </row>
    <row r="37" spans="1:5" ht="127.5">
      <c r="A37" t="s">
        <v>58</v>
      </c>
      <c r="E37" s="39" t="s">
        <v>1756</v>
      </c>
    </row>
    <row r="38" spans="1:16" ht="12.75">
      <c r="A38" t="s">
        <v>49</v>
      </c>
      <c s="34" t="s">
        <v>71</v>
      </c>
      <c s="34" t="s">
        <v>1765</v>
      </c>
      <c s="35" t="s">
        <v>5</v>
      </c>
      <c s="6" t="s">
        <v>1766</v>
      </c>
      <c s="36" t="s">
        <v>110</v>
      </c>
      <c s="37">
        <v>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1104</v>
      </c>
      <c>
        <f>(M38*21)/100</f>
      </c>
      <c t="s">
        <v>27</v>
      </c>
    </row>
    <row r="39" spans="1:5" ht="114.75">
      <c r="A39" s="35" t="s">
        <v>54</v>
      </c>
      <c r="E39" s="39" t="s">
        <v>1767</v>
      </c>
    </row>
    <row r="40" spans="1:5" ht="38.25">
      <c r="A40" s="35" t="s">
        <v>56</v>
      </c>
      <c r="E40" s="40" t="s">
        <v>2171</v>
      </c>
    </row>
    <row r="41" spans="1:5" ht="12.75">
      <c r="A41" t="s">
        <v>58</v>
      </c>
      <c r="E41" s="39" t="s">
        <v>1107</v>
      </c>
    </row>
    <row r="42" spans="1:16" ht="12.75">
      <c r="A42" t="s">
        <v>49</v>
      </c>
      <c s="34" t="s">
        <v>74</v>
      </c>
      <c s="34" t="s">
        <v>2172</v>
      </c>
      <c s="35" t="s">
        <v>5</v>
      </c>
      <c s="6" t="s">
        <v>2173</v>
      </c>
      <c s="36" t="s">
        <v>110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1113</v>
      </c>
      <c>
        <f>(M42*21)/100</f>
      </c>
      <c t="s">
        <v>27</v>
      </c>
    </row>
    <row r="43" spans="1:5" ht="127.5">
      <c r="A43" s="35" t="s">
        <v>54</v>
      </c>
      <c r="E43" s="39" t="s">
        <v>1756</v>
      </c>
    </row>
    <row r="44" spans="1:5" ht="25.5">
      <c r="A44" s="35" t="s">
        <v>56</v>
      </c>
      <c r="E44" s="40" t="s">
        <v>1197</v>
      </c>
    </row>
    <row r="45" spans="1:5" ht="127.5">
      <c r="A45" t="s">
        <v>58</v>
      </c>
      <c r="E45" s="39" t="s">
        <v>1756</v>
      </c>
    </row>
    <row r="46" spans="1:16" ht="12.75">
      <c r="A46" t="s">
        <v>49</v>
      </c>
      <c s="34" t="s">
        <v>77</v>
      </c>
      <c s="34" t="s">
        <v>2174</v>
      </c>
      <c s="35" t="s">
        <v>5</v>
      </c>
      <c s="6" t="s">
        <v>2175</v>
      </c>
      <c s="36" t="s">
        <v>110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1113</v>
      </c>
      <c>
        <f>(M46*21)/100</f>
      </c>
      <c t="s">
        <v>27</v>
      </c>
    </row>
    <row r="47" spans="1:5" ht="127.5">
      <c r="A47" s="35" t="s">
        <v>54</v>
      </c>
      <c r="E47" s="39" t="s">
        <v>1756</v>
      </c>
    </row>
    <row r="48" spans="1:5" ht="25.5">
      <c r="A48" s="35" t="s">
        <v>56</v>
      </c>
      <c r="E48" s="40" t="s">
        <v>2176</v>
      </c>
    </row>
    <row r="49" spans="1:5" ht="127.5">
      <c r="A49" t="s">
        <v>58</v>
      </c>
      <c r="E49" s="39" t="s">
        <v>1756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2121</v>
      </c>
      <c s="41">
        <f>Rekapitulace!C38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2121</v>
      </c>
      <c r="E4" s="26" t="s">
        <v>2122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2179</v>
      </c>
      <c r="E8" s="30" t="s">
        <v>2178</v>
      </c>
      <c r="J8" s="29">
        <f>0+J9+J18+J31+J44+J49+J54+J59+J64+J69+J82+J87+J104</f>
      </c>
      <c s="29">
        <f>0+K9+K18+K31+K44+K49+K54+K59+K64+K69+K82+K87+K104</f>
      </c>
      <c s="29">
        <f>0+L9+L18+L31+L44+L49+L54+L59+L64+L69+L82+L87+L104</f>
      </c>
      <c s="29">
        <f>0+M9+M18+M31+M44+M49+M54+M59+M64+M69+M82+M87+M104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1108</v>
      </c>
      <c s="35" t="s">
        <v>5</v>
      </c>
      <c s="6" t="s">
        <v>1109</v>
      </c>
      <c s="36" t="s">
        <v>611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25.5">
      <c r="A12" s="35" t="s">
        <v>56</v>
      </c>
      <c r="E12" s="40" t="s">
        <v>2180</v>
      </c>
    </row>
    <row r="13" spans="1:5" ht="12.75">
      <c r="A13" t="s">
        <v>58</v>
      </c>
      <c r="E13" s="39" t="s">
        <v>1107</v>
      </c>
    </row>
    <row r="14" spans="1:16" ht="25.5">
      <c r="A14" t="s">
        <v>49</v>
      </c>
      <c s="34" t="s">
        <v>27</v>
      </c>
      <c s="34" t="s">
        <v>2181</v>
      </c>
      <c s="35" t="s">
        <v>5</v>
      </c>
      <c s="6" t="s">
        <v>1112</v>
      </c>
      <c s="36" t="s">
        <v>611</v>
      </c>
      <c s="37">
        <v>22.4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2182</v>
      </c>
      <c>
        <f>(M14*21)/100</f>
      </c>
      <c t="s">
        <v>27</v>
      </c>
    </row>
    <row r="15" spans="1:5" ht="140.25">
      <c r="A15" s="35" t="s">
        <v>54</v>
      </c>
      <c r="E15" s="39" t="s">
        <v>1105</v>
      </c>
    </row>
    <row r="16" spans="1:5" ht="25.5">
      <c r="A16" s="35" t="s">
        <v>56</v>
      </c>
      <c r="E16" s="40" t="s">
        <v>2183</v>
      </c>
    </row>
    <row r="17" spans="1:5" ht="140.25">
      <c r="A17" t="s">
        <v>58</v>
      </c>
      <c r="E17" s="39" t="s">
        <v>1105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2184</v>
      </c>
      <c s="35" t="s">
        <v>5</v>
      </c>
      <c s="6" t="s">
        <v>1138</v>
      </c>
      <c s="36" t="s">
        <v>64</v>
      </c>
      <c s="37">
        <v>164.8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1104</v>
      </c>
      <c>
        <f>(M19*21)/100</f>
      </c>
      <c t="s">
        <v>27</v>
      </c>
    </row>
    <row r="20" spans="1:5" ht="25.5">
      <c r="A20" s="35" t="s">
        <v>54</v>
      </c>
      <c r="E20" s="39" t="s">
        <v>1139</v>
      </c>
    </row>
    <row r="21" spans="1:5" ht="12.75">
      <c r="A21" s="35" t="s">
        <v>56</v>
      </c>
      <c r="E21" s="40" t="s">
        <v>2185</v>
      </c>
    </row>
    <row r="22" spans="1:5" ht="12.75">
      <c r="A22" t="s">
        <v>58</v>
      </c>
      <c r="E22" s="39" t="s">
        <v>1107</v>
      </c>
    </row>
    <row r="23" spans="1:16" ht="12.75">
      <c r="A23" t="s">
        <v>49</v>
      </c>
      <c s="34" t="s">
        <v>65</v>
      </c>
      <c s="34" t="s">
        <v>2131</v>
      </c>
      <c s="35" t="s">
        <v>5</v>
      </c>
      <c s="6" t="s">
        <v>2132</v>
      </c>
      <c s="36" t="s">
        <v>64</v>
      </c>
      <c s="37">
        <v>4.8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1104</v>
      </c>
      <c>
        <f>(M23*21)/100</f>
      </c>
      <c t="s">
        <v>27</v>
      </c>
    </row>
    <row r="24" spans="1:5" ht="318.75">
      <c r="A24" s="35" t="s">
        <v>54</v>
      </c>
      <c r="E24" s="39" t="s">
        <v>1214</v>
      </c>
    </row>
    <row r="25" spans="1:5" ht="25.5">
      <c r="A25" s="35" t="s">
        <v>56</v>
      </c>
      <c r="E25" s="40" t="s">
        <v>2186</v>
      </c>
    </row>
    <row r="26" spans="1:5" ht="12.75">
      <c r="A26" t="s">
        <v>58</v>
      </c>
      <c r="E26" s="39" t="s">
        <v>1107</v>
      </c>
    </row>
    <row r="27" spans="1:16" ht="12.75">
      <c r="A27" t="s">
        <v>49</v>
      </c>
      <c s="34" t="s">
        <v>68</v>
      </c>
      <c s="34" t="s">
        <v>2187</v>
      </c>
      <c s="35" t="s">
        <v>5</v>
      </c>
      <c s="6" t="s">
        <v>2188</v>
      </c>
      <c s="36" t="s">
        <v>64</v>
      </c>
      <c s="37">
        <v>6.4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1104</v>
      </c>
      <c>
        <f>(M27*21)/100</f>
      </c>
      <c t="s">
        <v>27</v>
      </c>
    </row>
    <row r="28" spans="1:5" ht="318.75">
      <c r="A28" s="35" t="s">
        <v>54</v>
      </c>
      <c r="E28" s="39" t="s">
        <v>1214</v>
      </c>
    </row>
    <row r="29" spans="1:5" ht="38.25">
      <c r="A29" s="35" t="s">
        <v>56</v>
      </c>
      <c r="E29" s="40" t="s">
        <v>2189</v>
      </c>
    </row>
    <row r="30" spans="1:5" ht="12.75">
      <c r="A30" t="s">
        <v>58</v>
      </c>
      <c r="E30" s="39" t="s">
        <v>1107</v>
      </c>
    </row>
    <row r="31" spans="1:13" ht="12.75">
      <c r="A31" t="s">
        <v>46</v>
      </c>
      <c r="C31" s="31" t="s">
        <v>27</v>
      </c>
      <c r="E31" s="33" t="s">
        <v>1833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71</v>
      </c>
      <c s="34" t="s">
        <v>2190</v>
      </c>
      <c s="35" t="s">
        <v>5</v>
      </c>
      <c s="6" t="s">
        <v>1843</v>
      </c>
      <c s="36" t="s">
        <v>52</v>
      </c>
      <c s="37">
        <v>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1104</v>
      </c>
      <c>
        <f>(M32*21)/100</f>
      </c>
      <c t="s">
        <v>27</v>
      </c>
    </row>
    <row r="33" spans="1:5" ht="165.75">
      <c r="A33" s="35" t="s">
        <v>54</v>
      </c>
      <c r="E33" s="39" t="s">
        <v>1844</v>
      </c>
    </row>
    <row r="34" spans="1:5" ht="38.25">
      <c r="A34" s="35" t="s">
        <v>56</v>
      </c>
      <c r="E34" s="40" t="s">
        <v>2191</v>
      </c>
    </row>
    <row r="35" spans="1:5" ht="12.75">
      <c r="A35" t="s">
        <v>58</v>
      </c>
      <c r="E35" s="39" t="s">
        <v>1107</v>
      </c>
    </row>
    <row r="36" spans="1:16" ht="12.75">
      <c r="A36" t="s">
        <v>49</v>
      </c>
      <c s="34" t="s">
        <v>74</v>
      </c>
      <c s="34" t="s">
        <v>1834</v>
      </c>
      <c s="35" t="s">
        <v>5</v>
      </c>
      <c s="6" t="s">
        <v>1835</v>
      </c>
      <c s="36" t="s">
        <v>64</v>
      </c>
      <c s="37">
        <v>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1104</v>
      </c>
      <c>
        <f>(M36*21)/100</f>
      </c>
      <c t="s">
        <v>27</v>
      </c>
    </row>
    <row r="37" spans="1:5" ht="369.75">
      <c r="A37" s="35" t="s">
        <v>54</v>
      </c>
      <c r="E37" s="39" t="s">
        <v>1836</v>
      </c>
    </row>
    <row r="38" spans="1:5" ht="25.5">
      <c r="A38" s="35" t="s">
        <v>56</v>
      </c>
      <c r="E38" s="40" t="s">
        <v>2192</v>
      </c>
    </row>
    <row r="39" spans="1:5" ht="12.75">
      <c r="A39" t="s">
        <v>58</v>
      </c>
      <c r="E39" s="39" t="s">
        <v>1107</v>
      </c>
    </row>
    <row r="40" spans="1:16" ht="12.75">
      <c r="A40" t="s">
        <v>49</v>
      </c>
      <c s="34" t="s">
        <v>77</v>
      </c>
      <c s="34" t="s">
        <v>2193</v>
      </c>
      <c s="35" t="s">
        <v>5</v>
      </c>
      <c s="6" t="s">
        <v>2194</v>
      </c>
      <c s="36" t="s">
        <v>926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1104</v>
      </c>
      <c>
        <f>(M40*21)/100</f>
      </c>
      <c t="s">
        <v>27</v>
      </c>
    </row>
    <row r="41" spans="1:5" ht="38.25">
      <c r="A41" s="35" t="s">
        <v>54</v>
      </c>
      <c r="E41" s="39" t="s">
        <v>2195</v>
      </c>
    </row>
    <row r="42" spans="1:5" ht="25.5">
      <c r="A42" s="35" t="s">
        <v>56</v>
      </c>
      <c r="E42" s="40" t="s">
        <v>2196</v>
      </c>
    </row>
    <row r="43" spans="1:5" ht="12.75">
      <c r="A43" t="s">
        <v>58</v>
      </c>
      <c r="E43" s="39" t="s">
        <v>1107</v>
      </c>
    </row>
    <row r="44" spans="1:13" ht="12.75">
      <c r="A44" t="s">
        <v>46</v>
      </c>
      <c r="C44" s="31" t="s">
        <v>26</v>
      </c>
      <c r="E44" s="33" t="s">
        <v>1846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2197</v>
      </c>
      <c s="35" t="s">
        <v>5</v>
      </c>
      <c s="6" t="s">
        <v>2198</v>
      </c>
      <c s="36" t="s">
        <v>52</v>
      </c>
      <c s="37">
        <v>2.24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1104</v>
      </c>
      <c>
        <f>(M45*21)/100</f>
      </c>
      <c t="s">
        <v>27</v>
      </c>
    </row>
    <row r="46" spans="1:5" ht="38.25">
      <c r="A46" s="35" t="s">
        <v>54</v>
      </c>
      <c r="E46" s="39" t="s">
        <v>2199</v>
      </c>
    </row>
    <row r="47" spans="1:5" ht="38.25">
      <c r="A47" s="35" t="s">
        <v>56</v>
      </c>
      <c r="E47" s="40" t="s">
        <v>2200</v>
      </c>
    </row>
    <row r="48" spans="1:5" ht="12.75">
      <c r="A48" t="s">
        <v>58</v>
      </c>
      <c r="E48" s="39" t="s">
        <v>1107</v>
      </c>
    </row>
    <row r="49" spans="1:13" ht="12.75">
      <c r="A49" t="s">
        <v>46</v>
      </c>
      <c r="C49" s="31" t="s">
        <v>71</v>
      </c>
      <c r="E49" s="33" t="s">
        <v>1884</v>
      </c>
      <c r="J49" s="32">
        <f>0</f>
      </c>
      <c s="32">
        <f>0</f>
      </c>
      <c s="32">
        <f>0+L50</f>
      </c>
      <c s="32">
        <f>0+M50</f>
      </c>
    </row>
    <row r="50" spans="1:16" ht="12.75">
      <c r="A50" t="s">
        <v>49</v>
      </c>
      <c s="34" t="s">
        <v>84</v>
      </c>
      <c s="34" t="s">
        <v>2201</v>
      </c>
      <c s="35" t="s">
        <v>5</v>
      </c>
      <c s="6" t="s">
        <v>2202</v>
      </c>
      <c s="36" t="s">
        <v>926</v>
      </c>
      <c s="37">
        <v>1.5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2182</v>
      </c>
      <c>
        <f>(M50*21)/100</f>
      </c>
      <c t="s">
        <v>27</v>
      </c>
    </row>
    <row r="51" spans="1:5" ht="76.5">
      <c r="A51" s="35" t="s">
        <v>54</v>
      </c>
      <c r="E51" s="39" t="s">
        <v>2203</v>
      </c>
    </row>
    <row r="52" spans="1:5" ht="51">
      <c r="A52" s="35" t="s">
        <v>56</v>
      </c>
      <c r="E52" s="40" t="s">
        <v>2204</v>
      </c>
    </row>
    <row r="53" spans="1:5" ht="76.5">
      <c r="A53" t="s">
        <v>58</v>
      </c>
      <c r="E53" s="39" t="s">
        <v>2203</v>
      </c>
    </row>
    <row r="54" spans="1:13" ht="12.75">
      <c r="A54" t="s">
        <v>46</v>
      </c>
      <c r="C54" s="31" t="s">
        <v>2205</v>
      </c>
      <c r="E54" s="33" t="s">
        <v>2206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120</v>
      </c>
      <c s="34" t="s">
        <v>2207</v>
      </c>
      <c s="35" t="s">
        <v>5</v>
      </c>
      <c s="6" t="s">
        <v>2208</v>
      </c>
      <c s="36" t="s">
        <v>110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2182</v>
      </c>
      <c>
        <f>(M55*21)/100</f>
      </c>
      <c t="s">
        <v>27</v>
      </c>
    </row>
    <row r="56" spans="1:5" ht="165.75">
      <c r="A56" s="35" t="s">
        <v>54</v>
      </c>
      <c r="E56" s="39" t="s">
        <v>2209</v>
      </c>
    </row>
    <row r="57" spans="1:5" ht="38.25">
      <c r="A57" s="35" t="s">
        <v>56</v>
      </c>
      <c r="E57" s="40" t="s">
        <v>2210</v>
      </c>
    </row>
    <row r="58" spans="1:5" ht="165.75">
      <c r="A58" t="s">
        <v>58</v>
      </c>
      <c r="E58" s="39" t="s">
        <v>2209</v>
      </c>
    </row>
    <row r="59" spans="1:13" ht="12.75">
      <c r="A59" t="s">
        <v>46</v>
      </c>
      <c r="C59" s="31" t="s">
        <v>2211</v>
      </c>
      <c r="E59" s="33" t="s">
        <v>2212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123</v>
      </c>
      <c s="34" t="s">
        <v>2213</v>
      </c>
      <c s="35" t="s">
        <v>5</v>
      </c>
      <c s="6" t="s">
        <v>2214</v>
      </c>
      <c s="36" t="s">
        <v>926</v>
      </c>
      <c s="37">
        <v>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1104</v>
      </c>
      <c>
        <f>(M60*21)/100</f>
      </c>
      <c t="s">
        <v>27</v>
      </c>
    </row>
    <row r="61" spans="1:5" ht="38.25">
      <c r="A61" s="35" t="s">
        <v>54</v>
      </c>
      <c r="E61" s="39" t="s">
        <v>2215</v>
      </c>
    </row>
    <row r="62" spans="1:5" ht="38.25">
      <c r="A62" s="35" t="s">
        <v>56</v>
      </c>
      <c r="E62" s="40" t="s">
        <v>2216</v>
      </c>
    </row>
    <row r="63" spans="1:5" ht="12.75">
      <c r="A63" t="s">
        <v>58</v>
      </c>
      <c r="E63" s="39" t="s">
        <v>1107</v>
      </c>
    </row>
    <row r="64" spans="1:13" ht="12.75">
      <c r="A64" t="s">
        <v>46</v>
      </c>
      <c r="C64" s="31" t="s">
        <v>2217</v>
      </c>
      <c r="E64" s="33" t="s">
        <v>2218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126</v>
      </c>
      <c s="34" t="s">
        <v>2219</v>
      </c>
      <c s="35" t="s">
        <v>5</v>
      </c>
      <c s="6" t="s">
        <v>2220</v>
      </c>
      <c s="36" t="s">
        <v>926</v>
      </c>
      <c s="37">
        <v>6.7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2182</v>
      </c>
      <c>
        <f>(M65*21)/100</f>
      </c>
      <c t="s">
        <v>27</v>
      </c>
    </row>
    <row r="66" spans="1:5" ht="51">
      <c r="A66" s="35" t="s">
        <v>54</v>
      </c>
      <c r="E66" s="39" t="s">
        <v>2221</v>
      </c>
    </row>
    <row r="67" spans="1:5" ht="38.25">
      <c r="A67" s="35" t="s">
        <v>56</v>
      </c>
      <c r="E67" s="40" t="s">
        <v>2222</v>
      </c>
    </row>
    <row r="68" spans="1:5" ht="51">
      <c r="A68" t="s">
        <v>58</v>
      </c>
      <c r="E68" s="39" t="s">
        <v>2221</v>
      </c>
    </row>
    <row r="69" spans="1:13" ht="12.75">
      <c r="A69" t="s">
        <v>46</v>
      </c>
      <c r="C69" s="31" t="s">
        <v>2223</v>
      </c>
      <c r="E69" s="33" t="s">
        <v>2224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49</v>
      </c>
      <c s="34" t="s">
        <v>129</v>
      </c>
      <c s="34" t="s">
        <v>1955</v>
      </c>
      <c s="35" t="s">
        <v>5</v>
      </c>
      <c s="6" t="s">
        <v>1956</v>
      </c>
      <c s="36" t="s">
        <v>926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1104</v>
      </c>
      <c>
        <f>(M70*21)/100</f>
      </c>
      <c t="s">
        <v>27</v>
      </c>
    </row>
    <row r="71" spans="1:5" ht="191.25">
      <c r="A71" s="35" t="s">
        <v>54</v>
      </c>
      <c r="E71" s="39" t="s">
        <v>1957</v>
      </c>
    </row>
    <row r="72" spans="1:5" ht="38.25">
      <c r="A72" s="35" t="s">
        <v>56</v>
      </c>
      <c r="E72" s="40" t="s">
        <v>2225</v>
      </c>
    </row>
    <row r="73" spans="1:5" ht="12.75">
      <c r="A73" t="s">
        <v>58</v>
      </c>
      <c r="E73" s="39" t="s">
        <v>1107</v>
      </c>
    </row>
    <row r="74" spans="1:16" ht="25.5">
      <c r="A74" t="s">
        <v>49</v>
      </c>
      <c s="34" t="s">
        <v>132</v>
      </c>
      <c s="34" t="s">
        <v>2226</v>
      </c>
      <c s="35" t="s">
        <v>5</v>
      </c>
      <c s="6" t="s">
        <v>2227</v>
      </c>
      <c s="36" t="s">
        <v>926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1104</v>
      </c>
      <c>
        <f>(M74*21)/100</f>
      </c>
      <c t="s">
        <v>27</v>
      </c>
    </row>
    <row r="75" spans="1:5" ht="191.25">
      <c r="A75" s="35" t="s">
        <v>54</v>
      </c>
      <c r="E75" s="39" t="s">
        <v>1957</v>
      </c>
    </row>
    <row r="76" spans="1:5" ht="25.5">
      <c r="A76" s="35" t="s">
        <v>56</v>
      </c>
      <c r="E76" s="40" t="s">
        <v>2228</v>
      </c>
    </row>
    <row r="77" spans="1:5" ht="12.75">
      <c r="A77" t="s">
        <v>58</v>
      </c>
      <c r="E77" s="39" t="s">
        <v>1107</v>
      </c>
    </row>
    <row r="78" spans="1:16" ht="12.75">
      <c r="A78" t="s">
        <v>49</v>
      </c>
      <c s="34" t="s">
        <v>135</v>
      </c>
      <c s="34" t="s">
        <v>2229</v>
      </c>
      <c s="35" t="s">
        <v>5</v>
      </c>
      <c s="6" t="s">
        <v>2230</v>
      </c>
      <c s="36" t="s">
        <v>926</v>
      </c>
      <c s="37">
        <v>759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1104</v>
      </c>
      <c>
        <f>(M78*21)/100</f>
      </c>
      <c t="s">
        <v>27</v>
      </c>
    </row>
    <row r="79" spans="1:5" ht="38.25">
      <c r="A79" s="35" t="s">
        <v>54</v>
      </c>
      <c r="E79" s="39" t="s">
        <v>2231</v>
      </c>
    </row>
    <row r="80" spans="1:5" ht="25.5">
      <c r="A80" s="35" t="s">
        <v>56</v>
      </c>
      <c r="E80" s="40" t="s">
        <v>2232</v>
      </c>
    </row>
    <row r="81" spans="1:5" ht="12.75">
      <c r="A81" t="s">
        <v>58</v>
      </c>
      <c r="E81" s="39" t="s">
        <v>1107</v>
      </c>
    </row>
    <row r="82" spans="1:13" ht="12.75">
      <c r="A82" t="s">
        <v>46</v>
      </c>
      <c r="C82" s="31" t="s">
        <v>2233</v>
      </c>
      <c r="E82" s="33" t="s">
        <v>2234</v>
      </c>
      <c r="J82" s="32">
        <f>0</f>
      </c>
      <c s="32">
        <f>0</f>
      </c>
      <c s="32">
        <f>0+L83</f>
      </c>
      <c s="32">
        <f>0+M83</f>
      </c>
    </row>
    <row r="83" spans="1:16" ht="12.75">
      <c r="A83" t="s">
        <v>49</v>
      </c>
      <c s="34" t="s">
        <v>138</v>
      </c>
      <c s="34" t="s">
        <v>2235</v>
      </c>
      <c s="35" t="s">
        <v>5</v>
      </c>
      <c s="6" t="s">
        <v>2236</v>
      </c>
      <c s="36" t="s">
        <v>926</v>
      </c>
      <c s="37">
        <v>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1104</v>
      </c>
      <c>
        <f>(M83*21)/100</f>
      </c>
      <c t="s">
        <v>27</v>
      </c>
    </row>
    <row r="84" spans="1:5" ht="38.25">
      <c r="A84" s="35" t="s">
        <v>54</v>
      </c>
      <c r="E84" s="39" t="s">
        <v>2237</v>
      </c>
    </row>
    <row r="85" spans="1:5" ht="38.25">
      <c r="A85" s="35" t="s">
        <v>56</v>
      </c>
      <c r="E85" s="40" t="s">
        <v>2238</v>
      </c>
    </row>
    <row r="86" spans="1:5" ht="12.75">
      <c r="A86" t="s">
        <v>58</v>
      </c>
      <c r="E86" s="39" t="s">
        <v>1107</v>
      </c>
    </row>
    <row r="87" spans="1:13" ht="12.75">
      <c r="A87" t="s">
        <v>46</v>
      </c>
      <c r="C87" s="31" t="s">
        <v>77</v>
      </c>
      <c r="E87" s="33" t="s">
        <v>1170</v>
      </c>
      <c r="J87" s="32">
        <f>0</f>
      </c>
      <c s="32">
        <f>0</f>
      </c>
      <c s="32">
        <f>0+L88+L92+L96+L100</f>
      </c>
      <c s="32">
        <f>0+M88+M92+M96+M100</f>
      </c>
    </row>
    <row r="88" spans="1:16" ht="12.75">
      <c r="A88" t="s">
        <v>49</v>
      </c>
      <c s="34" t="s">
        <v>88</v>
      </c>
      <c s="34" t="s">
        <v>2239</v>
      </c>
      <c s="35" t="s">
        <v>5</v>
      </c>
      <c s="6" t="s">
        <v>2240</v>
      </c>
      <c s="36" t="s">
        <v>110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1104</v>
      </c>
      <c>
        <f>(M88*21)/100</f>
      </c>
      <c t="s">
        <v>27</v>
      </c>
    </row>
    <row r="89" spans="1:5" ht="25.5">
      <c r="A89" s="35" t="s">
        <v>54</v>
      </c>
      <c r="E89" s="39" t="s">
        <v>2241</v>
      </c>
    </row>
    <row r="90" spans="1:5" ht="25.5">
      <c r="A90" s="35" t="s">
        <v>56</v>
      </c>
      <c r="E90" s="40" t="s">
        <v>2242</v>
      </c>
    </row>
    <row r="91" spans="1:5" ht="12.75">
      <c r="A91" t="s">
        <v>58</v>
      </c>
      <c r="E91" s="39" t="s">
        <v>1107</v>
      </c>
    </row>
    <row r="92" spans="1:16" ht="12.75">
      <c r="A92" t="s">
        <v>49</v>
      </c>
      <c s="34" t="s">
        <v>92</v>
      </c>
      <c s="34" t="s">
        <v>2243</v>
      </c>
      <c s="35" t="s">
        <v>5</v>
      </c>
      <c s="6" t="s">
        <v>2244</v>
      </c>
      <c s="36" t="s">
        <v>110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2182</v>
      </c>
      <c>
        <f>(M92*21)/100</f>
      </c>
      <c t="s">
        <v>27</v>
      </c>
    </row>
    <row r="93" spans="1:5" ht="242.25">
      <c r="A93" s="35" t="s">
        <v>54</v>
      </c>
      <c r="E93" s="39" t="s">
        <v>2245</v>
      </c>
    </row>
    <row r="94" spans="1:5" ht="38.25">
      <c r="A94" s="35" t="s">
        <v>56</v>
      </c>
      <c r="E94" s="40" t="s">
        <v>2246</v>
      </c>
    </row>
    <row r="95" spans="1:5" ht="242.25">
      <c r="A95" t="s">
        <v>58</v>
      </c>
      <c r="E95" s="39" t="s">
        <v>2245</v>
      </c>
    </row>
    <row r="96" spans="1:16" ht="12.75">
      <c r="A96" t="s">
        <v>49</v>
      </c>
      <c s="34" t="s">
        <v>95</v>
      </c>
      <c s="34" t="s">
        <v>2247</v>
      </c>
      <c s="35" t="s">
        <v>5</v>
      </c>
      <c s="6" t="s">
        <v>2248</v>
      </c>
      <c s="36" t="s">
        <v>110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2182</v>
      </c>
      <c>
        <f>(M96*21)/100</f>
      </c>
      <c t="s">
        <v>27</v>
      </c>
    </row>
    <row r="97" spans="1:5" ht="89.25">
      <c r="A97" s="35" t="s">
        <v>54</v>
      </c>
      <c r="E97" s="39" t="s">
        <v>1899</v>
      </c>
    </row>
    <row r="98" spans="1:5" ht="38.25">
      <c r="A98" s="35" t="s">
        <v>56</v>
      </c>
      <c r="E98" s="40" t="s">
        <v>2249</v>
      </c>
    </row>
    <row r="99" spans="1:5" ht="89.25">
      <c r="A99" t="s">
        <v>58</v>
      </c>
      <c r="E99" s="39" t="s">
        <v>1899</v>
      </c>
    </row>
    <row r="100" spans="1:16" ht="12.75">
      <c r="A100" t="s">
        <v>49</v>
      </c>
      <c s="34" t="s">
        <v>98</v>
      </c>
      <c s="34" t="s">
        <v>2250</v>
      </c>
      <c s="35" t="s">
        <v>5</v>
      </c>
      <c s="6" t="s">
        <v>2251</v>
      </c>
      <c s="36" t="s">
        <v>110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2182</v>
      </c>
      <c>
        <f>(M100*21)/100</f>
      </c>
      <c t="s">
        <v>27</v>
      </c>
    </row>
    <row r="101" spans="1:5" ht="12.75">
      <c r="A101" s="35" t="s">
        <v>54</v>
      </c>
      <c r="E101" s="39" t="s">
        <v>1177</v>
      </c>
    </row>
    <row r="102" spans="1:5" ht="38.25">
      <c r="A102" s="35" t="s">
        <v>56</v>
      </c>
      <c r="E102" s="40" t="s">
        <v>2252</v>
      </c>
    </row>
    <row r="103" spans="1:5" ht="12.75">
      <c r="A103" t="s">
        <v>58</v>
      </c>
      <c r="E103" s="39" t="s">
        <v>1177</v>
      </c>
    </row>
    <row r="104" spans="1:13" ht="12.75">
      <c r="A104" t="s">
        <v>46</v>
      </c>
      <c r="C104" s="31" t="s">
        <v>80</v>
      </c>
      <c r="E104" s="33" t="s">
        <v>1179</v>
      </c>
      <c r="J104" s="32">
        <f>0</f>
      </c>
      <c s="32">
        <f>0</f>
      </c>
      <c s="32">
        <f>0+L105+L109+L113+L117+L121+L125</f>
      </c>
      <c s="32">
        <f>0+M105+M109+M113+M117+M121+M125</f>
      </c>
    </row>
    <row r="105" spans="1:16" ht="12.75">
      <c r="A105" t="s">
        <v>49</v>
      </c>
      <c s="34" t="s">
        <v>101</v>
      </c>
      <c s="34" t="s">
        <v>2253</v>
      </c>
      <c s="35" t="s">
        <v>5</v>
      </c>
      <c s="6" t="s">
        <v>2254</v>
      </c>
      <c s="36" t="s">
        <v>2255</v>
      </c>
      <c s="37">
        <v>41.255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1104</v>
      </c>
      <c>
        <f>(M105*21)/100</f>
      </c>
      <c t="s">
        <v>27</v>
      </c>
    </row>
    <row r="106" spans="1:5" ht="369.75">
      <c r="A106" s="35" t="s">
        <v>54</v>
      </c>
      <c r="E106" s="39" t="s">
        <v>2256</v>
      </c>
    </row>
    <row r="107" spans="1:5" ht="38.25">
      <c r="A107" s="35" t="s">
        <v>56</v>
      </c>
      <c r="E107" s="40" t="s">
        <v>2257</v>
      </c>
    </row>
    <row r="108" spans="1:5" ht="12.75">
      <c r="A108" t="s">
        <v>58</v>
      </c>
      <c r="E108" s="39" t="s">
        <v>1107</v>
      </c>
    </row>
    <row r="109" spans="1:16" ht="12.75">
      <c r="A109" t="s">
        <v>49</v>
      </c>
      <c s="34" t="s">
        <v>104</v>
      </c>
      <c s="34" t="s">
        <v>2258</v>
      </c>
      <c s="35" t="s">
        <v>5</v>
      </c>
      <c s="6" t="s">
        <v>2259</v>
      </c>
      <c s="36" t="s">
        <v>64</v>
      </c>
      <c s="37">
        <v>0.6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1104</v>
      </c>
      <c>
        <f>(M109*21)/100</f>
      </c>
      <c t="s">
        <v>27</v>
      </c>
    </row>
    <row r="110" spans="1:5" ht="76.5">
      <c r="A110" s="35" t="s">
        <v>54</v>
      </c>
      <c r="E110" s="39" t="s">
        <v>2260</v>
      </c>
    </row>
    <row r="111" spans="1:5" ht="38.25">
      <c r="A111" s="35" t="s">
        <v>56</v>
      </c>
      <c r="E111" s="40" t="s">
        <v>2261</v>
      </c>
    </row>
    <row r="112" spans="1:5" ht="12.75">
      <c r="A112" t="s">
        <v>58</v>
      </c>
      <c r="E112" s="39" t="s">
        <v>1107</v>
      </c>
    </row>
    <row r="113" spans="1:16" ht="12.75">
      <c r="A113" t="s">
        <v>49</v>
      </c>
      <c s="34" t="s">
        <v>107</v>
      </c>
      <c s="34" t="s">
        <v>2262</v>
      </c>
      <c s="35" t="s">
        <v>5</v>
      </c>
      <c s="6" t="s">
        <v>2263</v>
      </c>
      <c s="36" t="s">
        <v>110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1104</v>
      </c>
      <c>
        <f>(M113*21)/100</f>
      </c>
      <c t="s">
        <v>27</v>
      </c>
    </row>
    <row r="114" spans="1:5" ht="76.5">
      <c r="A114" s="35" t="s">
        <v>54</v>
      </c>
      <c r="E114" s="39" t="s">
        <v>2264</v>
      </c>
    </row>
    <row r="115" spans="1:5" ht="25.5">
      <c r="A115" s="35" t="s">
        <v>56</v>
      </c>
      <c r="E115" s="40" t="s">
        <v>2265</v>
      </c>
    </row>
    <row r="116" spans="1:5" ht="12.75">
      <c r="A116" t="s">
        <v>58</v>
      </c>
      <c r="E116" s="39" t="s">
        <v>1107</v>
      </c>
    </row>
    <row r="117" spans="1:16" ht="12.75">
      <c r="A117" t="s">
        <v>49</v>
      </c>
      <c s="34" t="s">
        <v>111</v>
      </c>
      <c s="34" t="s">
        <v>2266</v>
      </c>
      <c s="35" t="s">
        <v>5</v>
      </c>
      <c s="6" t="s">
        <v>2267</v>
      </c>
      <c s="36" t="s">
        <v>110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2182</v>
      </c>
      <c>
        <f>(M117*21)/100</f>
      </c>
      <c t="s">
        <v>27</v>
      </c>
    </row>
    <row r="118" spans="1:5" ht="409.5">
      <c r="A118" s="35" t="s">
        <v>54</v>
      </c>
      <c r="E118" s="39" t="s">
        <v>2268</v>
      </c>
    </row>
    <row r="119" spans="1:5" ht="38.25">
      <c r="A119" s="35" t="s">
        <v>56</v>
      </c>
      <c r="E119" s="40" t="s">
        <v>2269</v>
      </c>
    </row>
    <row r="120" spans="1:5" ht="409.5">
      <c r="A120" t="s">
        <v>58</v>
      </c>
      <c r="E120" s="39" t="s">
        <v>2268</v>
      </c>
    </row>
    <row r="121" spans="1:16" ht="12.75">
      <c r="A121" t="s">
        <v>49</v>
      </c>
      <c s="34" t="s">
        <v>114</v>
      </c>
      <c s="34" t="s">
        <v>2270</v>
      </c>
      <c s="35" t="s">
        <v>5</v>
      </c>
      <c s="6" t="s">
        <v>2271</v>
      </c>
      <c s="36" t="s">
        <v>52</v>
      </c>
      <c s="37">
        <v>1.6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2182</v>
      </c>
      <c>
        <f>(M121*21)/100</f>
      </c>
      <c t="s">
        <v>27</v>
      </c>
    </row>
    <row r="122" spans="1:5" ht="409.5">
      <c r="A122" s="35" t="s">
        <v>54</v>
      </c>
      <c r="E122" s="39" t="s">
        <v>2272</v>
      </c>
    </row>
    <row r="123" spans="1:5" ht="38.25">
      <c r="A123" s="35" t="s">
        <v>56</v>
      </c>
      <c r="E123" s="40" t="s">
        <v>2273</v>
      </c>
    </row>
    <row r="124" spans="1:5" ht="409.5">
      <c r="A124" t="s">
        <v>58</v>
      </c>
      <c r="E124" s="39" t="s">
        <v>2272</v>
      </c>
    </row>
    <row r="125" spans="1:16" ht="12.75">
      <c r="A125" t="s">
        <v>49</v>
      </c>
      <c s="34" t="s">
        <v>117</v>
      </c>
      <c s="34" t="s">
        <v>2274</v>
      </c>
      <c s="35" t="s">
        <v>5</v>
      </c>
      <c s="6" t="s">
        <v>2275</v>
      </c>
      <c s="36" t="s">
        <v>110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2182</v>
      </c>
      <c>
        <f>(M125*21)/100</f>
      </c>
      <c t="s">
        <v>27</v>
      </c>
    </row>
    <row r="126" spans="1:5" ht="76.5">
      <c r="A126" s="35" t="s">
        <v>54</v>
      </c>
      <c r="E126" s="39" t="s">
        <v>2264</v>
      </c>
    </row>
    <row r="127" spans="1:5" ht="38.25">
      <c r="A127" s="35" t="s">
        <v>56</v>
      </c>
      <c r="E127" s="40" t="s">
        <v>2276</v>
      </c>
    </row>
    <row r="128" spans="1:5" ht="76.5">
      <c r="A128" t="s">
        <v>58</v>
      </c>
      <c r="E128" s="39" t="s">
        <v>2264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2121</v>
      </c>
      <c s="41">
        <f>Rekapitulace!C38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2121</v>
      </c>
      <c r="E4" s="26" t="s">
        <v>2122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2279</v>
      </c>
      <c r="E8" s="30" t="s">
        <v>2278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2280</v>
      </c>
      <c s="35" t="s">
        <v>5</v>
      </c>
      <c s="6" t="s">
        <v>2281</v>
      </c>
      <c s="36" t="s">
        <v>926</v>
      </c>
      <c s="37">
        <v>10000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25.5">
      <c r="A11" s="35" t="s">
        <v>54</v>
      </c>
      <c r="E11" s="39" t="s">
        <v>2282</v>
      </c>
    </row>
    <row r="12" spans="1:5" ht="25.5">
      <c r="A12" s="35" t="s">
        <v>56</v>
      </c>
      <c r="E12" s="40" t="s">
        <v>2283</v>
      </c>
    </row>
    <row r="13" spans="1:5" ht="12.75">
      <c r="A13" t="s">
        <v>58</v>
      </c>
      <c r="E13" s="39" t="s">
        <v>1107</v>
      </c>
    </row>
    <row r="14" spans="1:16" ht="12.75">
      <c r="A14" t="s">
        <v>49</v>
      </c>
      <c s="34" t="s">
        <v>27</v>
      </c>
      <c s="34" t="s">
        <v>2284</v>
      </c>
      <c s="35" t="s">
        <v>5</v>
      </c>
      <c s="6" t="s">
        <v>2285</v>
      </c>
      <c s="36" t="s">
        <v>110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1104</v>
      </c>
      <c>
        <f>(M14*21)/100</f>
      </c>
      <c t="s">
        <v>27</v>
      </c>
    </row>
    <row r="15" spans="1:5" ht="165.75">
      <c r="A15" s="35" t="s">
        <v>54</v>
      </c>
      <c r="E15" s="39" t="s">
        <v>2286</v>
      </c>
    </row>
    <row r="16" spans="1:5" ht="38.25">
      <c r="A16" s="35" t="s">
        <v>56</v>
      </c>
      <c r="E16" s="40" t="s">
        <v>2287</v>
      </c>
    </row>
    <row r="17" spans="1:5" ht="165.75">
      <c r="A17" t="s">
        <v>58</v>
      </c>
      <c r="E17" s="39" t="s">
        <v>2286</v>
      </c>
    </row>
    <row r="18" spans="1:16" ht="12.75">
      <c r="A18" t="s">
        <v>49</v>
      </c>
      <c s="34" t="s">
        <v>26</v>
      </c>
      <c s="34" t="s">
        <v>2288</v>
      </c>
      <c s="35" t="s">
        <v>5</v>
      </c>
      <c s="6" t="s">
        <v>2289</v>
      </c>
      <c s="36" t="s">
        <v>110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1104</v>
      </c>
      <c>
        <f>(M18*21)/100</f>
      </c>
      <c t="s">
        <v>27</v>
      </c>
    </row>
    <row r="19" spans="1:5" ht="114.75">
      <c r="A19" s="35" t="s">
        <v>54</v>
      </c>
      <c r="E19" s="39" t="s">
        <v>2290</v>
      </c>
    </row>
    <row r="20" spans="1:5" ht="25.5">
      <c r="A20" s="35" t="s">
        <v>56</v>
      </c>
      <c r="E20" s="40" t="s">
        <v>2291</v>
      </c>
    </row>
    <row r="21" spans="1:5" ht="12.75">
      <c r="A21" t="s">
        <v>58</v>
      </c>
      <c r="E21" s="39" t="s">
        <v>1107</v>
      </c>
    </row>
    <row r="22" spans="1:16" ht="12.75">
      <c r="A22" t="s">
        <v>49</v>
      </c>
      <c s="34" t="s">
        <v>65</v>
      </c>
      <c s="34" t="s">
        <v>2292</v>
      </c>
      <c s="35" t="s">
        <v>5</v>
      </c>
      <c s="6" t="s">
        <v>2293</v>
      </c>
      <c s="36" t="s">
        <v>110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1104</v>
      </c>
      <c>
        <f>(M22*21)/100</f>
      </c>
      <c t="s">
        <v>27</v>
      </c>
    </row>
    <row r="23" spans="1:5" ht="76.5">
      <c r="A23" s="35" t="s">
        <v>54</v>
      </c>
      <c r="E23" s="39" t="s">
        <v>2294</v>
      </c>
    </row>
    <row r="24" spans="1:5" ht="25.5">
      <c r="A24" s="35" t="s">
        <v>56</v>
      </c>
      <c r="E24" s="40" t="s">
        <v>2295</v>
      </c>
    </row>
    <row r="25" spans="1:5" ht="12.75">
      <c r="A25" t="s">
        <v>58</v>
      </c>
      <c r="E25" s="39" t="s">
        <v>1107</v>
      </c>
    </row>
    <row r="26" spans="1:16" ht="12.75">
      <c r="A26" t="s">
        <v>49</v>
      </c>
      <c s="34" t="s">
        <v>68</v>
      </c>
      <c s="34" t="s">
        <v>2296</v>
      </c>
      <c s="35" t="s">
        <v>5</v>
      </c>
      <c s="6" t="s">
        <v>2297</v>
      </c>
      <c s="36" t="s">
        <v>926</v>
      </c>
      <c s="37">
        <v>117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1104</v>
      </c>
      <c>
        <f>(M26*21)/100</f>
      </c>
      <c t="s">
        <v>27</v>
      </c>
    </row>
    <row r="27" spans="1:5" ht="25.5">
      <c r="A27" s="35" t="s">
        <v>54</v>
      </c>
      <c r="E27" s="39" t="s">
        <v>2298</v>
      </c>
    </row>
    <row r="28" spans="1:5" ht="25.5">
      <c r="A28" s="35" t="s">
        <v>56</v>
      </c>
      <c r="E28" s="40" t="s">
        <v>2299</v>
      </c>
    </row>
    <row r="29" spans="1:5" ht="12.75">
      <c r="A29" t="s">
        <v>58</v>
      </c>
      <c r="E29" s="39" t="s">
        <v>1107</v>
      </c>
    </row>
    <row r="30" spans="1:16" ht="12.75">
      <c r="A30" t="s">
        <v>49</v>
      </c>
      <c s="34" t="s">
        <v>71</v>
      </c>
      <c s="34" t="s">
        <v>2300</v>
      </c>
      <c s="35" t="s">
        <v>5</v>
      </c>
      <c s="6" t="s">
        <v>2301</v>
      </c>
      <c s="36" t="s">
        <v>926</v>
      </c>
      <c s="37">
        <v>117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1104</v>
      </c>
      <c>
        <f>(M30*21)/100</f>
      </c>
      <c t="s">
        <v>27</v>
      </c>
    </row>
    <row r="31" spans="1:5" ht="38.25">
      <c r="A31" s="35" t="s">
        <v>54</v>
      </c>
      <c r="E31" s="39" t="s">
        <v>2302</v>
      </c>
    </row>
    <row r="32" spans="1:5" ht="25.5">
      <c r="A32" s="35" t="s">
        <v>56</v>
      </c>
      <c r="E32" s="40" t="s">
        <v>2299</v>
      </c>
    </row>
    <row r="33" spans="1:5" ht="12.75">
      <c r="A33" t="s">
        <v>58</v>
      </c>
      <c r="E33" s="39" t="s">
        <v>1107</v>
      </c>
    </row>
    <row r="34" spans="1:16" ht="12.75">
      <c r="A34" t="s">
        <v>49</v>
      </c>
      <c s="34" t="s">
        <v>74</v>
      </c>
      <c s="34" t="s">
        <v>2303</v>
      </c>
      <c s="35" t="s">
        <v>5</v>
      </c>
      <c s="6" t="s">
        <v>2304</v>
      </c>
      <c s="36" t="s">
        <v>110</v>
      </c>
      <c s="37">
        <v>351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1104</v>
      </c>
      <c>
        <f>(M34*21)/100</f>
      </c>
      <c t="s">
        <v>27</v>
      </c>
    </row>
    <row r="35" spans="1:5" ht="76.5">
      <c r="A35" s="35" t="s">
        <v>54</v>
      </c>
      <c r="E35" s="39" t="s">
        <v>2305</v>
      </c>
    </row>
    <row r="36" spans="1:5" ht="25.5">
      <c r="A36" s="35" t="s">
        <v>56</v>
      </c>
      <c r="E36" s="40" t="s">
        <v>2306</v>
      </c>
    </row>
    <row r="37" spans="1:5" ht="12.75">
      <c r="A37" t="s">
        <v>58</v>
      </c>
      <c r="E37" s="39" t="s">
        <v>1107</v>
      </c>
    </row>
    <row r="38" spans="1:16" ht="12.75">
      <c r="A38" t="s">
        <v>49</v>
      </c>
      <c s="34" t="s">
        <v>77</v>
      </c>
      <c s="34" t="s">
        <v>2075</v>
      </c>
      <c s="35" t="s">
        <v>5</v>
      </c>
      <c s="6" t="s">
        <v>2076</v>
      </c>
      <c s="36" t="s">
        <v>64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1104</v>
      </c>
      <c>
        <f>(M38*21)/100</f>
      </c>
      <c t="s">
        <v>27</v>
      </c>
    </row>
    <row r="39" spans="1:5" ht="38.25">
      <c r="A39" s="35" t="s">
        <v>54</v>
      </c>
      <c r="E39" s="39" t="s">
        <v>2077</v>
      </c>
    </row>
    <row r="40" spans="1:5" ht="25.5">
      <c r="A40" s="35" t="s">
        <v>56</v>
      </c>
      <c r="E40" s="40" t="s">
        <v>2307</v>
      </c>
    </row>
    <row r="41" spans="1:5" ht="12.75">
      <c r="A41" t="s">
        <v>58</v>
      </c>
      <c r="E41" s="39" t="s">
        <v>1107</v>
      </c>
    </row>
    <row r="42" spans="1:16" ht="12.75">
      <c r="A42" t="s">
        <v>49</v>
      </c>
      <c s="34" t="s">
        <v>80</v>
      </c>
      <c s="34" t="s">
        <v>2308</v>
      </c>
      <c s="35" t="s">
        <v>5</v>
      </c>
      <c s="6" t="s">
        <v>2309</v>
      </c>
      <c s="36" t="s">
        <v>926</v>
      </c>
      <c s="37">
        <v>117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1104</v>
      </c>
      <c>
        <f>(M42*21)/100</f>
      </c>
      <c t="s">
        <v>27</v>
      </c>
    </row>
    <row r="43" spans="1:5" ht="38.25">
      <c r="A43" s="35" t="s">
        <v>54</v>
      </c>
      <c r="E43" s="39" t="s">
        <v>2067</v>
      </c>
    </row>
    <row r="44" spans="1:5" ht="51">
      <c r="A44" s="35" t="s">
        <v>56</v>
      </c>
      <c r="E44" s="40" t="s">
        <v>2310</v>
      </c>
    </row>
    <row r="45" spans="1:5" ht="38.25">
      <c r="A45" t="s">
        <v>58</v>
      </c>
      <c r="E45" s="39" t="s">
        <v>2067</v>
      </c>
    </row>
    <row r="46" spans="1:16" ht="25.5">
      <c r="A46" t="s">
        <v>49</v>
      </c>
      <c s="34" t="s">
        <v>84</v>
      </c>
      <c s="34" t="s">
        <v>2311</v>
      </c>
      <c s="35" t="s">
        <v>5</v>
      </c>
      <c s="6" t="s">
        <v>2312</v>
      </c>
      <c s="36" t="s">
        <v>110</v>
      </c>
      <c s="37">
        <v>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1113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56</v>
      </c>
      <c r="E48" s="40" t="s">
        <v>2313</v>
      </c>
    </row>
    <row r="49" spans="1:5" ht="12.75">
      <c r="A49" t="s">
        <v>58</v>
      </c>
      <c r="E49" s="39" t="s">
        <v>5</v>
      </c>
    </row>
    <row r="50" spans="1:16" ht="25.5">
      <c r="A50" t="s">
        <v>49</v>
      </c>
      <c s="34" t="s">
        <v>88</v>
      </c>
      <c s="34" t="s">
        <v>2314</v>
      </c>
      <c s="35" t="s">
        <v>5</v>
      </c>
      <c s="6" t="s">
        <v>2315</v>
      </c>
      <c s="36" t="s">
        <v>110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1104</v>
      </c>
      <c>
        <f>(M50*21)/100</f>
      </c>
      <c t="s">
        <v>27</v>
      </c>
    </row>
    <row r="51" spans="1:5" ht="114.75">
      <c r="A51" s="35" t="s">
        <v>54</v>
      </c>
      <c r="E51" s="39" t="s">
        <v>2316</v>
      </c>
    </row>
    <row r="52" spans="1:5" ht="38.25">
      <c r="A52" s="35" t="s">
        <v>56</v>
      </c>
      <c r="E52" s="40" t="s">
        <v>2317</v>
      </c>
    </row>
    <row r="53" spans="1:5" ht="12.75">
      <c r="A53" t="s">
        <v>58</v>
      </c>
      <c r="E53" s="39" t="s">
        <v>1107</v>
      </c>
    </row>
    <row r="54" spans="1:16" ht="25.5">
      <c r="A54" t="s">
        <v>49</v>
      </c>
      <c s="34" t="s">
        <v>92</v>
      </c>
      <c s="34" t="s">
        <v>2318</v>
      </c>
      <c s="35" t="s">
        <v>5</v>
      </c>
      <c s="6" t="s">
        <v>2319</v>
      </c>
      <c s="36" t="s">
        <v>110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1104</v>
      </c>
      <c>
        <f>(M54*21)/100</f>
      </c>
      <c t="s">
        <v>27</v>
      </c>
    </row>
    <row r="55" spans="1:5" ht="114.75">
      <c r="A55" s="35" t="s">
        <v>54</v>
      </c>
      <c r="E55" s="39" t="s">
        <v>2316</v>
      </c>
    </row>
    <row r="56" spans="1:5" ht="38.25">
      <c r="A56" s="35" t="s">
        <v>56</v>
      </c>
      <c r="E56" s="40" t="s">
        <v>2320</v>
      </c>
    </row>
    <row r="57" spans="1:5" ht="12.75">
      <c r="A57" t="s">
        <v>58</v>
      </c>
      <c r="E57" s="39" t="s">
        <v>1107</v>
      </c>
    </row>
    <row r="58" spans="1:16" ht="25.5">
      <c r="A58" t="s">
        <v>49</v>
      </c>
      <c s="34" t="s">
        <v>95</v>
      </c>
      <c s="34" t="s">
        <v>2321</v>
      </c>
      <c s="35" t="s">
        <v>5</v>
      </c>
      <c s="6" t="s">
        <v>2322</v>
      </c>
      <c s="36" t="s">
        <v>110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1104</v>
      </c>
      <c>
        <f>(M58*21)/100</f>
      </c>
      <c t="s">
        <v>27</v>
      </c>
    </row>
    <row r="59" spans="1:5" ht="114.75">
      <c r="A59" s="35" t="s">
        <v>54</v>
      </c>
      <c r="E59" s="39" t="s">
        <v>2316</v>
      </c>
    </row>
    <row r="60" spans="1:5" ht="38.25">
      <c r="A60" s="35" t="s">
        <v>56</v>
      </c>
      <c r="E60" s="40" t="s">
        <v>2323</v>
      </c>
    </row>
    <row r="61" spans="1:5" ht="12.75">
      <c r="A61" t="s">
        <v>58</v>
      </c>
      <c r="E61" s="39" t="s">
        <v>1107</v>
      </c>
    </row>
    <row r="62" spans="1:16" ht="12.75">
      <c r="A62" t="s">
        <v>49</v>
      </c>
      <c s="34" t="s">
        <v>98</v>
      </c>
      <c s="34" t="s">
        <v>2324</v>
      </c>
      <c s="35" t="s">
        <v>5</v>
      </c>
      <c s="6" t="s">
        <v>2325</v>
      </c>
      <c s="36" t="s">
        <v>1182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1113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63.75">
      <c r="A64" s="35" t="s">
        <v>56</v>
      </c>
      <c r="E64" s="40" t="s">
        <v>2326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101</v>
      </c>
      <c s="34" t="s">
        <v>2327</v>
      </c>
      <c s="35" t="s">
        <v>5</v>
      </c>
      <c s="6" t="s">
        <v>2328</v>
      </c>
      <c s="36" t="s">
        <v>1182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1113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51">
      <c r="A68" s="35" t="s">
        <v>56</v>
      </c>
      <c r="E68" s="40" t="s">
        <v>2329</v>
      </c>
    </row>
    <row r="69" spans="1:5" ht="12.75">
      <c r="A69" t="s">
        <v>58</v>
      </c>
      <c r="E69" s="39" t="s">
        <v>5</v>
      </c>
    </row>
    <row r="70" spans="1:13" ht="12.75">
      <c r="A70" t="s">
        <v>46</v>
      </c>
      <c r="C70" s="31" t="s">
        <v>27</v>
      </c>
      <c r="E70" s="33" t="s">
        <v>1833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104</v>
      </c>
      <c s="34" t="s">
        <v>2330</v>
      </c>
      <c s="35" t="s">
        <v>5</v>
      </c>
      <c s="6" t="s">
        <v>2331</v>
      </c>
      <c s="36" t="s">
        <v>926</v>
      </c>
      <c s="37">
        <v>117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1104</v>
      </c>
      <c>
        <f>(M71*21)/100</f>
      </c>
      <c t="s">
        <v>27</v>
      </c>
    </row>
    <row r="72" spans="1:5" ht="102">
      <c r="A72" s="35" t="s">
        <v>54</v>
      </c>
      <c r="E72" s="39" t="s">
        <v>1840</v>
      </c>
    </row>
    <row r="73" spans="1:5" ht="25.5">
      <c r="A73" s="35" t="s">
        <v>56</v>
      </c>
      <c r="E73" s="40" t="s">
        <v>2299</v>
      </c>
    </row>
    <row r="74" spans="1:5" ht="12.75">
      <c r="A74" t="s">
        <v>58</v>
      </c>
      <c r="E74" s="39" t="s">
        <v>1107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2332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2332</v>
      </c>
      <c r="E4" s="26" t="s">
        <v>2333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2336</v>
      </c>
      <c r="E8" s="30" t="s">
        <v>2335</v>
      </c>
      <c r="J8" s="29">
        <f>0+J9+J26+J39+J44+J65+J94</f>
      </c>
      <c s="29">
        <f>0+K9+K26+K39+K44+K65+K94</f>
      </c>
      <c s="29">
        <f>0+L9+L26+L39+L44+L65+L94</f>
      </c>
      <c s="29">
        <f>0+M9+M26+M39+M44+M65+M94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62</v>
      </c>
      <c s="35" t="s">
        <v>47</v>
      </c>
      <c s="6" t="s">
        <v>63</v>
      </c>
      <c s="36" t="s">
        <v>64</v>
      </c>
      <c s="37">
        <v>2.85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2337</v>
      </c>
    </row>
    <row r="13" spans="1:5" ht="318.75">
      <c r="A13" t="s">
        <v>58</v>
      </c>
      <c r="E13" s="39" t="s">
        <v>1214</v>
      </c>
    </row>
    <row r="14" spans="1:16" ht="12.75">
      <c r="A14" t="s">
        <v>49</v>
      </c>
      <c s="34" t="s">
        <v>27</v>
      </c>
      <c s="34" t="s">
        <v>66</v>
      </c>
      <c s="35" t="s">
        <v>47</v>
      </c>
      <c s="6" t="s">
        <v>67</v>
      </c>
      <c s="36" t="s">
        <v>64</v>
      </c>
      <c s="37">
        <v>143.4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2338</v>
      </c>
    </row>
    <row r="17" spans="1:5" ht="318.75">
      <c r="A17" t="s">
        <v>58</v>
      </c>
      <c r="E17" s="39" t="s">
        <v>1214</v>
      </c>
    </row>
    <row r="18" spans="1:16" ht="12.75">
      <c r="A18" t="s">
        <v>49</v>
      </c>
      <c s="34" t="s">
        <v>26</v>
      </c>
      <c s="34" t="s">
        <v>2339</v>
      </c>
      <c s="35" t="s">
        <v>47</v>
      </c>
      <c s="6" t="s">
        <v>2340</v>
      </c>
      <c s="36" t="s">
        <v>64</v>
      </c>
      <c s="37">
        <v>109.14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2341</v>
      </c>
    </row>
    <row r="21" spans="1:5" ht="204">
      <c r="A21" t="s">
        <v>58</v>
      </c>
      <c r="E21" s="39" t="s">
        <v>2342</v>
      </c>
    </row>
    <row r="22" spans="1:16" ht="12.75">
      <c r="A22" t="s">
        <v>49</v>
      </c>
      <c s="34" t="s">
        <v>65</v>
      </c>
      <c s="34" t="s">
        <v>2343</v>
      </c>
      <c s="35" t="s">
        <v>47</v>
      </c>
      <c s="6" t="s">
        <v>2344</v>
      </c>
      <c s="36" t="s">
        <v>926</v>
      </c>
      <c s="37">
        <v>323.4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2345</v>
      </c>
    </row>
    <row r="25" spans="1:5" ht="38.25">
      <c r="A25" t="s">
        <v>58</v>
      </c>
      <c r="E25" s="39" t="s">
        <v>2346</v>
      </c>
    </row>
    <row r="26" spans="1:13" ht="12.75">
      <c r="A26" t="s">
        <v>46</v>
      </c>
      <c r="C26" s="31" t="s">
        <v>101</v>
      </c>
      <c r="E26" s="33" t="s">
        <v>2347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145</v>
      </c>
      <c s="34" t="s">
        <v>2348</v>
      </c>
      <c s="35" t="s">
        <v>47</v>
      </c>
      <c s="6" t="s">
        <v>2349</v>
      </c>
      <c s="36" t="s">
        <v>611</v>
      </c>
      <c s="37">
        <v>1.5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40.25">
      <c r="A30" t="s">
        <v>58</v>
      </c>
      <c r="E30" s="39" t="s">
        <v>1105</v>
      </c>
    </row>
    <row r="31" spans="1:16" ht="25.5">
      <c r="A31" t="s">
        <v>49</v>
      </c>
      <c s="34" t="s">
        <v>148</v>
      </c>
      <c s="34" t="s">
        <v>2350</v>
      </c>
      <c s="35" t="s">
        <v>47</v>
      </c>
      <c s="6" t="s">
        <v>2351</v>
      </c>
      <c s="36" t="s">
        <v>611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58</v>
      </c>
      <c r="E34" s="39" t="s">
        <v>1105</v>
      </c>
    </row>
    <row r="35" spans="1:16" ht="12.75">
      <c r="A35" t="s">
        <v>49</v>
      </c>
      <c s="34" t="s">
        <v>151</v>
      </c>
      <c s="34" t="s">
        <v>2352</v>
      </c>
      <c s="35" t="s">
        <v>47</v>
      </c>
      <c s="6" t="s">
        <v>2353</v>
      </c>
      <c s="36" t="s">
        <v>1124</v>
      </c>
      <c s="37">
        <v>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1665</v>
      </c>
    </row>
    <row r="39" spans="1:13" ht="12.75">
      <c r="A39" t="s">
        <v>46</v>
      </c>
      <c r="C39" s="31" t="s">
        <v>138</v>
      </c>
      <c r="E39" s="33" t="s">
        <v>1833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68</v>
      </c>
      <c s="34" t="s">
        <v>2354</v>
      </c>
      <c s="35" t="s">
        <v>47</v>
      </c>
      <c s="6" t="s">
        <v>2355</v>
      </c>
      <c s="36" t="s">
        <v>64</v>
      </c>
      <c s="37">
        <v>3.36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2356</v>
      </c>
    </row>
    <row r="42" spans="1:5" ht="12.75">
      <c r="A42" s="35" t="s">
        <v>56</v>
      </c>
      <c r="E42" s="40" t="s">
        <v>2357</v>
      </c>
    </row>
    <row r="43" spans="1:5" ht="369.75">
      <c r="A43" t="s">
        <v>58</v>
      </c>
      <c r="E43" s="39" t="s">
        <v>2358</v>
      </c>
    </row>
    <row r="44" spans="1:13" ht="12.75">
      <c r="A44" t="s">
        <v>46</v>
      </c>
      <c r="C44" s="31" t="s">
        <v>269</v>
      </c>
      <c r="E44" s="33" t="s">
        <v>2359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71</v>
      </c>
      <c s="34" t="s">
        <v>1448</v>
      </c>
      <c s="35" t="s">
        <v>47</v>
      </c>
      <c s="6" t="s">
        <v>1449</v>
      </c>
      <c s="36" t="s">
        <v>1724</v>
      </c>
      <c s="37">
        <v>18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2360</v>
      </c>
    </row>
    <row r="48" spans="1:5" ht="76.5">
      <c r="A48" t="s">
        <v>58</v>
      </c>
      <c r="E48" s="39" t="s">
        <v>2361</v>
      </c>
    </row>
    <row r="49" spans="1:16" ht="12.75">
      <c r="A49" t="s">
        <v>49</v>
      </c>
      <c s="34" t="s">
        <v>74</v>
      </c>
      <c s="34" t="s">
        <v>508</v>
      </c>
      <c s="35" t="s">
        <v>47</v>
      </c>
      <c s="6" t="s">
        <v>509</v>
      </c>
      <c s="36" t="s">
        <v>52</v>
      </c>
      <c s="37">
        <v>18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2360</v>
      </c>
    </row>
    <row r="52" spans="1:5" ht="102">
      <c r="A52" t="s">
        <v>58</v>
      </c>
      <c r="E52" s="39" t="s">
        <v>2362</v>
      </c>
    </row>
    <row r="53" spans="1:16" ht="12.75">
      <c r="A53" t="s">
        <v>49</v>
      </c>
      <c s="34" t="s">
        <v>77</v>
      </c>
      <c s="34" t="s">
        <v>1222</v>
      </c>
      <c s="35" t="s">
        <v>47</v>
      </c>
      <c s="6" t="s">
        <v>1223</v>
      </c>
      <c s="36" t="s">
        <v>52</v>
      </c>
      <c s="37">
        <v>520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2360</v>
      </c>
    </row>
    <row r="56" spans="1:5" ht="140.25">
      <c r="A56" t="s">
        <v>58</v>
      </c>
      <c r="E56" s="39" t="s">
        <v>1224</v>
      </c>
    </row>
    <row r="57" spans="1:16" ht="25.5">
      <c r="A57" t="s">
        <v>49</v>
      </c>
      <c s="34" t="s">
        <v>80</v>
      </c>
      <c s="34" t="s">
        <v>1225</v>
      </c>
      <c s="35" t="s">
        <v>47</v>
      </c>
      <c s="6" t="s">
        <v>1226</v>
      </c>
      <c s="36" t="s">
        <v>52</v>
      </c>
      <c s="37">
        <v>18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2360</v>
      </c>
    </row>
    <row r="60" spans="1:5" ht="140.25">
      <c r="A60" t="s">
        <v>58</v>
      </c>
      <c r="E60" s="39" t="s">
        <v>1224</v>
      </c>
    </row>
    <row r="61" spans="1:16" ht="12.75">
      <c r="A61" t="s">
        <v>49</v>
      </c>
      <c s="34" t="s">
        <v>84</v>
      </c>
      <c s="34" t="s">
        <v>2363</v>
      </c>
      <c s="35" t="s">
        <v>47</v>
      </c>
      <c s="6" t="s">
        <v>2364</v>
      </c>
      <c s="36" t="s">
        <v>52</v>
      </c>
      <c s="37">
        <v>470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1325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2360</v>
      </c>
    </row>
    <row r="64" spans="1:5" ht="25.5">
      <c r="A64" t="s">
        <v>58</v>
      </c>
      <c r="E64" s="39" t="s">
        <v>2365</v>
      </c>
    </row>
    <row r="65" spans="1:13" ht="12.75">
      <c r="A65" t="s">
        <v>46</v>
      </c>
      <c r="C65" s="31" t="s">
        <v>1285</v>
      </c>
      <c r="E65" s="33" t="s">
        <v>1087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25.5">
      <c r="A66" t="s">
        <v>49</v>
      </c>
      <c s="34" t="s">
        <v>154</v>
      </c>
      <c s="34" t="s">
        <v>722</v>
      </c>
      <c s="35" t="s">
        <v>47</v>
      </c>
      <c s="6" t="s">
        <v>723</v>
      </c>
      <c s="36" t="s">
        <v>1724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58</v>
      </c>
      <c r="E69" s="39" t="s">
        <v>1289</v>
      </c>
    </row>
    <row r="70" spans="1:16" ht="25.5">
      <c r="A70" t="s">
        <v>49</v>
      </c>
      <c s="34" t="s">
        <v>157</v>
      </c>
      <c s="34" t="s">
        <v>730</v>
      </c>
      <c s="35" t="s">
        <v>47</v>
      </c>
      <c s="6" t="s">
        <v>731</v>
      </c>
      <c s="36" t="s">
        <v>1724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58</v>
      </c>
      <c r="E73" s="39" t="s">
        <v>1290</v>
      </c>
    </row>
    <row r="74" spans="1:16" ht="12.75">
      <c r="A74" t="s">
        <v>49</v>
      </c>
      <c s="34" t="s">
        <v>160</v>
      </c>
      <c s="34" t="s">
        <v>2366</v>
      </c>
      <c s="35" t="s">
        <v>47</v>
      </c>
      <c s="6" t="s">
        <v>2367</v>
      </c>
      <c s="36" t="s">
        <v>1724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58</v>
      </c>
      <c r="E77" s="39" t="s">
        <v>2368</v>
      </c>
    </row>
    <row r="78" spans="1:16" ht="12.75">
      <c r="A78" t="s">
        <v>49</v>
      </c>
      <c s="34" t="s">
        <v>163</v>
      </c>
      <c s="34" t="s">
        <v>1286</v>
      </c>
      <c s="35" t="s">
        <v>47</v>
      </c>
      <c s="6" t="s">
        <v>1287</v>
      </c>
      <c s="36" t="s">
        <v>326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1288</v>
      </c>
    </row>
    <row r="82" spans="1:16" ht="12.75">
      <c r="A82" t="s">
        <v>49</v>
      </c>
      <c s="34" t="s">
        <v>166</v>
      </c>
      <c s="34" t="s">
        <v>1094</v>
      </c>
      <c s="35" t="s">
        <v>47</v>
      </c>
      <c s="6" t="s">
        <v>1095</v>
      </c>
      <c s="36" t="s">
        <v>326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1096</v>
      </c>
    </row>
    <row r="86" spans="1:16" ht="12.75">
      <c r="A86" t="s">
        <v>49</v>
      </c>
      <c s="34" t="s">
        <v>169</v>
      </c>
      <c s="34" t="s">
        <v>1291</v>
      </c>
      <c s="35" t="s">
        <v>47</v>
      </c>
      <c s="6" t="s">
        <v>1292</v>
      </c>
      <c s="36" t="s">
        <v>1182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1293</v>
      </c>
    </row>
    <row r="89" spans="1:5" ht="12.75">
      <c r="A89" t="s">
        <v>58</v>
      </c>
      <c r="E89" s="39" t="s">
        <v>1294</v>
      </c>
    </row>
    <row r="90" spans="1:16" ht="12.75">
      <c r="A90" t="s">
        <v>49</v>
      </c>
      <c s="34" t="s">
        <v>172</v>
      </c>
      <c s="34" t="s">
        <v>1295</v>
      </c>
      <c s="35" t="s">
        <v>47</v>
      </c>
      <c s="6" t="s">
        <v>1296</v>
      </c>
      <c s="36" t="s">
        <v>1182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1297</v>
      </c>
    </row>
    <row r="93" spans="1:5" ht="25.5">
      <c r="A93" t="s">
        <v>58</v>
      </c>
      <c r="E93" s="39" t="s">
        <v>1298</v>
      </c>
    </row>
    <row r="94" spans="1:13" ht="12.75">
      <c r="A94" t="s">
        <v>46</v>
      </c>
      <c r="C94" s="31" t="s">
        <v>290</v>
      </c>
      <c r="E94" s="33" t="s">
        <v>1230</v>
      </c>
      <c r="J94" s="32">
        <f>0</f>
      </c>
      <c s="32">
        <f>0</f>
      </c>
      <c s="32">
        <f>0+L95+L99+L103+L107+L111+L115+L119+L123+L127+L131+L135+L139+L143+L147+L151+L155+L159+L163</f>
      </c>
      <c s="32">
        <f>0+M95+M99+M103+M107+M111+M115+M119+M123+M127+M131+M135+M139+M143+M147+M151+M155+M159+M163</f>
      </c>
    </row>
    <row r="95" spans="1:16" ht="12.75">
      <c r="A95" t="s">
        <v>49</v>
      </c>
      <c s="34" t="s">
        <v>88</v>
      </c>
      <c s="34" t="s">
        <v>543</v>
      </c>
      <c s="35" t="s">
        <v>47</v>
      </c>
      <c s="6" t="s">
        <v>544</v>
      </c>
      <c s="36" t="s">
        <v>52</v>
      </c>
      <c s="37">
        <v>310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2360</v>
      </c>
    </row>
    <row r="98" spans="1:5" ht="127.5">
      <c r="A98" t="s">
        <v>58</v>
      </c>
      <c r="E98" s="39" t="s">
        <v>1261</v>
      </c>
    </row>
    <row r="99" spans="1:16" ht="12.75">
      <c r="A99" t="s">
        <v>49</v>
      </c>
      <c s="34" t="s">
        <v>92</v>
      </c>
      <c s="34" t="s">
        <v>2369</v>
      </c>
      <c s="35" t="s">
        <v>47</v>
      </c>
      <c s="6" t="s">
        <v>2370</v>
      </c>
      <c s="36" t="s">
        <v>1724</v>
      </c>
      <c s="37">
        <v>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2360</v>
      </c>
    </row>
    <row r="102" spans="1:5" ht="89.25">
      <c r="A102" t="s">
        <v>58</v>
      </c>
      <c r="E102" s="39" t="s">
        <v>2371</v>
      </c>
    </row>
    <row r="103" spans="1:16" ht="12.75">
      <c r="A103" t="s">
        <v>49</v>
      </c>
      <c s="34" t="s">
        <v>95</v>
      </c>
      <c s="34" t="s">
        <v>715</v>
      </c>
      <c s="35" t="s">
        <v>47</v>
      </c>
      <c s="6" t="s">
        <v>716</v>
      </c>
      <c s="36" t="s">
        <v>52</v>
      </c>
      <c s="37">
        <v>50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2372</v>
      </c>
    </row>
    <row r="105" spans="1:5" ht="12.75">
      <c r="A105" s="35" t="s">
        <v>56</v>
      </c>
      <c r="E105" s="40" t="s">
        <v>2360</v>
      </c>
    </row>
    <row r="106" spans="1:5" ht="89.25">
      <c r="A106" t="s">
        <v>58</v>
      </c>
      <c r="E106" s="39" t="s">
        <v>1246</v>
      </c>
    </row>
    <row r="107" spans="1:16" ht="12.75">
      <c r="A107" t="s">
        <v>49</v>
      </c>
      <c s="34" t="s">
        <v>98</v>
      </c>
      <c s="34" t="s">
        <v>133</v>
      </c>
      <c s="35" t="s">
        <v>47</v>
      </c>
      <c s="6" t="s">
        <v>134</v>
      </c>
      <c s="36" t="s">
        <v>52</v>
      </c>
      <c s="37">
        <v>145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2373</v>
      </c>
    </row>
    <row r="109" spans="1:5" ht="12.75">
      <c r="A109" s="35" t="s">
        <v>56</v>
      </c>
      <c r="E109" s="40" t="s">
        <v>2360</v>
      </c>
    </row>
    <row r="110" spans="1:5" ht="89.25">
      <c r="A110" t="s">
        <v>58</v>
      </c>
      <c r="E110" s="39" t="s">
        <v>1246</v>
      </c>
    </row>
    <row r="111" spans="1:16" ht="12.75">
      <c r="A111" t="s">
        <v>49</v>
      </c>
      <c s="34" t="s">
        <v>101</v>
      </c>
      <c s="34" t="s">
        <v>133</v>
      </c>
      <c s="35" t="s">
        <v>27</v>
      </c>
      <c s="6" t="s">
        <v>134</v>
      </c>
      <c s="36" t="s">
        <v>52</v>
      </c>
      <c s="37">
        <v>440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2374</v>
      </c>
    </row>
    <row r="113" spans="1:5" ht="12.75">
      <c r="A113" s="35" t="s">
        <v>56</v>
      </c>
      <c r="E113" s="40" t="s">
        <v>2360</v>
      </c>
    </row>
    <row r="114" spans="1:5" ht="89.25">
      <c r="A114" t="s">
        <v>58</v>
      </c>
      <c r="E114" s="39" t="s">
        <v>1246</v>
      </c>
    </row>
    <row r="115" spans="1:16" ht="12.75">
      <c r="A115" t="s">
        <v>49</v>
      </c>
      <c s="34" t="s">
        <v>104</v>
      </c>
      <c s="34" t="s">
        <v>1007</v>
      </c>
      <c s="35" t="s">
        <v>47</v>
      </c>
      <c s="6" t="s">
        <v>1008</v>
      </c>
      <c s="36" t="s">
        <v>52</v>
      </c>
      <c s="37">
        <v>40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2375</v>
      </c>
    </row>
    <row r="117" spans="1:5" ht="12.75">
      <c r="A117" s="35" t="s">
        <v>56</v>
      </c>
      <c r="E117" s="40" t="s">
        <v>2360</v>
      </c>
    </row>
    <row r="118" spans="1:5" ht="38.25">
      <c r="A118" t="s">
        <v>58</v>
      </c>
      <c r="E118" s="39" t="s">
        <v>1010</v>
      </c>
    </row>
    <row r="119" spans="1:16" ht="25.5">
      <c r="A119" t="s">
        <v>49</v>
      </c>
      <c s="34" t="s">
        <v>107</v>
      </c>
      <c s="34" t="s">
        <v>136</v>
      </c>
      <c s="35" t="s">
        <v>47</v>
      </c>
      <c s="6" t="s">
        <v>137</v>
      </c>
      <c s="36" t="s">
        <v>1724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2360</v>
      </c>
    </row>
    <row r="122" spans="1:5" ht="89.25">
      <c r="A122" t="s">
        <v>58</v>
      </c>
      <c r="E122" s="39" t="s">
        <v>2376</v>
      </c>
    </row>
    <row r="123" spans="1:16" ht="25.5">
      <c r="A123" t="s">
        <v>49</v>
      </c>
      <c s="34" t="s">
        <v>111</v>
      </c>
      <c s="34" t="s">
        <v>139</v>
      </c>
      <c s="35" t="s">
        <v>47</v>
      </c>
      <c s="6" t="s">
        <v>140</v>
      </c>
      <c s="36" t="s">
        <v>1724</v>
      </c>
      <c s="37">
        <v>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2360</v>
      </c>
    </row>
    <row r="126" spans="1:5" ht="89.25">
      <c r="A126" t="s">
        <v>58</v>
      </c>
      <c r="E126" s="39" t="s">
        <v>2376</v>
      </c>
    </row>
    <row r="127" spans="1:16" ht="12.75">
      <c r="A127" t="s">
        <v>49</v>
      </c>
      <c s="34" t="s">
        <v>114</v>
      </c>
      <c s="34" t="s">
        <v>1271</v>
      </c>
      <c s="35" t="s">
        <v>47</v>
      </c>
      <c s="6" t="s">
        <v>1272</v>
      </c>
      <c s="36" t="s">
        <v>52</v>
      </c>
      <c s="37">
        <v>70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2360</v>
      </c>
    </row>
    <row r="130" spans="1:5" ht="76.5">
      <c r="A130" t="s">
        <v>58</v>
      </c>
      <c r="E130" s="39" t="s">
        <v>1273</v>
      </c>
    </row>
    <row r="131" spans="1:16" ht="12.75">
      <c r="A131" t="s">
        <v>49</v>
      </c>
      <c s="34" t="s">
        <v>117</v>
      </c>
      <c s="34" t="s">
        <v>2377</v>
      </c>
      <c s="35" t="s">
        <v>47</v>
      </c>
      <c s="6" t="s">
        <v>2378</v>
      </c>
      <c s="36" t="s">
        <v>1724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2360</v>
      </c>
    </row>
    <row r="134" spans="1:5" ht="114.75">
      <c r="A134" t="s">
        <v>58</v>
      </c>
      <c r="E134" s="39" t="s">
        <v>2379</v>
      </c>
    </row>
    <row r="135" spans="1:16" ht="25.5">
      <c r="A135" t="s">
        <v>49</v>
      </c>
      <c s="34" t="s">
        <v>120</v>
      </c>
      <c s="34" t="s">
        <v>2380</v>
      </c>
      <c s="35" t="s">
        <v>47</v>
      </c>
      <c s="6" t="s">
        <v>2381</v>
      </c>
      <c s="36" t="s">
        <v>1724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2360</v>
      </c>
    </row>
    <row r="138" spans="1:5" ht="114.75">
      <c r="A138" t="s">
        <v>58</v>
      </c>
      <c r="E138" s="39" t="s">
        <v>2382</v>
      </c>
    </row>
    <row r="139" spans="1:16" ht="25.5">
      <c r="A139" t="s">
        <v>49</v>
      </c>
      <c s="34" t="s">
        <v>120</v>
      </c>
      <c s="34" t="s">
        <v>2383</v>
      </c>
      <c s="35" t="s">
        <v>47</v>
      </c>
      <c s="6" t="s">
        <v>2384</v>
      </c>
      <c s="36" t="s">
        <v>1724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2385</v>
      </c>
    </row>
    <row r="141" spans="1:5" ht="12.75">
      <c r="A141" s="35" t="s">
        <v>56</v>
      </c>
      <c r="E141" s="40" t="s">
        <v>2360</v>
      </c>
    </row>
    <row r="142" spans="1:5" ht="89.25">
      <c r="A142" t="s">
        <v>58</v>
      </c>
      <c r="E142" s="39" t="s">
        <v>2386</v>
      </c>
    </row>
    <row r="143" spans="1:16" ht="12.75">
      <c r="A143" t="s">
        <v>49</v>
      </c>
      <c s="34" t="s">
        <v>123</v>
      </c>
      <c s="34" t="s">
        <v>2387</v>
      </c>
      <c s="35" t="s">
        <v>47</v>
      </c>
      <c s="6" t="s">
        <v>2388</v>
      </c>
      <c s="36" t="s">
        <v>1724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2389</v>
      </c>
    </row>
    <row r="145" spans="1:5" ht="12.75">
      <c r="A145" s="35" t="s">
        <v>56</v>
      </c>
      <c r="E145" s="40" t="s">
        <v>2360</v>
      </c>
    </row>
    <row r="146" spans="1:5" ht="89.25">
      <c r="A146" t="s">
        <v>58</v>
      </c>
      <c r="E146" s="39" t="s">
        <v>2386</v>
      </c>
    </row>
    <row r="147" spans="1:16" ht="25.5">
      <c r="A147" t="s">
        <v>49</v>
      </c>
      <c s="34" t="s">
        <v>126</v>
      </c>
      <c s="34" t="s">
        <v>2390</v>
      </c>
      <c s="35" t="s">
        <v>47</v>
      </c>
      <c s="6" t="s">
        <v>2391</v>
      </c>
      <c s="36" t="s">
        <v>1724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2392</v>
      </c>
    </row>
    <row r="149" spans="1:5" ht="12.75">
      <c r="A149" s="35" t="s">
        <v>56</v>
      </c>
      <c r="E149" s="40" t="s">
        <v>2360</v>
      </c>
    </row>
    <row r="150" spans="1:5" ht="102">
      <c r="A150" t="s">
        <v>58</v>
      </c>
      <c r="E150" s="39" t="s">
        <v>1240</v>
      </c>
    </row>
    <row r="151" spans="1:16" ht="12.75">
      <c r="A151" t="s">
        <v>49</v>
      </c>
      <c s="34" t="s">
        <v>132</v>
      </c>
      <c s="34" t="s">
        <v>2393</v>
      </c>
      <c s="35" t="s">
        <v>47</v>
      </c>
      <c s="6" t="s">
        <v>2394</v>
      </c>
      <c s="36" t="s">
        <v>1724</v>
      </c>
      <c s="37">
        <v>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2360</v>
      </c>
    </row>
    <row r="154" spans="1:5" ht="114.75">
      <c r="A154" t="s">
        <v>58</v>
      </c>
      <c r="E154" s="39" t="s">
        <v>2395</v>
      </c>
    </row>
    <row r="155" spans="1:16" ht="12.75">
      <c r="A155" t="s">
        <v>49</v>
      </c>
      <c s="34" t="s">
        <v>135</v>
      </c>
      <c s="34" t="s">
        <v>2396</v>
      </c>
      <c s="35" t="s">
        <v>47</v>
      </c>
      <c s="6" t="s">
        <v>2397</v>
      </c>
      <c s="36" t="s">
        <v>1724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2360</v>
      </c>
    </row>
    <row r="158" spans="1:5" ht="114.75">
      <c r="A158" t="s">
        <v>58</v>
      </c>
      <c r="E158" s="39" t="s">
        <v>2395</v>
      </c>
    </row>
    <row r="159" spans="1:16" ht="12.75">
      <c r="A159" t="s">
        <v>49</v>
      </c>
      <c s="34" t="s">
        <v>138</v>
      </c>
      <c s="34" t="s">
        <v>2398</v>
      </c>
      <c s="35" t="s">
        <v>47</v>
      </c>
      <c s="6" t="s">
        <v>2399</v>
      </c>
      <c s="36" t="s">
        <v>1724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2360</v>
      </c>
    </row>
    <row r="162" spans="1:5" ht="89.25">
      <c r="A162" t="s">
        <v>58</v>
      </c>
      <c r="E162" s="39" t="s">
        <v>2400</v>
      </c>
    </row>
    <row r="163" spans="1:16" ht="12.75">
      <c r="A163" t="s">
        <v>49</v>
      </c>
      <c s="34" t="s">
        <v>142</v>
      </c>
      <c s="34" t="s">
        <v>2401</v>
      </c>
      <c s="35" t="s">
        <v>47</v>
      </c>
      <c s="6" t="s">
        <v>2402</v>
      </c>
      <c s="36" t="s">
        <v>1724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89.25">
      <c r="A166" t="s">
        <v>58</v>
      </c>
      <c r="E166" s="39" t="s">
        <v>2403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COUNTIFS(L8:L782,"=0",A8:A782,"P")+COUNTIFS(L8:L782,"",A8:A782,"P")+SUM(Q8:Q782)</f>
      </c>
    </row>
    <row r="8" spans="1:13" ht="12.75">
      <c r="A8" t="s">
        <v>44</v>
      </c>
      <c r="C8" s="28" t="s">
        <v>383</v>
      </c>
      <c r="E8" s="30" t="s">
        <v>382</v>
      </c>
      <c r="J8" s="29">
        <f>0+J9+J210+J263+J480+J665</f>
      </c>
      <c s="29">
        <f>0+K9+K210+K263+K480+K665</f>
      </c>
      <c s="29">
        <f>0+L9+L210+L263+L480+L665</f>
      </c>
      <c s="29">
        <f>0+M9+M210+M263+M480+M665</f>
      </c>
    </row>
    <row r="9" spans="1:13" ht="12.75">
      <c r="A9" t="s">
        <v>46</v>
      </c>
      <c r="C9" s="31" t="s">
        <v>47</v>
      </c>
      <c r="E9" s="33" t="s">
        <v>384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</f>
      </c>
      <c s="32">
        <f>0+M10+M14+M18+M22+M26+M30+M34+M38+M42+M46+M50+M54+M58+M62+M66+M70+M74+M78+M82+M86+M90+M94+M98+M102+M106+M110+M114+M118+M122+M126+M130+M134+M138+M142+M146+M150+M154+M158+M162+M166+M170+M174+M178+M182+M186+M190+M194+M198+M202+M206</f>
      </c>
    </row>
    <row r="10" spans="1:16" ht="12.75">
      <c r="A10" t="s">
        <v>49</v>
      </c>
      <c s="34" t="s">
        <v>47</v>
      </c>
      <c s="34" t="s">
        <v>385</v>
      </c>
      <c s="35" t="s">
        <v>47</v>
      </c>
      <c s="6" t="s">
        <v>386</v>
      </c>
      <c s="36" t="s">
        <v>52</v>
      </c>
      <c s="37">
        <v>37935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387</v>
      </c>
      <c>
        <f>(M10*21)/100</f>
      </c>
      <c t="s">
        <v>27</v>
      </c>
    </row>
    <row r="11" spans="1:5" ht="12.75">
      <c r="A11" s="35" t="s">
        <v>54</v>
      </c>
      <c r="E11" s="39" t="s">
        <v>388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389</v>
      </c>
      <c s="35" t="s">
        <v>47</v>
      </c>
      <c s="6" t="s">
        <v>390</v>
      </c>
      <c s="36" t="s">
        <v>52</v>
      </c>
      <c s="37">
        <v>37935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387</v>
      </c>
      <c>
        <f>(M14*21)/100</f>
      </c>
      <c t="s">
        <v>27</v>
      </c>
    </row>
    <row r="15" spans="1:5" ht="12.75">
      <c r="A15" s="35" t="s">
        <v>54</v>
      </c>
      <c r="E15" s="39" t="s">
        <v>388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391</v>
      </c>
      <c s="35" t="s">
        <v>47</v>
      </c>
      <c s="6" t="s">
        <v>392</v>
      </c>
      <c s="36" t="s">
        <v>393</v>
      </c>
      <c s="37">
        <v>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394</v>
      </c>
      <c s="35" t="s">
        <v>47</v>
      </c>
      <c s="6" t="s">
        <v>395</v>
      </c>
      <c s="36" t="s">
        <v>52</v>
      </c>
      <c s="37">
        <v>37935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396</v>
      </c>
      <c s="35" t="s">
        <v>47</v>
      </c>
      <c s="6" t="s">
        <v>397</v>
      </c>
      <c s="36" t="s">
        <v>110</v>
      </c>
      <c s="37">
        <v>126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387</v>
      </c>
      <c>
        <f>(M26*21)/100</f>
      </c>
      <c t="s">
        <v>27</v>
      </c>
    </row>
    <row r="27" spans="1:5" ht="12.75">
      <c r="A27" s="35" t="s">
        <v>54</v>
      </c>
      <c r="E27" s="39" t="s">
        <v>398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399</v>
      </c>
      <c s="35" t="s">
        <v>47</v>
      </c>
      <c s="6" t="s">
        <v>400</v>
      </c>
      <c s="36" t="s">
        <v>110</v>
      </c>
      <c s="37">
        <v>126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387</v>
      </c>
      <c>
        <f>(M30*21)/100</f>
      </c>
      <c t="s">
        <v>27</v>
      </c>
    </row>
    <row r="31" spans="1:5" ht="12.75">
      <c r="A31" s="35" t="s">
        <v>54</v>
      </c>
      <c r="E31" s="39" t="s">
        <v>398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74</v>
      </c>
      <c s="34" t="s">
        <v>401</v>
      </c>
      <c s="35" t="s">
        <v>47</v>
      </c>
      <c s="6" t="s">
        <v>402</v>
      </c>
      <c s="36" t="s">
        <v>110</v>
      </c>
      <c s="37">
        <v>71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387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77</v>
      </c>
      <c s="34" t="s">
        <v>403</v>
      </c>
      <c s="35" t="s">
        <v>47</v>
      </c>
      <c s="6" t="s">
        <v>404</v>
      </c>
      <c s="36" t="s">
        <v>110</v>
      </c>
      <c s="37">
        <v>71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387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405</v>
      </c>
      <c s="35" t="s">
        <v>47</v>
      </c>
      <c s="6" t="s">
        <v>406</v>
      </c>
      <c s="36" t="s">
        <v>110</v>
      </c>
      <c s="37">
        <v>71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387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407</v>
      </c>
      <c s="35" t="s">
        <v>47</v>
      </c>
      <c s="6" t="s">
        <v>408</v>
      </c>
      <c s="36" t="s">
        <v>110</v>
      </c>
      <c s="37">
        <v>71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387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88</v>
      </c>
      <c s="34" t="s">
        <v>409</v>
      </c>
      <c s="35" t="s">
        <v>47</v>
      </c>
      <c s="6" t="s">
        <v>410</v>
      </c>
      <c s="36" t="s">
        <v>110</v>
      </c>
      <c s="37">
        <v>56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387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92</v>
      </c>
      <c s="34" t="s">
        <v>411</v>
      </c>
      <c s="35" t="s">
        <v>47</v>
      </c>
      <c s="6" t="s">
        <v>412</v>
      </c>
      <c s="36" t="s">
        <v>110</v>
      </c>
      <c s="37">
        <v>56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387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95</v>
      </c>
      <c s="34" t="s">
        <v>413</v>
      </c>
      <c s="35" t="s">
        <v>47</v>
      </c>
      <c s="6" t="s">
        <v>414</v>
      </c>
      <c s="36" t="s">
        <v>64</v>
      </c>
      <c s="37">
        <v>30.08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387</v>
      </c>
      <c>
        <f>(M58*21)/100</f>
      </c>
      <c t="s">
        <v>27</v>
      </c>
    </row>
    <row r="59" spans="1:5" ht="12.75">
      <c r="A59" s="35" t="s">
        <v>54</v>
      </c>
      <c r="E59" s="39" t="s">
        <v>415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98</v>
      </c>
      <c s="34" t="s">
        <v>416</v>
      </c>
      <c s="35" t="s">
        <v>47</v>
      </c>
      <c s="6" t="s">
        <v>417</v>
      </c>
      <c s="36" t="s">
        <v>110</v>
      </c>
      <c s="37">
        <v>47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387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418</v>
      </c>
      <c s="35" t="s">
        <v>47</v>
      </c>
      <c s="6" t="s">
        <v>419</v>
      </c>
      <c s="36" t="s">
        <v>110</v>
      </c>
      <c s="37">
        <v>47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387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420</v>
      </c>
      <c s="35" t="s">
        <v>47</v>
      </c>
      <c s="6" t="s">
        <v>421</v>
      </c>
      <c s="36" t="s">
        <v>110</v>
      </c>
      <c s="37">
        <v>188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387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422</v>
      </c>
      <c s="35" t="s">
        <v>47</v>
      </c>
      <c s="6" t="s">
        <v>423</v>
      </c>
      <c s="36" t="s">
        <v>110</v>
      </c>
      <c s="37">
        <v>188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387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111</v>
      </c>
      <c s="34" t="s">
        <v>127</v>
      </c>
      <c s="35" t="s">
        <v>47</v>
      </c>
      <c s="6" t="s">
        <v>128</v>
      </c>
      <c s="36" t="s">
        <v>110</v>
      </c>
      <c s="37">
        <v>126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387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114</v>
      </c>
      <c s="34" t="s">
        <v>424</v>
      </c>
      <c s="35" t="s">
        <v>47</v>
      </c>
      <c s="6" t="s">
        <v>425</v>
      </c>
      <c s="36" t="s">
        <v>110</v>
      </c>
      <c s="37">
        <v>47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387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117</v>
      </c>
      <c s="34" t="s">
        <v>426</v>
      </c>
      <c s="35" t="s">
        <v>47</v>
      </c>
      <c s="6" t="s">
        <v>427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387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120</v>
      </c>
      <c s="34" t="s">
        <v>428</v>
      </c>
      <c s="35" t="s">
        <v>47</v>
      </c>
      <c s="6" t="s">
        <v>429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387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123</v>
      </c>
      <c s="34" t="s">
        <v>430</v>
      </c>
      <c s="35" t="s">
        <v>47</v>
      </c>
      <c s="6" t="s">
        <v>431</v>
      </c>
      <c s="36" t="s">
        <v>110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387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126</v>
      </c>
      <c s="34" t="s">
        <v>432</v>
      </c>
      <c s="35" t="s">
        <v>47</v>
      </c>
      <c s="6" t="s">
        <v>433</v>
      </c>
      <c s="36" t="s">
        <v>110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387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129</v>
      </c>
      <c s="34" t="s">
        <v>434</v>
      </c>
      <c s="35" t="s">
        <v>47</v>
      </c>
      <c s="6" t="s">
        <v>435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387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132</v>
      </c>
      <c s="34" t="s">
        <v>436</v>
      </c>
      <c s="35" t="s">
        <v>47</v>
      </c>
      <c s="6" t="s">
        <v>437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387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438</v>
      </c>
      <c s="35" t="s">
        <v>47</v>
      </c>
      <c s="6" t="s">
        <v>439</v>
      </c>
      <c s="36" t="s">
        <v>110</v>
      </c>
      <c s="37">
        <v>14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387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440</v>
      </c>
      <c s="35" t="s">
        <v>47</v>
      </c>
      <c s="6" t="s">
        <v>441</v>
      </c>
      <c s="36" t="s">
        <v>110</v>
      </c>
      <c s="37">
        <v>14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387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142</v>
      </c>
      <c s="34" t="s">
        <v>442</v>
      </c>
      <c s="35" t="s">
        <v>47</v>
      </c>
      <c s="6" t="s">
        <v>443</v>
      </c>
      <c s="36" t="s">
        <v>110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387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145</v>
      </c>
      <c s="34" t="s">
        <v>444</v>
      </c>
      <c s="35" t="s">
        <v>47</v>
      </c>
      <c s="6" t="s">
        <v>445</v>
      </c>
      <c s="36" t="s">
        <v>110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387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148</v>
      </c>
      <c s="34" t="s">
        <v>446</v>
      </c>
      <c s="35" t="s">
        <v>47</v>
      </c>
      <c s="6" t="s">
        <v>447</v>
      </c>
      <c s="36" t="s">
        <v>110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387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151</v>
      </c>
      <c s="34" t="s">
        <v>448</v>
      </c>
      <c s="35" t="s">
        <v>47</v>
      </c>
      <c s="6" t="s">
        <v>449</v>
      </c>
      <c s="36" t="s">
        <v>110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387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154</v>
      </c>
      <c s="34" t="s">
        <v>450</v>
      </c>
      <c s="35" t="s">
        <v>47</v>
      </c>
      <c s="6" t="s">
        <v>451</v>
      </c>
      <c s="36" t="s">
        <v>110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387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157</v>
      </c>
      <c s="34" t="s">
        <v>452</v>
      </c>
      <c s="35" t="s">
        <v>47</v>
      </c>
      <c s="6" t="s">
        <v>453</v>
      </c>
      <c s="36" t="s">
        <v>110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387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160</v>
      </c>
      <c s="34" t="s">
        <v>454</v>
      </c>
      <c s="35" t="s">
        <v>47</v>
      </c>
      <c s="6" t="s">
        <v>455</v>
      </c>
      <c s="36" t="s">
        <v>110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387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163</v>
      </c>
      <c s="34" t="s">
        <v>456</v>
      </c>
      <c s="35" t="s">
        <v>47</v>
      </c>
      <c s="6" t="s">
        <v>457</v>
      </c>
      <c s="36" t="s">
        <v>52</v>
      </c>
      <c s="37">
        <v>24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387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166</v>
      </c>
      <c s="34" t="s">
        <v>458</v>
      </c>
      <c s="35" t="s">
        <v>47</v>
      </c>
      <c s="6" t="s">
        <v>459</v>
      </c>
      <c s="36" t="s">
        <v>52</v>
      </c>
      <c s="37">
        <v>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387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59</v>
      </c>
    </row>
    <row r="154" spans="1:16" ht="12.75">
      <c r="A154" t="s">
        <v>49</v>
      </c>
      <c s="34" t="s">
        <v>169</v>
      </c>
      <c s="34" t="s">
        <v>460</v>
      </c>
      <c s="35" t="s">
        <v>47</v>
      </c>
      <c s="6" t="s">
        <v>461</v>
      </c>
      <c s="36" t="s">
        <v>52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387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59</v>
      </c>
    </row>
    <row r="158" spans="1:16" ht="25.5">
      <c r="A158" t="s">
        <v>49</v>
      </c>
      <c s="34" t="s">
        <v>172</v>
      </c>
      <c s="34" t="s">
        <v>462</v>
      </c>
      <c s="35" t="s">
        <v>47</v>
      </c>
      <c s="6" t="s">
        <v>463</v>
      </c>
      <c s="36" t="s">
        <v>110</v>
      </c>
      <c s="37">
        <v>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387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59</v>
      </c>
    </row>
    <row r="162" spans="1:16" ht="25.5">
      <c r="A162" t="s">
        <v>49</v>
      </c>
      <c s="34" t="s">
        <v>175</v>
      </c>
      <c s="34" t="s">
        <v>464</v>
      </c>
      <c s="35" t="s">
        <v>47</v>
      </c>
      <c s="6" t="s">
        <v>465</v>
      </c>
      <c s="36" t="s">
        <v>110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387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178</v>
      </c>
      <c s="34" t="s">
        <v>466</v>
      </c>
      <c s="35" t="s">
        <v>47</v>
      </c>
      <c s="6" t="s">
        <v>467</v>
      </c>
      <c s="36" t="s">
        <v>468</v>
      </c>
      <c s="37">
        <v>654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387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181</v>
      </c>
      <c s="34" t="s">
        <v>469</v>
      </c>
      <c s="35" t="s">
        <v>47</v>
      </c>
      <c s="6" t="s">
        <v>470</v>
      </c>
      <c s="36" t="s">
        <v>468</v>
      </c>
      <c s="37">
        <v>3.24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387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184</v>
      </c>
      <c s="34" t="s">
        <v>471</v>
      </c>
      <c s="35" t="s">
        <v>47</v>
      </c>
      <c s="6" t="s">
        <v>472</v>
      </c>
      <c s="36" t="s">
        <v>52</v>
      </c>
      <c s="37">
        <v>13760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387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59</v>
      </c>
    </row>
    <row r="178" spans="1:16" ht="12.75">
      <c r="A178" t="s">
        <v>49</v>
      </c>
      <c s="34" t="s">
        <v>187</v>
      </c>
      <c s="34" t="s">
        <v>473</v>
      </c>
      <c s="35" t="s">
        <v>47</v>
      </c>
      <c s="6" t="s">
        <v>474</v>
      </c>
      <c s="36" t="s">
        <v>110</v>
      </c>
      <c s="37">
        <v>108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387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190</v>
      </c>
      <c s="34" t="s">
        <v>475</v>
      </c>
      <c s="35" t="s">
        <v>47</v>
      </c>
      <c s="6" t="s">
        <v>476</v>
      </c>
      <c s="36" t="s">
        <v>110</v>
      </c>
      <c s="37">
        <v>108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387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59</v>
      </c>
    </row>
    <row r="186" spans="1:16" ht="12.75">
      <c r="A186" t="s">
        <v>49</v>
      </c>
      <c s="34" t="s">
        <v>193</v>
      </c>
      <c s="34" t="s">
        <v>477</v>
      </c>
      <c s="35" t="s">
        <v>47</v>
      </c>
      <c s="6" t="s">
        <v>478</v>
      </c>
      <c s="36" t="s">
        <v>110</v>
      </c>
      <c s="37">
        <v>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387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479</v>
      </c>
      <c s="35" t="s">
        <v>47</v>
      </c>
      <c s="6" t="s">
        <v>480</v>
      </c>
      <c s="36" t="s">
        <v>110</v>
      </c>
      <c s="37">
        <v>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387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481</v>
      </c>
      <c s="35" t="s">
        <v>47</v>
      </c>
      <c s="6" t="s">
        <v>482</v>
      </c>
      <c s="36" t="s">
        <v>110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387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59</v>
      </c>
    </row>
    <row r="198" spans="1:16" ht="12.75">
      <c r="A198" t="s">
        <v>49</v>
      </c>
      <c s="34" t="s">
        <v>202</v>
      </c>
      <c s="34" t="s">
        <v>483</v>
      </c>
      <c s="35" t="s">
        <v>47</v>
      </c>
      <c s="6" t="s">
        <v>484</v>
      </c>
      <c s="36" t="s">
        <v>110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387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205</v>
      </c>
      <c s="34" t="s">
        <v>485</v>
      </c>
      <c s="35" t="s">
        <v>47</v>
      </c>
      <c s="6" t="s">
        <v>486</v>
      </c>
      <c s="36" t="s">
        <v>110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387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59</v>
      </c>
    </row>
    <row r="206" spans="1:16" ht="12.75">
      <c r="A206" t="s">
        <v>49</v>
      </c>
      <c s="34" t="s">
        <v>208</v>
      </c>
      <c s="34" t="s">
        <v>487</v>
      </c>
      <c s="35" t="s">
        <v>47</v>
      </c>
      <c s="6" t="s">
        <v>488</v>
      </c>
      <c s="36" t="s">
        <v>489</v>
      </c>
      <c s="37">
        <v>108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387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59</v>
      </c>
    </row>
    <row r="210" spans="1:13" ht="12.75">
      <c r="A210" t="s">
        <v>46</v>
      </c>
      <c r="C210" s="31" t="s">
        <v>27</v>
      </c>
      <c r="E210" s="33" t="s">
        <v>490</v>
      </c>
      <c r="J210" s="32">
        <f>0</f>
      </c>
      <c s="32">
        <f>0</f>
      </c>
      <c s="32">
        <f>0+L211+L215+L219+L223+L227+L231+L235+L239+L243+L247+L251+L255+L259</f>
      </c>
      <c s="32">
        <f>0+M211+M215+M219+M223+M227+M231+M235+M239+M243+M247+M251+M255+M259</f>
      </c>
    </row>
    <row r="211" spans="1:16" ht="12.75">
      <c r="A211" t="s">
        <v>49</v>
      </c>
      <c s="34" t="s">
        <v>211</v>
      </c>
      <c s="34" t="s">
        <v>491</v>
      </c>
      <c s="35" t="s">
        <v>47</v>
      </c>
      <c s="6" t="s">
        <v>492</v>
      </c>
      <c s="36" t="s">
        <v>493</v>
      </c>
      <c s="37">
        <v>6.7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387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214</v>
      </c>
      <c s="34" t="s">
        <v>494</v>
      </c>
      <c s="35" t="s">
        <v>47</v>
      </c>
      <c s="6" t="s">
        <v>495</v>
      </c>
      <c s="36" t="s">
        <v>64</v>
      </c>
      <c s="37">
        <v>1.6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387</v>
      </c>
      <c>
        <f>(M215*21)/100</f>
      </c>
      <c t="s">
        <v>27</v>
      </c>
    </row>
    <row r="216" spans="1:5" ht="12.75">
      <c r="A216" s="35" t="s">
        <v>54</v>
      </c>
      <c r="E216" s="39" t="s">
        <v>496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217</v>
      </c>
      <c s="34" t="s">
        <v>497</v>
      </c>
      <c s="35" t="s">
        <v>47</v>
      </c>
      <c s="6" t="s">
        <v>498</v>
      </c>
      <c s="36" t="s">
        <v>64</v>
      </c>
      <c s="37">
        <v>1.6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387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499</v>
      </c>
      <c s="35" t="s">
        <v>47</v>
      </c>
      <c s="6" t="s">
        <v>500</v>
      </c>
      <c s="36" t="s">
        <v>110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387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501</v>
      </c>
      <c s="35" t="s">
        <v>47</v>
      </c>
      <c s="6" t="s">
        <v>502</v>
      </c>
      <c s="36" t="s">
        <v>110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387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503</v>
      </c>
      <c s="35" t="s">
        <v>47</v>
      </c>
      <c s="6" t="s">
        <v>504</v>
      </c>
      <c s="36" t="s">
        <v>505</v>
      </c>
      <c s="37">
        <v>3.975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387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230</v>
      </c>
      <c s="34" t="s">
        <v>506</v>
      </c>
      <c s="35" t="s">
        <v>47</v>
      </c>
      <c s="6" t="s">
        <v>507</v>
      </c>
      <c s="36" t="s">
        <v>52</v>
      </c>
      <c s="37">
        <v>795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387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508</v>
      </c>
      <c s="35" t="s">
        <v>47</v>
      </c>
      <c s="6" t="s">
        <v>509</v>
      </c>
      <c s="36" t="s">
        <v>52</v>
      </c>
      <c s="37">
        <v>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387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510</v>
      </c>
      <c s="35" t="s">
        <v>47</v>
      </c>
      <c s="6" t="s">
        <v>511</v>
      </c>
      <c s="36" t="s">
        <v>110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387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512</v>
      </c>
      <c s="35" t="s">
        <v>47</v>
      </c>
      <c s="6" t="s">
        <v>513</v>
      </c>
      <c s="36" t="s">
        <v>110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387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514</v>
      </c>
      <c s="35" t="s">
        <v>47</v>
      </c>
      <c s="6" t="s">
        <v>515</v>
      </c>
      <c s="36" t="s">
        <v>110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387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245</v>
      </c>
      <c s="34" t="s">
        <v>516</v>
      </c>
      <c s="35" t="s">
        <v>47</v>
      </c>
      <c s="6" t="s">
        <v>517</v>
      </c>
      <c s="36" t="s">
        <v>518</v>
      </c>
      <c s="37">
        <v>20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387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519</v>
      </c>
      <c s="35" t="s">
        <v>47</v>
      </c>
      <c s="6" t="s">
        <v>520</v>
      </c>
      <c s="36" t="s">
        <v>326</v>
      </c>
      <c s="37">
        <v>24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521</v>
      </c>
      <c>
        <f>(M259*21)/100</f>
      </c>
      <c t="s">
        <v>27</v>
      </c>
    </row>
    <row r="260" spans="1:5" ht="12.75">
      <c r="A260" s="35" t="s">
        <v>54</v>
      </c>
      <c r="E260" s="39" t="s">
        <v>522</v>
      </c>
    </row>
    <row r="261" spans="1:5" ht="12.75">
      <c r="A261" s="35" t="s">
        <v>56</v>
      </c>
      <c r="E261" s="40" t="s">
        <v>5</v>
      </c>
    </row>
    <row r="262" spans="1:5" ht="12.75">
      <c r="A262" t="s">
        <v>58</v>
      </c>
      <c r="E262" s="39" t="s">
        <v>59</v>
      </c>
    </row>
    <row r="263" spans="1:13" ht="12.75">
      <c r="A263" t="s">
        <v>46</v>
      </c>
      <c r="C263" s="31" t="s">
        <v>26</v>
      </c>
      <c r="E263" s="33" t="s">
        <v>523</v>
      </c>
      <c r="J263" s="32">
        <f>0</f>
      </c>
      <c s="32">
        <f>0</f>
      </c>
      <c s="32">
        <f>0+L264+L268+L272+L276+L280+L284+L288+L292+L296+L300+L304+L308+L312+L316+L320+L324+L328+L332+L336+L340+L344+L348+L352+L356+L360+L364+L368+L372+L376+L380+L384+L388+L392+L396+L400+L404+L408+L412+L416+L420+L424+L428+L432+L436+L440+L444+L448+L452+L456+L460+L464+L468+L472+L476</f>
      </c>
      <c s="32">
        <f>0+M264+M268+M272+M276+M280+M284+M288+M292+M296+M300+M304+M308+M312+M316+M320+M324+M328+M332+M336+M340+M344+M348+M352+M356+M360+M364+M368+M372+M376+M380+M384+M388+M392+M396+M400+M404+M408+M412+M416+M420+M424+M428+M432+M436+M440+M444+M448+M452+M456+M460+M464+M468+M472+M476</f>
      </c>
    </row>
    <row r="264" spans="1:16" ht="12.75">
      <c r="A264" t="s">
        <v>49</v>
      </c>
      <c s="34" t="s">
        <v>251</v>
      </c>
      <c s="34" t="s">
        <v>491</v>
      </c>
      <c s="35" t="s">
        <v>27</v>
      </c>
      <c s="6" t="s">
        <v>524</v>
      </c>
      <c s="36" t="s">
        <v>493</v>
      </c>
      <c s="37">
        <v>189.5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521</v>
      </c>
      <c>
        <f>(M264*21)/100</f>
      </c>
      <c t="s">
        <v>27</v>
      </c>
    </row>
    <row r="265" spans="1:5" ht="12.75">
      <c r="A265" s="35" t="s">
        <v>54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2.75">
      <c r="A267" t="s">
        <v>58</v>
      </c>
      <c r="E267" s="39" t="s">
        <v>59</v>
      </c>
    </row>
    <row r="268" spans="1:16" ht="12.75">
      <c r="A268" t="s">
        <v>49</v>
      </c>
      <c s="34" t="s">
        <v>254</v>
      </c>
      <c s="34" t="s">
        <v>85</v>
      </c>
      <c s="35" t="s">
        <v>47</v>
      </c>
      <c s="6" t="s">
        <v>86</v>
      </c>
      <c s="36" t="s">
        <v>52</v>
      </c>
      <c s="37">
        <v>303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387</v>
      </c>
      <c>
        <f>(M268*21)/100</f>
      </c>
      <c t="s">
        <v>27</v>
      </c>
    </row>
    <row r="269" spans="1:5" ht="12.75">
      <c r="A269" s="35" t="s">
        <v>54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2.75">
      <c r="A271" t="s">
        <v>58</v>
      </c>
      <c r="E271" s="39" t="s">
        <v>59</v>
      </c>
    </row>
    <row r="272" spans="1:16" ht="12.75">
      <c r="A272" t="s">
        <v>49</v>
      </c>
      <c s="34" t="s">
        <v>257</v>
      </c>
      <c s="34" t="s">
        <v>525</v>
      </c>
      <c s="35" t="s">
        <v>47</v>
      </c>
      <c s="6" t="s">
        <v>526</v>
      </c>
      <c s="36" t="s">
        <v>64</v>
      </c>
      <c s="37">
        <v>15.4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387</v>
      </c>
      <c>
        <f>(M272*21)/100</f>
      </c>
      <c t="s">
        <v>27</v>
      </c>
    </row>
    <row r="273" spans="1:5" ht="12.75">
      <c r="A273" s="35" t="s">
        <v>54</v>
      </c>
      <c r="E273" s="39" t="s">
        <v>527</v>
      </c>
    </row>
    <row r="274" spans="1:5" ht="12.75">
      <c r="A274" s="35" t="s">
        <v>56</v>
      </c>
      <c r="E274" s="40" t="s">
        <v>5</v>
      </c>
    </row>
    <row r="275" spans="1:5" ht="12.75">
      <c r="A275" t="s">
        <v>58</v>
      </c>
      <c r="E275" s="39" t="s">
        <v>59</v>
      </c>
    </row>
    <row r="276" spans="1:16" ht="12.75">
      <c r="A276" t="s">
        <v>49</v>
      </c>
      <c s="34" t="s">
        <v>260</v>
      </c>
      <c s="34" t="s">
        <v>497</v>
      </c>
      <c s="35" t="s">
        <v>47</v>
      </c>
      <c s="6" t="s">
        <v>498</v>
      </c>
      <c s="36" t="s">
        <v>64</v>
      </c>
      <c s="37">
        <v>15.4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387</v>
      </c>
      <c>
        <f>(M276*21)/100</f>
      </c>
      <c t="s">
        <v>27</v>
      </c>
    </row>
    <row r="277" spans="1:5" ht="12.75">
      <c r="A277" s="35" t="s">
        <v>54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2.75">
      <c r="A279" t="s">
        <v>58</v>
      </c>
      <c r="E279" s="39" t="s">
        <v>59</v>
      </c>
    </row>
    <row r="280" spans="1:16" ht="25.5">
      <c r="A280" t="s">
        <v>49</v>
      </c>
      <c s="34" t="s">
        <v>263</v>
      </c>
      <c s="34" t="s">
        <v>528</v>
      </c>
      <c s="35" t="s">
        <v>47</v>
      </c>
      <c s="6" t="s">
        <v>529</v>
      </c>
      <c s="36" t="s">
        <v>52</v>
      </c>
      <c s="37">
        <v>55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530</v>
      </c>
      <c>
        <f>(M280*21)/100</f>
      </c>
      <c t="s">
        <v>27</v>
      </c>
    </row>
    <row r="281" spans="1:5" ht="12.75">
      <c r="A281" s="35" t="s">
        <v>54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2.75">
      <c r="A283" t="s">
        <v>58</v>
      </c>
      <c r="E283" s="39" t="s">
        <v>59</v>
      </c>
    </row>
    <row r="284" spans="1:16" ht="12.75">
      <c r="A284" t="s">
        <v>49</v>
      </c>
      <c s="34" t="s">
        <v>266</v>
      </c>
      <c s="34" t="s">
        <v>75</v>
      </c>
      <c s="35" t="s">
        <v>47</v>
      </c>
      <c s="6" t="s">
        <v>76</v>
      </c>
      <c s="36" t="s">
        <v>52</v>
      </c>
      <c s="37">
        <v>55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387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2.75">
      <c r="A287" t="s">
        <v>58</v>
      </c>
      <c r="E287" s="39" t="s">
        <v>59</v>
      </c>
    </row>
    <row r="288" spans="1:16" ht="25.5">
      <c r="A288" t="s">
        <v>49</v>
      </c>
      <c s="34" t="s">
        <v>269</v>
      </c>
      <c s="34" t="s">
        <v>462</v>
      </c>
      <c s="35" t="s">
        <v>47</v>
      </c>
      <c s="6" t="s">
        <v>463</v>
      </c>
      <c s="36" t="s">
        <v>110</v>
      </c>
      <c s="37">
        <v>7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387</v>
      </c>
      <c>
        <f>(M288*21)/100</f>
      </c>
      <c t="s">
        <v>27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2.75">
      <c r="A291" t="s">
        <v>58</v>
      </c>
      <c r="E291" s="39" t="s">
        <v>59</v>
      </c>
    </row>
    <row r="292" spans="1:16" ht="25.5">
      <c r="A292" t="s">
        <v>49</v>
      </c>
      <c s="34" t="s">
        <v>272</v>
      </c>
      <c s="34" t="s">
        <v>464</v>
      </c>
      <c s="35" t="s">
        <v>47</v>
      </c>
      <c s="6" t="s">
        <v>465</v>
      </c>
      <c s="36" t="s">
        <v>110</v>
      </c>
      <c s="37">
        <v>9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387</v>
      </c>
      <c>
        <f>(M292*21)/100</f>
      </c>
      <c t="s">
        <v>27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12.75">
      <c r="A295" t="s">
        <v>58</v>
      </c>
      <c r="E295" s="39" t="s">
        <v>59</v>
      </c>
    </row>
    <row r="296" spans="1:16" ht="12.75">
      <c r="A296" t="s">
        <v>49</v>
      </c>
      <c s="34" t="s">
        <v>275</v>
      </c>
      <c s="34" t="s">
        <v>531</v>
      </c>
      <c s="35" t="s">
        <v>47</v>
      </c>
      <c s="6" t="s">
        <v>532</v>
      </c>
      <c s="36" t="s">
        <v>505</v>
      </c>
      <c s="37">
        <v>191.7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387</v>
      </c>
      <c>
        <f>(M296*21)/100</f>
      </c>
      <c t="s">
        <v>27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59</v>
      </c>
    </row>
    <row r="300" spans="1:16" ht="12.75">
      <c r="A300" t="s">
        <v>49</v>
      </c>
      <c s="34" t="s">
        <v>278</v>
      </c>
      <c s="34" t="s">
        <v>503</v>
      </c>
      <c s="35" t="s">
        <v>47</v>
      </c>
      <c s="6" t="s">
        <v>504</v>
      </c>
      <c s="36" t="s">
        <v>505</v>
      </c>
      <c s="37">
        <v>0.85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387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59</v>
      </c>
    </row>
    <row r="304" spans="1:16" ht="25.5">
      <c r="A304" t="s">
        <v>49</v>
      </c>
      <c s="34" t="s">
        <v>281</v>
      </c>
      <c s="34" t="s">
        <v>506</v>
      </c>
      <c s="35" t="s">
        <v>47</v>
      </c>
      <c s="6" t="s">
        <v>507</v>
      </c>
      <c s="36" t="s">
        <v>52</v>
      </c>
      <c s="37">
        <v>19340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387</v>
      </c>
      <c>
        <f>(M304*21)/100</f>
      </c>
      <c t="s">
        <v>27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284</v>
      </c>
      <c s="34" t="s">
        <v>499</v>
      </c>
      <c s="35" t="s">
        <v>47</v>
      </c>
      <c s="6" t="s">
        <v>500</v>
      </c>
      <c s="36" t="s">
        <v>110</v>
      </c>
      <c s="37">
        <v>48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387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59</v>
      </c>
    </row>
    <row r="312" spans="1:16" ht="12.75">
      <c r="A312" t="s">
        <v>49</v>
      </c>
      <c s="34" t="s">
        <v>287</v>
      </c>
      <c s="34" t="s">
        <v>533</v>
      </c>
      <c s="35" t="s">
        <v>47</v>
      </c>
      <c s="6" t="s">
        <v>502</v>
      </c>
      <c s="36" t="s">
        <v>110</v>
      </c>
      <c s="37">
        <v>48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387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290</v>
      </c>
      <c s="34" t="s">
        <v>534</v>
      </c>
      <c s="35" t="s">
        <v>47</v>
      </c>
      <c s="6" t="s">
        <v>535</v>
      </c>
      <c s="36" t="s">
        <v>110</v>
      </c>
      <c s="37">
        <v>10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387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293</v>
      </c>
      <c s="34" t="s">
        <v>536</v>
      </c>
      <c s="35" t="s">
        <v>47</v>
      </c>
      <c s="6" t="s">
        <v>537</v>
      </c>
      <c s="36" t="s">
        <v>110</v>
      </c>
      <c s="37">
        <v>10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387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296</v>
      </c>
      <c s="34" t="s">
        <v>424</v>
      </c>
      <c s="35" t="s">
        <v>47</v>
      </c>
      <c s="6" t="s">
        <v>538</v>
      </c>
      <c s="36" t="s">
        <v>110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387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299</v>
      </c>
      <c s="34" t="s">
        <v>539</v>
      </c>
      <c s="35" t="s">
        <v>47</v>
      </c>
      <c s="6" t="s">
        <v>540</v>
      </c>
      <c s="36" t="s">
        <v>110</v>
      </c>
      <c s="37">
        <v>3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387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302</v>
      </c>
      <c s="34" t="s">
        <v>541</v>
      </c>
      <c s="35" t="s">
        <v>47</v>
      </c>
      <c s="6" t="s">
        <v>542</v>
      </c>
      <c s="36" t="s">
        <v>110</v>
      </c>
      <c s="37">
        <v>3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387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305</v>
      </c>
      <c s="34" t="s">
        <v>368</v>
      </c>
      <c s="35" t="s">
        <v>47</v>
      </c>
      <c s="6" t="s">
        <v>369</v>
      </c>
      <c s="36" t="s">
        <v>110</v>
      </c>
      <c s="37">
        <v>4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387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2.75">
      <c r="A339" t="s">
        <v>58</v>
      </c>
      <c r="E339" s="39" t="s">
        <v>59</v>
      </c>
    </row>
    <row r="340" spans="1:16" ht="12.75">
      <c r="A340" t="s">
        <v>49</v>
      </c>
      <c s="34" t="s">
        <v>308</v>
      </c>
      <c s="34" t="s">
        <v>543</v>
      </c>
      <c s="35" t="s">
        <v>47</v>
      </c>
      <c s="6" t="s">
        <v>544</v>
      </c>
      <c s="36" t="s">
        <v>52</v>
      </c>
      <c s="37">
        <v>60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387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2.75">
      <c r="A343" t="s">
        <v>58</v>
      </c>
      <c r="E343" s="39" t="s">
        <v>59</v>
      </c>
    </row>
    <row r="344" spans="1:16" ht="12.75">
      <c r="A344" t="s">
        <v>49</v>
      </c>
      <c s="34" t="s">
        <v>311</v>
      </c>
      <c s="34" t="s">
        <v>452</v>
      </c>
      <c s="35" t="s">
        <v>47</v>
      </c>
      <c s="6" t="s">
        <v>453</v>
      </c>
      <c s="36" t="s">
        <v>110</v>
      </c>
      <c s="37">
        <v>7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387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314</v>
      </c>
      <c s="34" t="s">
        <v>545</v>
      </c>
      <c s="35" t="s">
        <v>47</v>
      </c>
      <c s="6" t="s">
        <v>546</v>
      </c>
      <c s="36" t="s">
        <v>110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387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56</v>
      </c>
      <c r="E350" s="40" t="s">
        <v>5</v>
      </c>
    </row>
    <row r="351" spans="1:5" ht="12.75">
      <c r="A351" t="s">
        <v>58</v>
      </c>
      <c r="E351" s="39" t="s">
        <v>59</v>
      </c>
    </row>
    <row r="352" spans="1:16" ht="12.75">
      <c r="A352" t="s">
        <v>49</v>
      </c>
      <c s="34" t="s">
        <v>317</v>
      </c>
      <c s="34" t="s">
        <v>547</v>
      </c>
      <c s="35" t="s">
        <v>47</v>
      </c>
      <c s="6" t="s">
        <v>548</v>
      </c>
      <c s="36" t="s">
        <v>110</v>
      </c>
      <c s="37">
        <v>2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387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5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320</v>
      </c>
      <c s="34" t="s">
        <v>549</v>
      </c>
      <c s="35" t="s">
        <v>47</v>
      </c>
      <c s="6" t="s">
        <v>550</v>
      </c>
      <c s="36" t="s">
        <v>110</v>
      </c>
      <c s="37">
        <v>2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387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5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323</v>
      </c>
      <c s="34" t="s">
        <v>551</v>
      </c>
      <c s="35" t="s">
        <v>47</v>
      </c>
      <c s="6" t="s">
        <v>552</v>
      </c>
      <c s="36" t="s">
        <v>110</v>
      </c>
      <c s="37">
        <v>2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530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5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327</v>
      </c>
      <c s="34" t="s">
        <v>553</v>
      </c>
      <c s="35" t="s">
        <v>47</v>
      </c>
      <c s="6" t="s">
        <v>554</v>
      </c>
      <c s="36" t="s">
        <v>110</v>
      </c>
      <c s="37">
        <v>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530</v>
      </c>
      <c>
        <f>(M364*21)/100</f>
      </c>
      <c t="s">
        <v>27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5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330</v>
      </c>
      <c s="34" t="s">
        <v>555</v>
      </c>
      <c s="35" t="s">
        <v>47</v>
      </c>
      <c s="6" t="s">
        <v>556</v>
      </c>
      <c s="36" t="s">
        <v>110</v>
      </c>
      <c s="37">
        <v>26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387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5</v>
      </c>
    </row>
    <row r="371" spans="1:5" ht="12.75">
      <c r="A371" t="s">
        <v>58</v>
      </c>
      <c r="E371" s="39" t="s">
        <v>59</v>
      </c>
    </row>
    <row r="372" spans="1:16" ht="12.75">
      <c r="A372" t="s">
        <v>49</v>
      </c>
      <c s="34" t="s">
        <v>333</v>
      </c>
      <c s="34" t="s">
        <v>557</v>
      </c>
      <c s="35" t="s">
        <v>47</v>
      </c>
      <c s="6" t="s">
        <v>558</v>
      </c>
      <c s="36" t="s">
        <v>110</v>
      </c>
      <c s="37">
        <v>26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387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5</v>
      </c>
    </row>
    <row r="375" spans="1:5" ht="12.75">
      <c r="A375" t="s">
        <v>58</v>
      </c>
      <c r="E375" s="39" t="s">
        <v>59</v>
      </c>
    </row>
    <row r="376" spans="1:16" ht="12.75">
      <c r="A376" t="s">
        <v>49</v>
      </c>
      <c s="34" t="s">
        <v>336</v>
      </c>
      <c s="34" t="s">
        <v>559</v>
      </c>
      <c s="35" t="s">
        <v>47</v>
      </c>
      <c s="6" t="s">
        <v>560</v>
      </c>
      <c s="36" t="s">
        <v>110</v>
      </c>
      <c s="37">
        <v>4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387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5</v>
      </c>
    </row>
    <row r="379" spans="1:5" ht="12.75">
      <c r="A379" t="s">
        <v>58</v>
      </c>
      <c r="E379" s="39" t="s">
        <v>59</v>
      </c>
    </row>
    <row r="380" spans="1:16" ht="12.75">
      <c r="A380" t="s">
        <v>49</v>
      </c>
      <c s="34" t="s">
        <v>339</v>
      </c>
      <c s="34" t="s">
        <v>561</v>
      </c>
      <c s="35" t="s">
        <v>47</v>
      </c>
      <c s="6" t="s">
        <v>562</v>
      </c>
      <c s="36" t="s">
        <v>110</v>
      </c>
      <c s="37">
        <v>4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387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5</v>
      </c>
    </row>
    <row r="383" spans="1:5" ht="12.75">
      <c r="A383" t="s">
        <v>58</v>
      </c>
      <c r="E383" s="39" t="s">
        <v>59</v>
      </c>
    </row>
    <row r="384" spans="1:16" ht="12.75">
      <c r="A384" t="s">
        <v>49</v>
      </c>
      <c s="34" t="s">
        <v>342</v>
      </c>
      <c s="34" t="s">
        <v>563</v>
      </c>
      <c s="35" t="s">
        <v>47</v>
      </c>
      <c s="6" t="s">
        <v>564</v>
      </c>
      <c s="36" t="s">
        <v>110</v>
      </c>
      <c s="37">
        <v>26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387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59</v>
      </c>
    </row>
    <row r="388" spans="1:16" ht="12.75">
      <c r="A388" t="s">
        <v>49</v>
      </c>
      <c s="34" t="s">
        <v>345</v>
      </c>
      <c s="34" t="s">
        <v>565</v>
      </c>
      <c s="35" t="s">
        <v>47</v>
      </c>
      <c s="6" t="s">
        <v>566</v>
      </c>
      <c s="36" t="s">
        <v>110</v>
      </c>
      <c s="37">
        <v>26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387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5</v>
      </c>
    </row>
    <row r="391" spans="1:5" ht="12.75">
      <c r="A391" t="s">
        <v>58</v>
      </c>
      <c r="E391" s="39" t="s">
        <v>59</v>
      </c>
    </row>
    <row r="392" spans="1:16" ht="12.75">
      <c r="A392" t="s">
        <v>49</v>
      </c>
      <c s="34" t="s">
        <v>349</v>
      </c>
      <c s="34" t="s">
        <v>567</v>
      </c>
      <c s="35" t="s">
        <v>47</v>
      </c>
      <c s="6" t="s">
        <v>568</v>
      </c>
      <c s="36" t="s">
        <v>110</v>
      </c>
      <c s="37">
        <v>260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387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59</v>
      </c>
    </row>
    <row r="396" spans="1:16" ht="12.75">
      <c r="A396" t="s">
        <v>49</v>
      </c>
      <c s="34" t="s">
        <v>352</v>
      </c>
      <c s="34" t="s">
        <v>569</v>
      </c>
      <c s="35" t="s">
        <v>47</v>
      </c>
      <c s="6" t="s">
        <v>570</v>
      </c>
      <c s="36" t="s">
        <v>110</v>
      </c>
      <c s="37">
        <v>260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387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5</v>
      </c>
    </row>
    <row r="399" spans="1:5" ht="12.75">
      <c r="A399" t="s">
        <v>58</v>
      </c>
      <c r="E399" s="39" t="s">
        <v>59</v>
      </c>
    </row>
    <row r="400" spans="1:16" ht="12.75">
      <c r="A400" t="s">
        <v>49</v>
      </c>
      <c s="34" t="s">
        <v>355</v>
      </c>
      <c s="34" t="s">
        <v>454</v>
      </c>
      <c s="35" t="s">
        <v>47</v>
      </c>
      <c s="6" t="s">
        <v>455</v>
      </c>
      <c s="36" t="s">
        <v>110</v>
      </c>
      <c s="37">
        <v>4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387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56</v>
      </c>
      <c r="E402" s="40" t="s">
        <v>5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358</v>
      </c>
      <c s="34" t="s">
        <v>456</v>
      </c>
      <c s="35" t="s">
        <v>47</v>
      </c>
      <c s="6" t="s">
        <v>457</v>
      </c>
      <c s="36" t="s">
        <v>52</v>
      </c>
      <c s="37">
        <v>32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387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</v>
      </c>
    </row>
    <row r="407" spans="1:5" ht="12.75">
      <c r="A407" t="s">
        <v>58</v>
      </c>
      <c r="E407" s="39" t="s">
        <v>59</v>
      </c>
    </row>
    <row r="408" spans="1:16" ht="12.75">
      <c r="A408" t="s">
        <v>49</v>
      </c>
      <c s="34" t="s">
        <v>361</v>
      </c>
      <c s="34" t="s">
        <v>571</v>
      </c>
      <c s="35" t="s">
        <v>47</v>
      </c>
      <c s="6" t="s">
        <v>572</v>
      </c>
      <c s="36" t="s">
        <v>110</v>
      </c>
      <c s="37">
        <v>12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387</v>
      </c>
      <c>
        <f>(M408*21)/100</f>
      </c>
      <c t="s">
        <v>27</v>
      </c>
    </row>
    <row r="409" spans="1:5" ht="12.75">
      <c r="A409" s="35" t="s">
        <v>54</v>
      </c>
      <c r="E409" s="39" t="s">
        <v>573</v>
      </c>
    </row>
    <row r="410" spans="1:5" ht="12.75">
      <c r="A410" s="35" t="s">
        <v>56</v>
      </c>
      <c r="E410" s="40" t="s">
        <v>5</v>
      </c>
    </row>
    <row r="411" spans="1:5" ht="12.75">
      <c r="A411" t="s">
        <v>58</v>
      </c>
      <c r="E411" s="39" t="s">
        <v>59</v>
      </c>
    </row>
    <row r="412" spans="1:16" ht="12.75">
      <c r="A412" t="s">
        <v>49</v>
      </c>
      <c s="34" t="s">
        <v>364</v>
      </c>
      <c s="34" t="s">
        <v>574</v>
      </c>
      <c s="35" t="s">
        <v>47</v>
      </c>
      <c s="6" t="s">
        <v>575</v>
      </c>
      <c s="36" t="s">
        <v>110</v>
      </c>
      <c s="37">
        <v>12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387</v>
      </c>
      <c>
        <f>(M412*21)/100</f>
      </c>
      <c t="s">
        <v>27</v>
      </c>
    </row>
    <row r="413" spans="1:5" ht="12.75">
      <c r="A413" s="35" t="s">
        <v>54</v>
      </c>
      <c r="E413" s="39" t="s">
        <v>576</v>
      </c>
    </row>
    <row r="414" spans="1:5" ht="12.75">
      <c r="A414" s="35" t="s">
        <v>56</v>
      </c>
      <c r="E414" s="40" t="s">
        <v>5</v>
      </c>
    </row>
    <row r="415" spans="1:5" ht="12.75">
      <c r="A415" t="s">
        <v>58</v>
      </c>
      <c r="E415" s="39" t="s">
        <v>59</v>
      </c>
    </row>
    <row r="416" spans="1:16" ht="12.75">
      <c r="A416" t="s">
        <v>49</v>
      </c>
      <c s="34" t="s">
        <v>367</v>
      </c>
      <c s="34" t="s">
        <v>577</v>
      </c>
      <c s="35" t="s">
        <v>47</v>
      </c>
      <c s="6" t="s">
        <v>578</v>
      </c>
      <c s="36" t="s">
        <v>110</v>
      </c>
      <c s="37">
        <v>10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387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5</v>
      </c>
    </row>
    <row r="419" spans="1:5" ht="12.75">
      <c r="A419" t="s">
        <v>58</v>
      </c>
      <c r="E419" s="39" t="s">
        <v>59</v>
      </c>
    </row>
    <row r="420" spans="1:16" ht="12.75">
      <c r="A420" t="s">
        <v>49</v>
      </c>
      <c s="34" t="s">
        <v>370</v>
      </c>
      <c s="34" t="s">
        <v>579</v>
      </c>
      <c s="35" t="s">
        <v>47</v>
      </c>
      <c s="6" t="s">
        <v>580</v>
      </c>
      <c s="36" t="s">
        <v>110</v>
      </c>
      <c s="37">
        <v>2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387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59</v>
      </c>
    </row>
    <row r="424" spans="1:16" ht="12.75">
      <c r="A424" t="s">
        <v>49</v>
      </c>
      <c s="34" t="s">
        <v>373</v>
      </c>
      <c s="34" t="s">
        <v>581</v>
      </c>
      <c s="35" t="s">
        <v>47</v>
      </c>
      <c s="6" t="s">
        <v>582</v>
      </c>
      <c s="36" t="s">
        <v>110</v>
      </c>
      <c s="37">
        <v>2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387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59</v>
      </c>
    </row>
    <row r="428" spans="1:16" ht="25.5">
      <c r="A428" t="s">
        <v>49</v>
      </c>
      <c s="34" t="s">
        <v>376</v>
      </c>
      <c s="34" t="s">
        <v>50</v>
      </c>
      <c s="35" t="s">
        <v>47</v>
      </c>
      <c s="6" t="s">
        <v>51</v>
      </c>
      <c s="36" t="s">
        <v>52</v>
      </c>
      <c s="37">
        <v>35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387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59</v>
      </c>
    </row>
    <row r="432" spans="1:16" ht="12.75">
      <c r="A432" t="s">
        <v>49</v>
      </c>
      <c s="34" t="s">
        <v>583</v>
      </c>
      <c s="34" t="s">
        <v>458</v>
      </c>
      <c s="35" t="s">
        <v>47</v>
      </c>
      <c s="6" t="s">
        <v>459</v>
      </c>
      <c s="36" t="s">
        <v>52</v>
      </c>
      <c s="37">
        <v>8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387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12.75">
      <c r="A434" s="35" t="s">
        <v>56</v>
      </c>
      <c r="E434" s="40" t="s">
        <v>5</v>
      </c>
    </row>
    <row r="435" spans="1:5" ht="12.75">
      <c r="A435" t="s">
        <v>58</v>
      </c>
      <c r="E435" s="39" t="s">
        <v>59</v>
      </c>
    </row>
    <row r="436" spans="1:16" ht="12.75">
      <c r="A436" t="s">
        <v>49</v>
      </c>
      <c s="34" t="s">
        <v>584</v>
      </c>
      <c s="34" t="s">
        <v>460</v>
      </c>
      <c s="35" t="s">
        <v>47</v>
      </c>
      <c s="6" t="s">
        <v>461</v>
      </c>
      <c s="36" t="s">
        <v>52</v>
      </c>
      <c s="37">
        <v>8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387</v>
      </c>
      <c>
        <f>(M436*21)/100</f>
      </c>
      <c t="s">
        <v>27</v>
      </c>
    </row>
    <row r="437" spans="1:5" ht="12.75">
      <c r="A437" s="35" t="s">
        <v>54</v>
      </c>
      <c r="E437" s="39" t="s">
        <v>5</v>
      </c>
    </row>
    <row r="438" spans="1:5" ht="12.75">
      <c r="A438" s="35" t="s">
        <v>56</v>
      </c>
      <c r="E438" s="40" t="s">
        <v>5</v>
      </c>
    </row>
    <row r="439" spans="1:5" ht="12.75">
      <c r="A439" t="s">
        <v>58</v>
      </c>
      <c r="E439" s="39" t="s">
        <v>59</v>
      </c>
    </row>
    <row r="440" spans="1:16" ht="12.75">
      <c r="A440" t="s">
        <v>49</v>
      </c>
      <c s="34" t="s">
        <v>585</v>
      </c>
      <c s="34" t="s">
        <v>512</v>
      </c>
      <c s="35" t="s">
        <v>47</v>
      </c>
      <c s="6" t="s">
        <v>586</v>
      </c>
      <c s="36" t="s">
        <v>110</v>
      </c>
      <c s="37">
        <v>19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387</v>
      </c>
      <c>
        <f>(M440*21)/100</f>
      </c>
      <c t="s">
        <v>27</v>
      </c>
    </row>
    <row r="441" spans="1:5" ht="12.75">
      <c r="A441" s="35" t="s">
        <v>54</v>
      </c>
      <c r="E441" s="39" t="s">
        <v>5</v>
      </c>
    </row>
    <row r="442" spans="1:5" ht="12.75">
      <c r="A442" s="35" t="s">
        <v>56</v>
      </c>
      <c r="E442" s="40" t="s">
        <v>5</v>
      </c>
    </row>
    <row r="443" spans="1:5" ht="12.75">
      <c r="A443" t="s">
        <v>58</v>
      </c>
      <c r="E443" s="39" t="s">
        <v>59</v>
      </c>
    </row>
    <row r="444" spans="1:16" ht="12.75">
      <c r="A444" t="s">
        <v>49</v>
      </c>
      <c s="34" t="s">
        <v>587</v>
      </c>
      <c s="34" t="s">
        <v>588</v>
      </c>
      <c s="35" t="s">
        <v>47</v>
      </c>
      <c s="6" t="s">
        <v>589</v>
      </c>
      <c s="36" t="s">
        <v>110</v>
      </c>
      <c s="37">
        <v>6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387</v>
      </c>
      <c>
        <f>(M444*21)/100</f>
      </c>
      <c t="s">
        <v>27</v>
      </c>
    </row>
    <row r="445" spans="1:5" ht="12.75">
      <c r="A445" s="35" t="s">
        <v>54</v>
      </c>
      <c r="E445" s="39" t="s">
        <v>5</v>
      </c>
    </row>
    <row r="446" spans="1:5" ht="12.75">
      <c r="A446" s="35" t="s">
        <v>56</v>
      </c>
      <c r="E446" s="40" t="s">
        <v>5</v>
      </c>
    </row>
    <row r="447" spans="1:5" ht="12.75">
      <c r="A447" t="s">
        <v>58</v>
      </c>
      <c r="E447" s="39" t="s">
        <v>59</v>
      </c>
    </row>
    <row r="448" spans="1:16" ht="12.75">
      <c r="A448" t="s">
        <v>49</v>
      </c>
      <c s="34" t="s">
        <v>590</v>
      </c>
      <c s="34" t="s">
        <v>514</v>
      </c>
      <c s="35" t="s">
        <v>47</v>
      </c>
      <c s="6" t="s">
        <v>515</v>
      </c>
      <c s="36" t="s">
        <v>110</v>
      </c>
      <c s="37">
        <v>13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387</v>
      </c>
      <c>
        <f>(M448*21)/100</f>
      </c>
      <c t="s">
        <v>27</v>
      </c>
    </row>
    <row r="449" spans="1:5" ht="12.75">
      <c r="A449" s="35" t="s">
        <v>54</v>
      </c>
      <c r="E449" s="39" t="s">
        <v>5</v>
      </c>
    </row>
    <row r="450" spans="1:5" ht="12.75">
      <c r="A450" s="35" t="s">
        <v>56</v>
      </c>
      <c r="E450" s="40" t="s">
        <v>5</v>
      </c>
    </row>
    <row r="451" spans="1:5" ht="12.75">
      <c r="A451" t="s">
        <v>58</v>
      </c>
      <c r="E451" s="39" t="s">
        <v>59</v>
      </c>
    </row>
    <row r="452" spans="1:16" ht="12.75">
      <c r="A452" t="s">
        <v>49</v>
      </c>
      <c s="34" t="s">
        <v>591</v>
      </c>
      <c s="34" t="s">
        <v>592</v>
      </c>
      <c s="35" t="s">
        <v>47</v>
      </c>
      <c s="6" t="s">
        <v>593</v>
      </c>
      <c s="36" t="s">
        <v>110</v>
      </c>
      <c s="37">
        <v>272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387</v>
      </c>
      <c>
        <f>(M452*21)/100</f>
      </c>
      <c t="s">
        <v>27</v>
      </c>
    </row>
    <row r="453" spans="1:5" ht="12.75">
      <c r="A453" s="35" t="s">
        <v>54</v>
      </c>
      <c r="E453" s="39" t="s">
        <v>5</v>
      </c>
    </row>
    <row r="454" spans="1:5" ht="12.75">
      <c r="A454" s="35" t="s">
        <v>56</v>
      </c>
      <c r="E454" s="40" t="s">
        <v>5</v>
      </c>
    </row>
    <row r="455" spans="1:5" ht="12.75">
      <c r="A455" t="s">
        <v>58</v>
      </c>
      <c r="E455" s="39" t="s">
        <v>59</v>
      </c>
    </row>
    <row r="456" spans="1:16" ht="25.5">
      <c r="A456" t="s">
        <v>49</v>
      </c>
      <c s="34" t="s">
        <v>594</v>
      </c>
      <c s="34" t="s">
        <v>595</v>
      </c>
      <c s="35" t="s">
        <v>47</v>
      </c>
      <c s="6" t="s">
        <v>596</v>
      </c>
      <c s="36" t="s">
        <v>393</v>
      </c>
      <c s="37">
        <v>1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387</v>
      </c>
      <c>
        <f>(M456*21)/100</f>
      </c>
      <c t="s">
        <v>27</v>
      </c>
    </row>
    <row r="457" spans="1:5" ht="12.75">
      <c r="A457" s="35" t="s">
        <v>54</v>
      </c>
      <c r="E457" s="39" t="s">
        <v>5</v>
      </c>
    </row>
    <row r="458" spans="1:5" ht="12.75">
      <c r="A458" s="35" t="s">
        <v>56</v>
      </c>
      <c r="E458" s="40" t="s">
        <v>5</v>
      </c>
    </row>
    <row r="459" spans="1:5" ht="12.75">
      <c r="A459" t="s">
        <v>58</v>
      </c>
      <c r="E459" s="39" t="s">
        <v>59</v>
      </c>
    </row>
    <row r="460" spans="1:16" ht="25.5">
      <c r="A460" t="s">
        <v>49</v>
      </c>
      <c s="34" t="s">
        <v>597</v>
      </c>
      <c s="34" t="s">
        <v>598</v>
      </c>
      <c s="35" t="s">
        <v>47</v>
      </c>
      <c s="6" t="s">
        <v>599</v>
      </c>
      <c s="36" t="s">
        <v>518</v>
      </c>
      <c s="37">
        <v>42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387</v>
      </c>
      <c>
        <f>(M460*21)/100</f>
      </c>
      <c t="s">
        <v>27</v>
      </c>
    </row>
    <row r="461" spans="1:5" ht="12.75">
      <c r="A461" s="35" t="s">
        <v>54</v>
      </c>
      <c r="E461" s="39" t="s">
        <v>5</v>
      </c>
    </row>
    <row r="462" spans="1:5" ht="12.75">
      <c r="A462" s="35" t="s">
        <v>56</v>
      </c>
      <c r="E462" s="40" t="s">
        <v>5</v>
      </c>
    </row>
    <row r="463" spans="1:5" ht="12.75">
      <c r="A463" t="s">
        <v>58</v>
      </c>
      <c r="E463" s="39" t="s">
        <v>59</v>
      </c>
    </row>
    <row r="464" spans="1:16" ht="12.75">
      <c r="A464" t="s">
        <v>49</v>
      </c>
      <c s="34" t="s">
        <v>600</v>
      </c>
      <c s="34" t="s">
        <v>601</v>
      </c>
      <c s="35" t="s">
        <v>27</v>
      </c>
      <c s="6" t="s">
        <v>602</v>
      </c>
      <c s="36" t="s">
        <v>52</v>
      </c>
      <c s="37">
        <v>18950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521</v>
      </c>
      <c>
        <f>(M464*21)/100</f>
      </c>
      <c t="s">
        <v>27</v>
      </c>
    </row>
    <row r="465" spans="1:5" ht="12.75">
      <c r="A465" s="35" t="s">
        <v>54</v>
      </c>
      <c r="E465" s="39" t="s">
        <v>603</v>
      </c>
    </row>
    <row r="466" spans="1:5" ht="12.75">
      <c r="A466" s="35" t="s">
        <v>56</v>
      </c>
      <c r="E466" s="40" t="s">
        <v>5</v>
      </c>
    </row>
    <row r="467" spans="1:5" ht="12.75">
      <c r="A467" t="s">
        <v>58</v>
      </c>
      <c r="E467" s="39" t="s">
        <v>59</v>
      </c>
    </row>
    <row r="468" spans="1:16" ht="12.75">
      <c r="A468" t="s">
        <v>49</v>
      </c>
      <c s="34" t="s">
        <v>604</v>
      </c>
      <c s="34" t="s">
        <v>519</v>
      </c>
      <c s="35" t="s">
        <v>47</v>
      </c>
      <c s="6" t="s">
        <v>520</v>
      </c>
      <c s="36" t="s">
        <v>326</v>
      </c>
      <c s="37">
        <v>30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521</v>
      </c>
      <c>
        <f>(M468*21)/100</f>
      </c>
      <c t="s">
        <v>27</v>
      </c>
    </row>
    <row r="469" spans="1:5" ht="12.75">
      <c r="A469" s="35" t="s">
        <v>54</v>
      </c>
      <c r="E469" s="39" t="s">
        <v>522</v>
      </c>
    </row>
    <row r="470" spans="1:5" ht="12.75">
      <c r="A470" s="35" t="s">
        <v>56</v>
      </c>
      <c r="E470" s="40" t="s">
        <v>5</v>
      </c>
    </row>
    <row r="471" spans="1:5" ht="12.75">
      <c r="A471" t="s">
        <v>58</v>
      </c>
      <c r="E471" s="39" t="s">
        <v>59</v>
      </c>
    </row>
    <row r="472" spans="1:16" ht="25.5">
      <c r="A472" t="s">
        <v>49</v>
      </c>
      <c s="34" t="s">
        <v>605</v>
      </c>
      <c s="34" t="s">
        <v>606</v>
      </c>
      <c s="35" t="s">
        <v>47</v>
      </c>
      <c s="6" t="s">
        <v>607</v>
      </c>
      <c s="36" t="s">
        <v>52</v>
      </c>
      <c s="37">
        <v>6377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387</v>
      </c>
      <c>
        <f>(M472*21)/100</f>
      </c>
      <c t="s">
        <v>27</v>
      </c>
    </row>
    <row r="473" spans="1:5" ht="12.75">
      <c r="A473" s="35" t="s">
        <v>54</v>
      </c>
      <c r="E473" s="39" t="s">
        <v>5</v>
      </c>
    </row>
    <row r="474" spans="1:5" ht="12.75">
      <c r="A474" s="35" t="s">
        <v>56</v>
      </c>
      <c r="E474" s="40" t="s">
        <v>5</v>
      </c>
    </row>
    <row r="475" spans="1:5" ht="12.75">
      <c r="A475" t="s">
        <v>58</v>
      </c>
      <c r="E475" s="39" t="s">
        <v>59</v>
      </c>
    </row>
    <row r="476" spans="1:16" ht="25.5">
      <c r="A476" t="s">
        <v>49</v>
      </c>
      <c s="34" t="s">
        <v>608</v>
      </c>
      <c s="34" t="s">
        <v>609</v>
      </c>
      <c s="35" t="s">
        <v>47</v>
      </c>
      <c s="6" t="s">
        <v>610</v>
      </c>
      <c s="36" t="s">
        <v>611</v>
      </c>
      <c s="37">
        <v>6.42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387</v>
      </c>
      <c>
        <f>(M476*21)/100</f>
      </c>
      <c t="s">
        <v>27</v>
      </c>
    </row>
    <row r="477" spans="1:5" ht="12.75">
      <c r="A477" s="35" t="s">
        <v>54</v>
      </c>
      <c r="E477" s="39" t="s">
        <v>5</v>
      </c>
    </row>
    <row r="478" spans="1:5" ht="12.75">
      <c r="A478" s="35" t="s">
        <v>56</v>
      </c>
      <c r="E478" s="40" t="s">
        <v>5</v>
      </c>
    </row>
    <row r="479" spans="1:5" ht="12.75">
      <c r="A479" t="s">
        <v>58</v>
      </c>
      <c r="E479" s="39" t="s">
        <v>59</v>
      </c>
    </row>
    <row r="480" spans="1:13" ht="12.75">
      <c r="A480" t="s">
        <v>46</v>
      </c>
      <c r="C480" s="31" t="s">
        <v>65</v>
      </c>
      <c r="E480" s="33" t="s">
        <v>612</v>
      </c>
      <c r="J480" s="32">
        <f>0</f>
      </c>
      <c s="32">
        <f>0</f>
      </c>
      <c s="32">
        <f>0+L481+L485+L489+L493+L497+L501+L505+L509+L513+L517+L521+L525+L529+L533+L537+L541+L545+L549+L553+L557+L561+L565+L569+L573+L577+L581+L585+L589+L593+L597+L601+L605+L609+L613+L617+L621+L625+L629+L633+L637+L641+L645+L649+L653+L657+L661</f>
      </c>
      <c s="32">
        <f>0+M481+M485+M489+M493+M497+M501+M505+M509+M513+M517+M521+M525+M529+M533+M537+M541+M545+M549+M553+M557+M561+M565+M569+M573+M577+M581+M585+M589+M593+M597+M601+M605+M609+M613+M617+M621+M625+M629+M633+M637+M641+M645+M649+M653+M657+M661</f>
      </c>
    </row>
    <row r="481" spans="1:16" ht="12.75">
      <c r="A481" t="s">
        <v>49</v>
      </c>
      <c s="34" t="s">
        <v>613</v>
      </c>
      <c s="34" t="s">
        <v>614</v>
      </c>
      <c s="35" t="s">
        <v>47</v>
      </c>
      <c s="6" t="s">
        <v>615</v>
      </c>
      <c s="36" t="s">
        <v>110</v>
      </c>
      <c s="37">
        <v>2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387</v>
      </c>
      <c>
        <f>(M481*21)/100</f>
      </c>
      <c t="s">
        <v>27</v>
      </c>
    </row>
    <row r="482" spans="1:5" ht="12.75">
      <c r="A482" s="35" t="s">
        <v>54</v>
      </c>
      <c r="E482" s="39" t="s">
        <v>5</v>
      </c>
    </row>
    <row r="483" spans="1:5" ht="12.75">
      <c r="A483" s="35" t="s">
        <v>56</v>
      </c>
      <c r="E483" s="40" t="s">
        <v>5</v>
      </c>
    </row>
    <row r="484" spans="1:5" ht="12.75">
      <c r="A484" t="s">
        <v>58</v>
      </c>
      <c r="E484" s="39" t="s">
        <v>59</v>
      </c>
    </row>
    <row r="485" spans="1:16" ht="12.75">
      <c r="A485" t="s">
        <v>49</v>
      </c>
      <c s="34" t="s">
        <v>616</v>
      </c>
      <c s="34" t="s">
        <v>617</v>
      </c>
      <c s="35" t="s">
        <v>47</v>
      </c>
      <c s="6" t="s">
        <v>618</v>
      </c>
      <c s="36" t="s">
        <v>110</v>
      </c>
      <c s="37">
        <v>2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387</v>
      </c>
      <c>
        <f>(M485*21)/100</f>
      </c>
      <c t="s">
        <v>27</v>
      </c>
    </row>
    <row r="486" spans="1:5" ht="12.75">
      <c r="A486" s="35" t="s">
        <v>54</v>
      </c>
      <c r="E486" s="39" t="s">
        <v>5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59</v>
      </c>
    </row>
    <row r="489" spans="1:16" ht="12.75">
      <c r="A489" t="s">
        <v>49</v>
      </c>
      <c s="34" t="s">
        <v>619</v>
      </c>
      <c s="34" t="s">
        <v>620</v>
      </c>
      <c s="35" t="s">
        <v>47</v>
      </c>
      <c s="6" t="s">
        <v>621</v>
      </c>
      <c s="36" t="s">
        <v>110</v>
      </c>
      <c s="37">
        <v>3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530</v>
      </c>
      <c>
        <f>(M489*21)/100</f>
      </c>
      <c t="s">
        <v>27</v>
      </c>
    </row>
    <row r="490" spans="1:5" ht="12.75">
      <c r="A490" s="35" t="s">
        <v>54</v>
      </c>
      <c r="E490" s="39" t="s">
        <v>5</v>
      </c>
    </row>
    <row r="491" spans="1:5" ht="12.75">
      <c r="A491" s="35" t="s">
        <v>56</v>
      </c>
      <c r="E491" s="40" t="s">
        <v>5</v>
      </c>
    </row>
    <row r="492" spans="1:5" ht="12.75">
      <c r="A492" t="s">
        <v>58</v>
      </c>
      <c r="E492" s="39" t="s">
        <v>59</v>
      </c>
    </row>
    <row r="493" spans="1:16" ht="12.75">
      <c r="A493" t="s">
        <v>49</v>
      </c>
      <c s="34" t="s">
        <v>622</v>
      </c>
      <c s="34" t="s">
        <v>623</v>
      </c>
      <c s="35" t="s">
        <v>47</v>
      </c>
      <c s="6" t="s">
        <v>624</v>
      </c>
      <c s="36" t="s">
        <v>110</v>
      </c>
      <c s="37">
        <v>1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530</v>
      </c>
      <c>
        <f>(M493*21)/100</f>
      </c>
      <c t="s">
        <v>27</v>
      </c>
    </row>
    <row r="494" spans="1:5" ht="12.75">
      <c r="A494" s="35" t="s">
        <v>54</v>
      </c>
      <c r="E494" s="39" t="s">
        <v>5</v>
      </c>
    </row>
    <row r="495" spans="1:5" ht="12.75">
      <c r="A495" s="35" t="s">
        <v>56</v>
      </c>
      <c r="E495" s="40" t="s">
        <v>5</v>
      </c>
    </row>
    <row r="496" spans="1:5" ht="12.75">
      <c r="A496" t="s">
        <v>58</v>
      </c>
      <c r="E496" s="39" t="s">
        <v>59</v>
      </c>
    </row>
    <row r="497" spans="1:16" ht="12.75">
      <c r="A497" t="s">
        <v>49</v>
      </c>
      <c s="34" t="s">
        <v>625</v>
      </c>
      <c s="34" t="s">
        <v>626</v>
      </c>
      <c s="35" t="s">
        <v>47</v>
      </c>
      <c s="6" t="s">
        <v>627</v>
      </c>
      <c s="36" t="s">
        <v>110</v>
      </c>
      <c s="37">
        <v>2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530</v>
      </c>
      <c>
        <f>(M497*21)/100</f>
      </c>
      <c t="s">
        <v>27</v>
      </c>
    </row>
    <row r="498" spans="1:5" ht="12.75">
      <c r="A498" s="35" t="s">
        <v>54</v>
      </c>
      <c r="E498" s="39" t="s">
        <v>5</v>
      </c>
    </row>
    <row r="499" spans="1:5" ht="12.75">
      <c r="A499" s="35" t="s">
        <v>56</v>
      </c>
      <c r="E499" s="40" t="s">
        <v>5</v>
      </c>
    </row>
    <row r="500" spans="1:5" ht="12.75">
      <c r="A500" t="s">
        <v>58</v>
      </c>
      <c r="E500" s="39" t="s">
        <v>59</v>
      </c>
    </row>
    <row r="501" spans="1:16" ht="12.75">
      <c r="A501" t="s">
        <v>49</v>
      </c>
      <c s="34" t="s">
        <v>628</v>
      </c>
      <c s="34" t="s">
        <v>629</v>
      </c>
      <c s="35" t="s">
        <v>47</v>
      </c>
      <c s="6" t="s">
        <v>630</v>
      </c>
      <c s="36" t="s">
        <v>110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387</v>
      </c>
      <c>
        <f>(M501*21)/100</f>
      </c>
      <c t="s">
        <v>27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59</v>
      </c>
    </row>
    <row r="505" spans="1:16" ht="12.75">
      <c r="A505" t="s">
        <v>49</v>
      </c>
      <c s="34" t="s">
        <v>631</v>
      </c>
      <c s="34" t="s">
        <v>632</v>
      </c>
      <c s="35" t="s">
        <v>47</v>
      </c>
      <c s="6" t="s">
        <v>633</v>
      </c>
      <c s="36" t="s">
        <v>110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387</v>
      </c>
      <c>
        <f>(M505*21)/100</f>
      </c>
      <c t="s">
        <v>27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56</v>
      </c>
      <c r="E507" s="40" t="s">
        <v>5</v>
      </c>
    </row>
    <row r="508" spans="1:5" ht="12.75">
      <c r="A508" t="s">
        <v>58</v>
      </c>
      <c r="E508" s="39" t="s">
        <v>59</v>
      </c>
    </row>
    <row r="509" spans="1:16" ht="12.75">
      <c r="A509" t="s">
        <v>49</v>
      </c>
      <c s="34" t="s">
        <v>634</v>
      </c>
      <c s="34" t="s">
        <v>635</v>
      </c>
      <c s="35" t="s">
        <v>47</v>
      </c>
      <c s="6" t="s">
        <v>636</v>
      </c>
      <c s="36" t="s">
        <v>110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387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59</v>
      </c>
    </row>
    <row r="513" spans="1:16" ht="12.75">
      <c r="A513" t="s">
        <v>49</v>
      </c>
      <c s="34" t="s">
        <v>637</v>
      </c>
      <c s="34" t="s">
        <v>638</v>
      </c>
      <c s="35" t="s">
        <v>47</v>
      </c>
      <c s="6" t="s">
        <v>639</v>
      </c>
      <c s="36" t="s">
        <v>110</v>
      </c>
      <c s="37">
        <v>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387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56</v>
      </c>
      <c r="E515" s="40" t="s">
        <v>5</v>
      </c>
    </row>
    <row r="516" spans="1:5" ht="12.75">
      <c r="A516" t="s">
        <v>58</v>
      </c>
      <c r="E516" s="39" t="s">
        <v>59</v>
      </c>
    </row>
    <row r="517" spans="1:16" ht="12.75">
      <c r="A517" t="s">
        <v>49</v>
      </c>
      <c s="34" t="s">
        <v>640</v>
      </c>
      <c s="34" t="s">
        <v>641</v>
      </c>
      <c s="35" t="s">
        <v>47</v>
      </c>
      <c s="6" t="s">
        <v>642</v>
      </c>
      <c s="36" t="s">
        <v>110</v>
      </c>
      <c s="37">
        <v>6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387</v>
      </c>
      <c>
        <f>(M517*21)/100</f>
      </c>
      <c t="s">
        <v>27</v>
      </c>
    </row>
    <row r="518" spans="1:5" ht="12.75">
      <c r="A518" s="35" t="s">
        <v>54</v>
      </c>
      <c r="E518" s="39" t="s">
        <v>5</v>
      </c>
    </row>
    <row r="519" spans="1:5" ht="12.75">
      <c r="A519" s="35" t="s">
        <v>56</v>
      </c>
      <c r="E519" s="40" t="s">
        <v>5</v>
      </c>
    </row>
    <row r="520" spans="1:5" ht="12.75">
      <c r="A520" t="s">
        <v>58</v>
      </c>
      <c r="E520" s="39" t="s">
        <v>59</v>
      </c>
    </row>
    <row r="521" spans="1:16" ht="12.75">
      <c r="A521" t="s">
        <v>49</v>
      </c>
      <c s="34" t="s">
        <v>643</v>
      </c>
      <c s="34" t="s">
        <v>644</v>
      </c>
      <c s="35" t="s">
        <v>47</v>
      </c>
      <c s="6" t="s">
        <v>645</v>
      </c>
      <c s="36" t="s">
        <v>110</v>
      </c>
      <c s="37">
        <v>6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387</v>
      </c>
      <c>
        <f>(M521*21)/100</f>
      </c>
      <c t="s">
        <v>27</v>
      </c>
    </row>
    <row r="522" spans="1:5" ht="12.75">
      <c r="A522" s="35" t="s">
        <v>54</v>
      </c>
      <c r="E522" s="39" t="s">
        <v>5</v>
      </c>
    </row>
    <row r="523" spans="1:5" ht="12.75">
      <c r="A523" s="35" t="s">
        <v>56</v>
      </c>
      <c r="E523" s="40" t="s">
        <v>5</v>
      </c>
    </row>
    <row r="524" spans="1:5" ht="12.75">
      <c r="A524" t="s">
        <v>58</v>
      </c>
      <c r="E524" s="39" t="s">
        <v>59</v>
      </c>
    </row>
    <row r="525" spans="1:16" ht="12.75">
      <c r="A525" t="s">
        <v>49</v>
      </c>
      <c s="34" t="s">
        <v>646</v>
      </c>
      <c s="34" t="s">
        <v>647</v>
      </c>
      <c s="35" t="s">
        <v>47</v>
      </c>
      <c s="6" t="s">
        <v>648</v>
      </c>
      <c s="36" t="s">
        <v>110</v>
      </c>
      <c s="37">
        <v>2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387</v>
      </c>
      <c>
        <f>(M525*21)/100</f>
      </c>
      <c t="s">
        <v>27</v>
      </c>
    </row>
    <row r="526" spans="1:5" ht="12.75">
      <c r="A526" s="35" t="s">
        <v>54</v>
      </c>
      <c r="E526" s="39" t="s">
        <v>5</v>
      </c>
    </row>
    <row r="527" spans="1:5" ht="12.75">
      <c r="A527" s="35" t="s">
        <v>56</v>
      </c>
      <c r="E527" s="40" t="s">
        <v>5</v>
      </c>
    </row>
    <row r="528" spans="1:5" ht="12.75">
      <c r="A528" t="s">
        <v>58</v>
      </c>
      <c r="E528" s="39" t="s">
        <v>59</v>
      </c>
    </row>
    <row r="529" spans="1:16" ht="12.75">
      <c r="A529" t="s">
        <v>49</v>
      </c>
      <c s="34" t="s">
        <v>649</v>
      </c>
      <c s="34" t="s">
        <v>650</v>
      </c>
      <c s="35" t="s">
        <v>47</v>
      </c>
      <c s="6" t="s">
        <v>651</v>
      </c>
      <c s="36" t="s">
        <v>110</v>
      </c>
      <c s="37">
        <v>2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387</v>
      </c>
      <c>
        <f>(M529*21)/100</f>
      </c>
      <c t="s">
        <v>27</v>
      </c>
    </row>
    <row r="530" spans="1:5" ht="12.75">
      <c r="A530" s="35" t="s">
        <v>54</v>
      </c>
      <c r="E530" s="39" t="s">
        <v>5</v>
      </c>
    </row>
    <row r="531" spans="1:5" ht="12.75">
      <c r="A531" s="35" t="s">
        <v>56</v>
      </c>
      <c r="E531" s="40" t="s">
        <v>5</v>
      </c>
    </row>
    <row r="532" spans="1:5" ht="12.75">
      <c r="A532" t="s">
        <v>58</v>
      </c>
      <c r="E532" s="39" t="s">
        <v>59</v>
      </c>
    </row>
    <row r="533" spans="1:16" ht="12.75">
      <c r="A533" t="s">
        <v>49</v>
      </c>
      <c s="34" t="s">
        <v>652</v>
      </c>
      <c s="34" t="s">
        <v>653</v>
      </c>
      <c s="35" t="s">
        <v>47</v>
      </c>
      <c s="6" t="s">
        <v>654</v>
      </c>
      <c s="36" t="s">
        <v>110</v>
      </c>
      <c s="37">
        <v>2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387</v>
      </c>
      <c>
        <f>(M533*21)/100</f>
      </c>
      <c t="s">
        <v>27</v>
      </c>
    </row>
    <row r="534" spans="1:5" ht="12.75">
      <c r="A534" s="35" t="s">
        <v>54</v>
      </c>
      <c r="E534" s="39" t="s">
        <v>5</v>
      </c>
    </row>
    <row r="535" spans="1:5" ht="12.75">
      <c r="A535" s="35" t="s">
        <v>56</v>
      </c>
      <c r="E535" s="40" t="s">
        <v>5</v>
      </c>
    </row>
    <row r="536" spans="1:5" ht="12.75">
      <c r="A536" t="s">
        <v>58</v>
      </c>
      <c r="E536" s="39" t="s">
        <v>59</v>
      </c>
    </row>
    <row r="537" spans="1:16" ht="12.75">
      <c r="A537" t="s">
        <v>49</v>
      </c>
      <c s="34" t="s">
        <v>655</v>
      </c>
      <c s="34" t="s">
        <v>656</v>
      </c>
      <c s="35" t="s">
        <v>47</v>
      </c>
      <c s="6" t="s">
        <v>657</v>
      </c>
      <c s="36" t="s">
        <v>110</v>
      </c>
      <c s="37">
        <v>2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387</v>
      </c>
      <c>
        <f>(M537*21)/100</f>
      </c>
      <c t="s">
        <v>27</v>
      </c>
    </row>
    <row r="538" spans="1:5" ht="12.75">
      <c r="A538" s="35" t="s">
        <v>54</v>
      </c>
      <c r="E538" s="39" t="s">
        <v>5</v>
      </c>
    </row>
    <row r="539" spans="1:5" ht="12.75">
      <c r="A539" s="35" t="s">
        <v>56</v>
      </c>
      <c r="E539" s="40" t="s">
        <v>5</v>
      </c>
    </row>
    <row r="540" spans="1:5" ht="12.75">
      <c r="A540" t="s">
        <v>58</v>
      </c>
      <c r="E540" s="39" t="s">
        <v>59</v>
      </c>
    </row>
    <row r="541" spans="1:16" ht="12.75">
      <c r="A541" t="s">
        <v>49</v>
      </c>
      <c s="34" t="s">
        <v>658</v>
      </c>
      <c s="34" t="s">
        <v>659</v>
      </c>
      <c s="35" t="s">
        <v>47</v>
      </c>
      <c s="6" t="s">
        <v>660</v>
      </c>
      <c s="36" t="s">
        <v>110</v>
      </c>
      <c s="37">
        <v>2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387</v>
      </c>
      <c>
        <f>(M541*21)/100</f>
      </c>
      <c t="s">
        <v>27</v>
      </c>
    </row>
    <row r="542" spans="1:5" ht="12.75">
      <c r="A542" s="35" t="s">
        <v>54</v>
      </c>
      <c r="E542" s="39" t="s">
        <v>5</v>
      </c>
    </row>
    <row r="543" spans="1:5" ht="12.75">
      <c r="A543" s="35" t="s">
        <v>56</v>
      </c>
      <c r="E543" s="40" t="s">
        <v>5</v>
      </c>
    </row>
    <row r="544" spans="1:5" ht="12.75">
      <c r="A544" t="s">
        <v>58</v>
      </c>
      <c r="E544" s="39" t="s">
        <v>59</v>
      </c>
    </row>
    <row r="545" spans="1:16" ht="12.75">
      <c r="A545" t="s">
        <v>49</v>
      </c>
      <c s="34" t="s">
        <v>661</v>
      </c>
      <c s="34" t="s">
        <v>662</v>
      </c>
      <c s="35" t="s">
        <v>47</v>
      </c>
      <c s="6" t="s">
        <v>663</v>
      </c>
      <c s="36" t="s">
        <v>110</v>
      </c>
      <c s="37">
        <v>8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387</v>
      </c>
      <c>
        <f>(M545*21)/100</f>
      </c>
      <c t="s">
        <v>27</v>
      </c>
    </row>
    <row r="546" spans="1:5" ht="12.75">
      <c r="A546" s="35" t="s">
        <v>54</v>
      </c>
      <c r="E546" s="39" t="s">
        <v>5</v>
      </c>
    </row>
    <row r="547" spans="1:5" ht="12.75">
      <c r="A547" s="35" t="s">
        <v>56</v>
      </c>
      <c r="E547" s="40" t="s">
        <v>5</v>
      </c>
    </row>
    <row r="548" spans="1:5" ht="12.75">
      <c r="A548" t="s">
        <v>58</v>
      </c>
      <c r="E548" s="39" t="s">
        <v>59</v>
      </c>
    </row>
    <row r="549" spans="1:16" ht="12.75">
      <c r="A549" t="s">
        <v>49</v>
      </c>
      <c s="34" t="s">
        <v>664</v>
      </c>
      <c s="34" t="s">
        <v>665</v>
      </c>
      <c s="35" t="s">
        <v>47</v>
      </c>
      <c s="6" t="s">
        <v>666</v>
      </c>
      <c s="36" t="s">
        <v>110</v>
      </c>
      <c s="37">
        <v>8</v>
      </c>
      <c s="36">
        <v>0</v>
      </c>
      <c s="36">
        <f>ROUND(G549*H549,6)</f>
      </c>
      <c r="L549" s="38">
        <v>0</v>
      </c>
      <c s="32">
        <f>ROUND(ROUND(L549,2)*ROUND(G549,3),2)</f>
      </c>
      <c s="36" t="s">
        <v>387</v>
      </c>
      <c>
        <f>(M549*21)/100</f>
      </c>
      <c t="s">
        <v>27</v>
      </c>
    </row>
    <row r="550" spans="1:5" ht="12.75">
      <c r="A550" s="35" t="s">
        <v>54</v>
      </c>
      <c r="E550" s="39" t="s">
        <v>5</v>
      </c>
    </row>
    <row r="551" spans="1:5" ht="12.75">
      <c r="A551" s="35" t="s">
        <v>56</v>
      </c>
      <c r="E551" s="40" t="s">
        <v>5</v>
      </c>
    </row>
    <row r="552" spans="1:5" ht="12.75">
      <c r="A552" t="s">
        <v>58</v>
      </c>
      <c r="E552" s="39" t="s">
        <v>59</v>
      </c>
    </row>
    <row r="553" spans="1:16" ht="12.75">
      <c r="A553" t="s">
        <v>49</v>
      </c>
      <c s="34" t="s">
        <v>667</v>
      </c>
      <c s="34" t="s">
        <v>579</v>
      </c>
      <c s="35" t="s">
        <v>47</v>
      </c>
      <c s="6" t="s">
        <v>668</v>
      </c>
      <c s="36" t="s">
        <v>110</v>
      </c>
      <c s="37">
        <v>8</v>
      </c>
      <c s="36">
        <v>0</v>
      </c>
      <c s="36">
        <f>ROUND(G553*H553,6)</f>
      </c>
      <c r="L553" s="38">
        <v>0</v>
      </c>
      <c s="32">
        <f>ROUND(ROUND(L553,2)*ROUND(G553,3),2)</f>
      </c>
      <c s="36" t="s">
        <v>387</v>
      </c>
      <c>
        <f>(M553*21)/100</f>
      </c>
      <c t="s">
        <v>27</v>
      </c>
    </row>
    <row r="554" spans="1:5" ht="12.75">
      <c r="A554" s="35" t="s">
        <v>54</v>
      </c>
      <c r="E554" s="39" t="s">
        <v>5</v>
      </c>
    </row>
    <row r="555" spans="1:5" ht="12.75">
      <c r="A555" s="35" t="s">
        <v>56</v>
      </c>
      <c r="E555" s="40" t="s">
        <v>5</v>
      </c>
    </row>
    <row r="556" spans="1:5" ht="12.75">
      <c r="A556" t="s">
        <v>58</v>
      </c>
      <c r="E556" s="39" t="s">
        <v>59</v>
      </c>
    </row>
    <row r="557" spans="1:16" ht="12.75">
      <c r="A557" t="s">
        <v>49</v>
      </c>
      <c s="34" t="s">
        <v>669</v>
      </c>
      <c s="34" t="s">
        <v>581</v>
      </c>
      <c s="35" t="s">
        <v>47</v>
      </c>
      <c s="6" t="s">
        <v>582</v>
      </c>
      <c s="36" t="s">
        <v>110</v>
      </c>
      <c s="37">
        <v>8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387</v>
      </c>
      <c>
        <f>(M557*21)/100</f>
      </c>
      <c t="s">
        <v>27</v>
      </c>
    </row>
    <row r="558" spans="1:5" ht="12.75">
      <c r="A558" s="35" t="s">
        <v>54</v>
      </c>
      <c r="E558" s="39" t="s">
        <v>5</v>
      </c>
    </row>
    <row r="559" spans="1:5" ht="12.75">
      <c r="A559" s="35" t="s">
        <v>56</v>
      </c>
      <c r="E559" s="40" t="s">
        <v>5</v>
      </c>
    </row>
    <row r="560" spans="1:5" ht="12.75">
      <c r="A560" t="s">
        <v>58</v>
      </c>
      <c r="E560" s="39" t="s">
        <v>59</v>
      </c>
    </row>
    <row r="561" spans="1:16" ht="25.5">
      <c r="A561" t="s">
        <v>49</v>
      </c>
      <c s="34" t="s">
        <v>670</v>
      </c>
      <c s="34" t="s">
        <v>671</v>
      </c>
      <c s="35" t="s">
        <v>47</v>
      </c>
      <c s="6" t="s">
        <v>672</v>
      </c>
      <c s="36" t="s">
        <v>110</v>
      </c>
      <c s="37">
        <v>9</v>
      </c>
      <c s="36">
        <v>0</v>
      </c>
      <c s="36">
        <f>ROUND(G561*H561,6)</f>
      </c>
      <c r="L561" s="38">
        <v>0</v>
      </c>
      <c s="32">
        <f>ROUND(ROUND(L561,2)*ROUND(G561,3),2)</f>
      </c>
      <c s="36" t="s">
        <v>387</v>
      </c>
      <c>
        <f>(M561*21)/100</f>
      </c>
      <c t="s">
        <v>27</v>
      </c>
    </row>
    <row r="562" spans="1:5" ht="12.75">
      <c r="A562" s="35" t="s">
        <v>54</v>
      </c>
      <c r="E562" s="39" t="s">
        <v>5</v>
      </c>
    </row>
    <row r="563" spans="1:5" ht="12.75">
      <c r="A563" s="35" t="s">
        <v>56</v>
      </c>
      <c r="E563" s="40" t="s">
        <v>5</v>
      </c>
    </row>
    <row r="564" spans="1:5" ht="12.75">
      <c r="A564" t="s">
        <v>58</v>
      </c>
      <c r="E564" s="39" t="s">
        <v>59</v>
      </c>
    </row>
    <row r="565" spans="1:16" ht="12.75">
      <c r="A565" t="s">
        <v>49</v>
      </c>
      <c s="34" t="s">
        <v>673</v>
      </c>
      <c s="34" t="s">
        <v>674</v>
      </c>
      <c s="35" t="s">
        <v>47</v>
      </c>
      <c s="6" t="s">
        <v>675</v>
      </c>
      <c s="36" t="s">
        <v>110</v>
      </c>
      <c s="37">
        <v>10</v>
      </c>
      <c s="36">
        <v>0</v>
      </c>
      <c s="36">
        <f>ROUND(G565*H565,6)</f>
      </c>
      <c r="L565" s="38">
        <v>0</v>
      </c>
      <c s="32">
        <f>ROUND(ROUND(L565,2)*ROUND(G565,3),2)</f>
      </c>
      <c s="36" t="s">
        <v>387</v>
      </c>
      <c>
        <f>(M565*21)/100</f>
      </c>
      <c t="s">
        <v>27</v>
      </c>
    </row>
    <row r="566" spans="1:5" ht="12.75">
      <c r="A566" s="35" t="s">
        <v>54</v>
      </c>
      <c r="E566" s="39" t="s">
        <v>5</v>
      </c>
    </row>
    <row r="567" spans="1:5" ht="12.75">
      <c r="A567" s="35" t="s">
        <v>56</v>
      </c>
      <c r="E567" s="40" t="s">
        <v>5</v>
      </c>
    </row>
    <row r="568" spans="1:5" ht="12.75">
      <c r="A568" t="s">
        <v>58</v>
      </c>
      <c r="E568" s="39" t="s">
        <v>59</v>
      </c>
    </row>
    <row r="569" spans="1:16" ht="12.75">
      <c r="A569" t="s">
        <v>49</v>
      </c>
      <c s="34" t="s">
        <v>676</v>
      </c>
      <c s="34" t="s">
        <v>677</v>
      </c>
      <c s="35" t="s">
        <v>47</v>
      </c>
      <c s="6" t="s">
        <v>678</v>
      </c>
      <c s="36" t="s">
        <v>110</v>
      </c>
      <c s="37">
        <v>15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387</v>
      </c>
      <c>
        <f>(M569*21)/100</f>
      </c>
      <c t="s">
        <v>27</v>
      </c>
    </row>
    <row r="570" spans="1:5" ht="12.75">
      <c r="A570" s="35" t="s">
        <v>54</v>
      </c>
      <c r="E570" s="39" t="s">
        <v>5</v>
      </c>
    </row>
    <row r="571" spans="1:5" ht="12.75">
      <c r="A571" s="35" t="s">
        <v>56</v>
      </c>
      <c r="E571" s="40" t="s">
        <v>5</v>
      </c>
    </row>
    <row r="572" spans="1:5" ht="12.75">
      <c r="A572" t="s">
        <v>58</v>
      </c>
      <c r="E572" s="39" t="s">
        <v>59</v>
      </c>
    </row>
    <row r="573" spans="1:16" ht="12.75">
      <c r="A573" t="s">
        <v>49</v>
      </c>
      <c s="34" t="s">
        <v>679</v>
      </c>
      <c s="34" t="s">
        <v>680</v>
      </c>
      <c s="35" t="s">
        <v>47</v>
      </c>
      <c s="6" t="s">
        <v>681</v>
      </c>
      <c s="36" t="s">
        <v>110</v>
      </c>
      <c s="37">
        <v>8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387</v>
      </c>
      <c>
        <f>(M573*21)/100</f>
      </c>
      <c t="s">
        <v>27</v>
      </c>
    </row>
    <row r="574" spans="1:5" ht="12.75">
      <c r="A574" s="35" t="s">
        <v>54</v>
      </c>
      <c r="E574" s="39" t="s">
        <v>5</v>
      </c>
    </row>
    <row r="575" spans="1:5" ht="12.75">
      <c r="A575" s="35" t="s">
        <v>56</v>
      </c>
      <c r="E575" s="40" t="s">
        <v>5</v>
      </c>
    </row>
    <row r="576" spans="1:5" ht="12.75">
      <c r="A576" t="s">
        <v>58</v>
      </c>
      <c r="E576" s="39" t="s">
        <v>59</v>
      </c>
    </row>
    <row r="577" spans="1:16" ht="12.75">
      <c r="A577" t="s">
        <v>49</v>
      </c>
      <c s="34" t="s">
        <v>682</v>
      </c>
      <c s="34" t="s">
        <v>683</v>
      </c>
      <c s="35" t="s">
        <v>47</v>
      </c>
      <c s="6" t="s">
        <v>684</v>
      </c>
      <c s="36" t="s">
        <v>110</v>
      </c>
      <c s="37">
        <v>2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387</v>
      </c>
      <c>
        <f>(M577*21)/100</f>
      </c>
      <c t="s">
        <v>27</v>
      </c>
    </row>
    <row r="578" spans="1:5" ht="12.75">
      <c r="A578" s="35" t="s">
        <v>54</v>
      </c>
      <c r="E578" s="39" t="s">
        <v>5</v>
      </c>
    </row>
    <row r="579" spans="1:5" ht="12.75">
      <c r="A579" s="35" t="s">
        <v>56</v>
      </c>
      <c r="E579" s="40" t="s">
        <v>5</v>
      </c>
    </row>
    <row r="580" spans="1:5" ht="12.75">
      <c r="A580" t="s">
        <v>58</v>
      </c>
      <c r="E580" s="39" t="s">
        <v>59</v>
      </c>
    </row>
    <row r="581" spans="1:16" ht="12.75">
      <c r="A581" t="s">
        <v>49</v>
      </c>
      <c s="34" t="s">
        <v>685</v>
      </c>
      <c s="34" t="s">
        <v>686</v>
      </c>
      <c s="35" t="s">
        <v>47</v>
      </c>
      <c s="6" t="s">
        <v>687</v>
      </c>
      <c s="36" t="s">
        <v>110</v>
      </c>
      <c s="37">
        <v>6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387</v>
      </c>
      <c>
        <f>(M581*21)/100</f>
      </c>
      <c t="s">
        <v>27</v>
      </c>
    </row>
    <row r="582" spans="1:5" ht="12.75">
      <c r="A582" s="35" t="s">
        <v>54</v>
      </c>
      <c r="E582" s="39" t="s">
        <v>5</v>
      </c>
    </row>
    <row r="583" spans="1:5" ht="12.75">
      <c r="A583" s="35" t="s">
        <v>56</v>
      </c>
      <c r="E583" s="40" t="s">
        <v>5</v>
      </c>
    </row>
    <row r="584" spans="1:5" ht="12.75">
      <c r="A584" t="s">
        <v>58</v>
      </c>
      <c r="E584" s="39" t="s">
        <v>59</v>
      </c>
    </row>
    <row r="585" spans="1:16" ht="12.75">
      <c r="A585" t="s">
        <v>49</v>
      </c>
      <c s="34" t="s">
        <v>688</v>
      </c>
      <c s="34" t="s">
        <v>689</v>
      </c>
      <c s="35" t="s">
        <v>47</v>
      </c>
      <c s="6" t="s">
        <v>690</v>
      </c>
      <c s="36" t="s">
        <v>110</v>
      </c>
      <c s="37">
        <v>6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387</v>
      </c>
      <c>
        <f>(M585*21)/100</f>
      </c>
      <c t="s">
        <v>27</v>
      </c>
    </row>
    <row r="586" spans="1:5" ht="12.75">
      <c r="A586" s="35" t="s">
        <v>54</v>
      </c>
      <c r="E586" s="39" t="s">
        <v>5</v>
      </c>
    </row>
    <row r="587" spans="1:5" ht="12.75">
      <c r="A587" s="35" t="s">
        <v>56</v>
      </c>
      <c r="E587" s="40" t="s">
        <v>5</v>
      </c>
    </row>
    <row r="588" spans="1:5" ht="12.75">
      <c r="A588" t="s">
        <v>58</v>
      </c>
      <c r="E588" s="39" t="s">
        <v>59</v>
      </c>
    </row>
    <row r="589" spans="1:16" ht="12.75">
      <c r="A589" t="s">
        <v>49</v>
      </c>
      <c s="34" t="s">
        <v>691</v>
      </c>
      <c s="34" t="s">
        <v>692</v>
      </c>
      <c s="35" t="s">
        <v>47</v>
      </c>
      <c s="6" t="s">
        <v>693</v>
      </c>
      <c s="36" t="s">
        <v>110</v>
      </c>
      <c s="37">
        <v>4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387</v>
      </c>
      <c>
        <f>(M589*21)/100</f>
      </c>
      <c t="s">
        <v>27</v>
      </c>
    </row>
    <row r="590" spans="1:5" ht="12.75">
      <c r="A590" s="35" t="s">
        <v>54</v>
      </c>
      <c r="E590" s="39" t="s">
        <v>5</v>
      </c>
    </row>
    <row r="591" spans="1:5" ht="12.75">
      <c r="A591" s="35" t="s">
        <v>56</v>
      </c>
      <c r="E591" s="40" t="s">
        <v>5</v>
      </c>
    </row>
    <row r="592" spans="1:5" ht="12.75">
      <c r="A592" t="s">
        <v>58</v>
      </c>
      <c r="E592" s="39" t="s">
        <v>59</v>
      </c>
    </row>
    <row r="593" spans="1:16" ht="12.75">
      <c r="A593" t="s">
        <v>49</v>
      </c>
      <c s="34" t="s">
        <v>694</v>
      </c>
      <c s="34" t="s">
        <v>695</v>
      </c>
      <c s="35" t="s">
        <v>47</v>
      </c>
      <c s="6" t="s">
        <v>696</v>
      </c>
      <c s="36" t="s">
        <v>110</v>
      </c>
      <c s="37">
        <v>4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387</v>
      </c>
      <c>
        <f>(M593*21)/100</f>
      </c>
      <c t="s">
        <v>27</v>
      </c>
    </row>
    <row r="594" spans="1:5" ht="12.75">
      <c r="A594" s="35" t="s">
        <v>54</v>
      </c>
      <c r="E594" s="39" t="s">
        <v>5</v>
      </c>
    </row>
    <row r="595" spans="1:5" ht="12.75">
      <c r="A595" s="35" t="s">
        <v>56</v>
      </c>
      <c r="E595" s="40" t="s">
        <v>5</v>
      </c>
    </row>
    <row r="596" spans="1:5" ht="12.75">
      <c r="A596" t="s">
        <v>58</v>
      </c>
      <c r="E596" s="39" t="s">
        <v>59</v>
      </c>
    </row>
    <row r="597" spans="1:16" ht="25.5">
      <c r="A597" t="s">
        <v>49</v>
      </c>
      <c s="34" t="s">
        <v>697</v>
      </c>
      <c s="34" t="s">
        <v>698</v>
      </c>
      <c s="35" t="s">
        <v>47</v>
      </c>
      <c s="6" t="s">
        <v>699</v>
      </c>
      <c s="36" t="s">
        <v>110</v>
      </c>
      <c s="37">
        <v>36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387</v>
      </c>
      <c>
        <f>(M597*21)/100</f>
      </c>
      <c t="s">
        <v>27</v>
      </c>
    </row>
    <row r="598" spans="1:5" ht="12.75">
      <c r="A598" s="35" t="s">
        <v>54</v>
      </c>
      <c r="E598" s="39" t="s">
        <v>5</v>
      </c>
    </row>
    <row r="599" spans="1:5" ht="12.75">
      <c r="A599" s="35" t="s">
        <v>56</v>
      </c>
      <c r="E599" s="40" t="s">
        <v>5</v>
      </c>
    </row>
    <row r="600" spans="1:5" ht="12.75">
      <c r="A600" t="s">
        <v>58</v>
      </c>
      <c r="E600" s="39" t="s">
        <v>59</v>
      </c>
    </row>
    <row r="601" spans="1:16" ht="12.75">
      <c r="A601" t="s">
        <v>49</v>
      </c>
      <c s="34" t="s">
        <v>700</v>
      </c>
      <c s="34" t="s">
        <v>701</v>
      </c>
      <c s="35" t="s">
        <v>47</v>
      </c>
      <c s="6" t="s">
        <v>702</v>
      </c>
      <c s="36" t="s">
        <v>110</v>
      </c>
      <c s="37">
        <v>18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530</v>
      </c>
      <c>
        <f>(M601*21)/100</f>
      </c>
      <c t="s">
        <v>27</v>
      </c>
    </row>
    <row r="602" spans="1:5" ht="12.75">
      <c r="A602" s="35" t="s">
        <v>54</v>
      </c>
      <c r="E602" s="39" t="s">
        <v>5</v>
      </c>
    </row>
    <row r="603" spans="1:5" ht="12.75">
      <c r="A603" s="35" t="s">
        <v>56</v>
      </c>
      <c r="E603" s="40" t="s">
        <v>5</v>
      </c>
    </row>
    <row r="604" spans="1:5" ht="12.75">
      <c r="A604" t="s">
        <v>58</v>
      </c>
      <c r="E604" s="39" t="s">
        <v>59</v>
      </c>
    </row>
    <row r="605" spans="1:16" ht="12.75">
      <c r="A605" t="s">
        <v>49</v>
      </c>
      <c s="34" t="s">
        <v>703</v>
      </c>
      <c s="34" t="s">
        <v>704</v>
      </c>
      <c s="35" t="s">
        <v>47</v>
      </c>
      <c s="6" t="s">
        <v>705</v>
      </c>
      <c s="36" t="s">
        <v>110</v>
      </c>
      <c s="37">
        <v>18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387</v>
      </c>
      <c>
        <f>(M605*21)/100</f>
      </c>
      <c t="s">
        <v>27</v>
      </c>
    </row>
    <row r="606" spans="1:5" ht="12.75">
      <c r="A606" s="35" t="s">
        <v>54</v>
      </c>
      <c r="E606" s="39" t="s">
        <v>5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59</v>
      </c>
    </row>
    <row r="609" spans="1:16" ht="12.75">
      <c r="A609" t="s">
        <v>49</v>
      </c>
      <c s="34" t="s">
        <v>706</v>
      </c>
      <c s="34" t="s">
        <v>458</v>
      </c>
      <c s="35" t="s">
        <v>47</v>
      </c>
      <c s="6" t="s">
        <v>459</v>
      </c>
      <c s="36" t="s">
        <v>52</v>
      </c>
      <c s="37">
        <v>25</v>
      </c>
      <c s="36">
        <v>0</v>
      </c>
      <c s="36">
        <f>ROUND(G609*H609,6)</f>
      </c>
      <c r="L609" s="38">
        <v>0</v>
      </c>
      <c s="32">
        <f>ROUND(ROUND(L609,2)*ROUND(G609,3),2)</f>
      </c>
      <c s="36" t="s">
        <v>387</v>
      </c>
      <c>
        <f>(M609*21)/100</f>
      </c>
      <c t="s">
        <v>27</v>
      </c>
    </row>
    <row r="610" spans="1:5" ht="12.75">
      <c r="A610" s="35" t="s">
        <v>54</v>
      </c>
      <c r="E610" s="39" t="s">
        <v>5</v>
      </c>
    </row>
    <row r="611" spans="1:5" ht="12.75">
      <c r="A611" s="35" t="s">
        <v>56</v>
      </c>
      <c r="E611" s="40" t="s">
        <v>5</v>
      </c>
    </row>
    <row r="612" spans="1:5" ht="12.75">
      <c r="A612" t="s">
        <v>58</v>
      </c>
      <c r="E612" s="39" t="s">
        <v>59</v>
      </c>
    </row>
    <row r="613" spans="1:16" ht="12.75">
      <c r="A613" t="s">
        <v>49</v>
      </c>
      <c s="34" t="s">
        <v>707</v>
      </c>
      <c s="34" t="s">
        <v>460</v>
      </c>
      <c s="35" t="s">
        <v>47</v>
      </c>
      <c s="6" t="s">
        <v>461</v>
      </c>
      <c s="36" t="s">
        <v>52</v>
      </c>
      <c s="37">
        <v>25</v>
      </c>
      <c s="36">
        <v>0</v>
      </c>
      <c s="36">
        <f>ROUND(G613*H613,6)</f>
      </c>
      <c r="L613" s="38">
        <v>0</v>
      </c>
      <c s="32">
        <f>ROUND(ROUND(L613,2)*ROUND(G613,3),2)</f>
      </c>
      <c s="36" t="s">
        <v>387</v>
      </c>
      <c>
        <f>(M613*21)/100</f>
      </c>
      <c t="s">
        <v>27</v>
      </c>
    </row>
    <row r="614" spans="1:5" ht="12.75">
      <c r="A614" s="35" t="s">
        <v>54</v>
      </c>
      <c r="E614" s="39" t="s">
        <v>5</v>
      </c>
    </row>
    <row r="615" spans="1:5" ht="12.75">
      <c r="A615" s="35" t="s">
        <v>56</v>
      </c>
      <c r="E615" s="40" t="s">
        <v>5</v>
      </c>
    </row>
    <row r="616" spans="1:5" ht="12.75">
      <c r="A616" t="s">
        <v>58</v>
      </c>
      <c r="E616" s="39" t="s">
        <v>59</v>
      </c>
    </row>
    <row r="617" spans="1:16" ht="12.75">
      <c r="A617" t="s">
        <v>49</v>
      </c>
      <c s="34" t="s">
        <v>708</v>
      </c>
      <c s="34" t="s">
        <v>709</v>
      </c>
      <c s="35" t="s">
        <v>47</v>
      </c>
      <c s="6" t="s">
        <v>710</v>
      </c>
      <c s="36" t="s">
        <v>91</v>
      </c>
      <c s="37">
        <v>2.256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387</v>
      </c>
      <c>
        <f>(M617*21)/100</f>
      </c>
      <c t="s">
        <v>27</v>
      </c>
    </row>
    <row r="618" spans="1:5" ht="12.75">
      <c r="A618" s="35" t="s">
        <v>54</v>
      </c>
      <c r="E618" s="39" t="s">
        <v>5</v>
      </c>
    </row>
    <row r="619" spans="1:5" ht="12.75">
      <c r="A619" s="35" t="s">
        <v>56</v>
      </c>
      <c r="E619" s="40" t="s">
        <v>5</v>
      </c>
    </row>
    <row r="620" spans="1:5" ht="12.75">
      <c r="A620" t="s">
        <v>58</v>
      </c>
      <c r="E620" s="39" t="s">
        <v>59</v>
      </c>
    </row>
    <row r="621" spans="1:16" ht="12.75">
      <c r="A621" t="s">
        <v>49</v>
      </c>
      <c s="34" t="s">
        <v>711</v>
      </c>
      <c s="34" t="s">
        <v>712</v>
      </c>
      <c s="35" t="s">
        <v>47</v>
      </c>
      <c s="6" t="s">
        <v>713</v>
      </c>
      <c s="36" t="s">
        <v>91</v>
      </c>
      <c s="37">
        <v>2.256</v>
      </c>
      <c s="36">
        <v>0</v>
      </c>
      <c s="36">
        <f>ROUND(G621*H621,6)</f>
      </c>
      <c r="L621" s="38">
        <v>0</v>
      </c>
      <c s="32">
        <f>ROUND(ROUND(L621,2)*ROUND(G621,3),2)</f>
      </c>
      <c s="36" t="s">
        <v>387</v>
      </c>
      <c>
        <f>(M621*21)/100</f>
      </c>
      <c t="s">
        <v>27</v>
      </c>
    </row>
    <row r="622" spans="1:5" ht="12.75">
      <c r="A622" s="35" t="s">
        <v>54</v>
      </c>
      <c r="E622" s="39" t="s">
        <v>5</v>
      </c>
    </row>
    <row r="623" spans="1:5" ht="12.75">
      <c r="A623" s="35" t="s">
        <v>56</v>
      </c>
      <c r="E623" s="40" t="s">
        <v>5</v>
      </c>
    </row>
    <row r="624" spans="1:5" ht="12.75">
      <c r="A624" t="s">
        <v>58</v>
      </c>
      <c r="E624" s="39" t="s">
        <v>59</v>
      </c>
    </row>
    <row r="625" spans="1:16" ht="12.75">
      <c r="A625" t="s">
        <v>49</v>
      </c>
      <c s="34" t="s">
        <v>714</v>
      </c>
      <c s="34" t="s">
        <v>715</v>
      </c>
      <c s="35" t="s">
        <v>47</v>
      </c>
      <c s="6" t="s">
        <v>716</v>
      </c>
      <c s="36" t="s">
        <v>52</v>
      </c>
      <c s="37">
        <v>100</v>
      </c>
      <c s="36">
        <v>0</v>
      </c>
      <c s="36">
        <f>ROUND(G625*H625,6)</f>
      </c>
      <c r="L625" s="38">
        <v>0</v>
      </c>
      <c s="32">
        <f>ROUND(ROUND(L625,2)*ROUND(G625,3),2)</f>
      </c>
      <c s="36" t="s">
        <v>387</v>
      </c>
      <c>
        <f>(M625*21)/100</f>
      </c>
      <c t="s">
        <v>27</v>
      </c>
    </row>
    <row r="626" spans="1:5" ht="12.75">
      <c r="A626" s="35" t="s">
        <v>54</v>
      </c>
      <c r="E626" s="39" t="s">
        <v>5</v>
      </c>
    </row>
    <row r="627" spans="1:5" ht="12.75">
      <c r="A627" s="35" t="s">
        <v>56</v>
      </c>
      <c r="E627" s="40" t="s">
        <v>5</v>
      </c>
    </row>
    <row r="628" spans="1:5" ht="12.75">
      <c r="A628" t="s">
        <v>58</v>
      </c>
      <c r="E628" s="39" t="s">
        <v>59</v>
      </c>
    </row>
    <row r="629" spans="1:16" ht="25.5">
      <c r="A629" t="s">
        <v>49</v>
      </c>
      <c s="34" t="s">
        <v>717</v>
      </c>
      <c s="34" t="s">
        <v>136</v>
      </c>
      <c s="35" t="s">
        <v>47</v>
      </c>
      <c s="6" t="s">
        <v>137</v>
      </c>
      <c s="36" t="s">
        <v>110</v>
      </c>
      <c s="37">
        <v>8</v>
      </c>
      <c s="36">
        <v>0</v>
      </c>
      <c s="36">
        <f>ROUND(G629*H629,6)</f>
      </c>
      <c r="L629" s="38">
        <v>0</v>
      </c>
      <c s="32">
        <f>ROUND(ROUND(L629,2)*ROUND(G629,3),2)</f>
      </c>
      <c s="36" t="s">
        <v>387</v>
      </c>
      <c>
        <f>(M629*21)/100</f>
      </c>
      <c t="s">
        <v>27</v>
      </c>
    </row>
    <row r="630" spans="1:5" ht="12.75">
      <c r="A630" s="35" t="s">
        <v>54</v>
      </c>
      <c r="E630" s="39" t="s">
        <v>5</v>
      </c>
    </row>
    <row r="631" spans="1:5" ht="12.75">
      <c r="A631" s="35" t="s">
        <v>56</v>
      </c>
      <c r="E631" s="40" t="s">
        <v>5</v>
      </c>
    </row>
    <row r="632" spans="1:5" ht="12.75">
      <c r="A632" t="s">
        <v>58</v>
      </c>
      <c r="E632" s="39" t="s">
        <v>59</v>
      </c>
    </row>
    <row r="633" spans="1:16" ht="12.75">
      <c r="A633" t="s">
        <v>49</v>
      </c>
      <c s="34" t="s">
        <v>718</v>
      </c>
      <c s="34" t="s">
        <v>454</v>
      </c>
      <c s="35" t="s">
        <v>47</v>
      </c>
      <c s="6" t="s">
        <v>455</v>
      </c>
      <c s="36" t="s">
        <v>110</v>
      </c>
      <c s="37">
        <v>2</v>
      </c>
      <c s="36">
        <v>0</v>
      </c>
      <c s="36">
        <f>ROUND(G633*H633,6)</f>
      </c>
      <c r="L633" s="38">
        <v>0</v>
      </c>
      <c s="32">
        <f>ROUND(ROUND(L633,2)*ROUND(G633,3),2)</f>
      </c>
      <c s="36" t="s">
        <v>387</v>
      </c>
      <c>
        <f>(M633*21)/100</f>
      </c>
      <c t="s">
        <v>27</v>
      </c>
    </row>
    <row r="634" spans="1:5" ht="12.75">
      <c r="A634" s="35" t="s">
        <v>54</v>
      </c>
      <c r="E634" s="39" t="s">
        <v>5</v>
      </c>
    </row>
    <row r="635" spans="1:5" ht="12.75">
      <c r="A635" s="35" t="s">
        <v>56</v>
      </c>
      <c r="E635" s="40" t="s">
        <v>5</v>
      </c>
    </row>
    <row r="636" spans="1:5" ht="12.75">
      <c r="A636" t="s">
        <v>58</v>
      </c>
      <c r="E636" s="39" t="s">
        <v>59</v>
      </c>
    </row>
    <row r="637" spans="1:16" ht="25.5">
      <c r="A637" t="s">
        <v>49</v>
      </c>
      <c s="34" t="s">
        <v>719</v>
      </c>
      <c s="34" t="s">
        <v>456</v>
      </c>
      <c s="35" t="s">
        <v>47</v>
      </c>
      <c s="6" t="s">
        <v>457</v>
      </c>
      <c s="36" t="s">
        <v>52</v>
      </c>
      <c s="37">
        <v>20</v>
      </c>
      <c s="36">
        <v>0</v>
      </c>
      <c s="36">
        <f>ROUND(G637*H637,6)</f>
      </c>
      <c r="L637" s="38">
        <v>0</v>
      </c>
      <c s="32">
        <f>ROUND(ROUND(L637,2)*ROUND(G637,3),2)</f>
      </c>
      <c s="36" t="s">
        <v>387</v>
      </c>
      <c>
        <f>(M637*21)/100</f>
      </c>
      <c t="s">
        <v>27</v>
      </c>
    </row>
    <row r="638" spans="1:5" ht="12.75">
      <c r="A638" s="35" t="s">
        <v>54</v>
      </c>
      <c r="E638" s="39" t="s">
        <v>5</v>
      </c>
    </row>
    <row r="639" spans="1:5" ht="12.75">
      <c r="A639" s="35" t="s">
        <v>56</v>
      </c>
      <c r="E639" s="40" t="s">
        <v>5</v>
      </c>
    </row>
    <row r="640" spans="1:5" ht="12.75">
      <c r="A640" t="s">
        <v>58</v>
      </c>
      <c r="E640" s="39" t="s">
        <v>59</v>
      </c>
    </row>
    <row r="641" spans="1:16" ht="12.75">
      <c r="A641" t="s">
        <v>49</v>
      </c>
      <c s="34" t="s">
        <v>720</v>
      </c>
      <c s="34" t="s">
        <v>452</v>
      </c>
      <c s="35" t="s">
        <v>47</v>
      </c>
      <c s="6" t="s">
        <v>453</v>
      </c>
      <c s="36" t="s">
        <v>110</v>
      </c>
      <c s="37">
        <v>2</v>
      </c>
      <c s="36">
        <v>0</v>
      </c>
      <c s="36">
        <f>ROUND(G641*H641,6)</f>
      </c>
      <c r="L641" s="38">
        <v>0</v>
      </c>
      <c s="32">
        <f>ROUND(ROUND(L641,2)*ROUND(G641,3),2)</f>
      </c>
      <c s="36" t="s">
        <v>387</v>
      </c>
      <c>
        <f>(M641*21)/100</f>
      </c>
      <c t="s">
        <v>27</v>
      </c>
    </row>
    <row r="642" spans="1:5" ht="12.75">
      <c r="A642" s="35" t="s">
        <v>54</v>
      </c>
      <c r="E642" s="39" t="s">
        <v>5</v>
      </c>
    </row>
    <row r="643" spans="1:5" ht="12.75">
      <c r="A643" s="35" t="s">
        <v>56</v>
      </c>
      <c r="E643" s="40" t="s">
        <v>5</v>
      </c>
    </row>
    <row r="644" spans="1:5" ht="12.75">
      <c r="A644" t="s">
        <v>58</v>
      </c>
      <c r="E644" s="39" t="s">
        <v>59</v>
      </c>
    </row>
    <row r="645" spans="1:16" ht="25.5">
      <c r="A645" t="s">
        <v>49</v>
      </c>
      <c s="34" t="s">
        <v>721</v>
      </c>
      <c s="34" t="s">
        <v>722</v>
      </c>
      <c s="35" t="s">
        <v>47</v>
      </c>
      <c s="6" t="s">
        <v>723</v>
      </c>
      <c s="36" t="s">
        <v>110</v>
      </c>
      <c s="37">
        <v>1</v>
      </c>
      <c s="36">
        <v>0</v>
      </c>
      <c s="36">
        <f>ROUND(G645*H645,6)</f>
      </c>
      <c r="L645" s="38">
        <v>0</v>
      </c>
      <c s="32">
        <f>ROUND(ROUND(L645,2)*ROUND(G645,3),2)</f>
      </c>
      <c s="36" t="s">
        <v>387</v>
      </c>
      <c>
        <f>(M645*21)/100</f>
      </c>
      <c t="s">
        <v>27</v>
      </c>
    </row>
    <row r="646" spans="1:5" ht="12.75">
      <c r="A646" s="35" t="s">
        <v>54</v>
      </c>
      <c r="E646" s="39" t="s">
        <v>5</v>
      </c>
    </row>
    <row r="647" spans="1:5" ht="12.75">
      <c r="A647" s="35" t="s">
        <v>56</v>
      </c>
      <c r="E647" s="40" t="s">
        <v>5</v>
      </c>
    </row>
    <row r="648" spans="1:5" ht="12.75">
      <c r="A648" t="s">
        <v>58</v>
      </c>
      <c r="E648" s="39" t="s">
        <v>59</v>
      </c>
    </row>
    <row r="649" spans="1:16" ht="38.25">
      <c r="A649" t="s">
        <v>49</v>
      </c>
      <c s="34" t="s">
        <v>724</v>
      </c>
      <c s="34" t="s">
        <v>725</v>
      </c>
      <c s="35" t="s">
        <v>47</v>
      </c>
      <c s="6" t="s">
        <v>726</v>
      </c>
      <c s="36" t="s">
        <v>110</v>
      </c>
      <c s="37">
        <v>25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387</v>
      </c>
      <c>
        <f>(M649*21)/100</f>
      </c>
      <c t="s">
        <v>27</v>
      </c>
    </row>
    <row r="650" spans="1:5" ht="12.75">
      <c r="A650" s="35" t="s">
        <v>54</v>
      </c>
      <c r="E650" s="39" t="s">
        <v>5</v>
      </c>
    </row>
    <row r="651" spans="1:5" ht="12.75">
      <c r="A651" s="35" t="s">
        <v>56</v>
      </c>
      <c r="E651" s="40" t="s">
        <v>5</v>
      </c>
    </row>
    <row r="652" spans="1:5" ht="12.75">
      <c r="A652" t="s">
        <v>58</v>
      </c>
      <c r="E652" s="39" t="s">
        <v>59</v>
      </c>
    </row>
    <row r="653" spans="1:16" ht="12.75">
      <c r="A653" t="s">
        <v>49</v>
      </c>
      <c s="34" t="s">
        <v>727</v>
      </c>
      <c s="34" t="s">
        <v>519</v>
      </c>
      <c s="35" t="s">
        <v>47</v>
      </c>
      <c s="6" t="s">
        <v>520</v>
      </c>
      <c s="36" t="s">
        <v>326</v>
      </c>
      <c s="37">
        <v>50</v>
      </c>
      <c s="36">
        <v>0</v>
      </c>
      <c s="36">
        <f>ROUND(G653*H653,6)</f>
      </c>
      <c r="L653" s="38">
        <v>0</v>
      </c>
      <c s="32">
        <f>ROUND(ROUND(L653,2)*ROUND(G653,3),2)</f>
      </c>
      <c s="36" t="s">
        <v>521</v>
      </c>
      <c>
        <f>(M653*21)/100</f>
      </c>
      <c t="s">
        <v>27</v>
      </c>
    </row>
    <row r="654" spans="1:5" ht="12.75">
      <c r="A654" s="35" t="s">
        <v>54</v>
      </c>
      <c r="E654" s="39" t="s">
        <v>728</v>
      </c>
    </row>
    <row r="655" spans="1:5" ht="12.75">
      <c r="A655" s="35" t="s">
        <v>56</v>
      </c>
      <c r="E655" s="40" t="s">
        <v>5</v>
      </c>
    </row>
    <row r="656" spans="1:5" ht="12.75">
      <c r="A656" t="s">
        <v>58</v>
      </c>
      <c r="E656" s="39" t="s">
        <v>59</v>
      </c>
    </row>
    <row r="657" spans="1:16" ht="25.5">
      <c r="A657" t="s">
        <v>49</v>
      </c>
      <c s="34" t="s">
        <v>729</v>
      </c>
      <c s="34" t="s">
        <v>730</v>
      </c>
      <c s="35" t="s">
        <v>47</v>
      </c>
      <c s="6" t="s">
        <v>731</v>
      </c>
      <c s="36" t="s">
        <v>110</v>
      </c>
      <c s="37">
        <v>2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387</v>
      </c>
      <c>
        <f>(M657*21)/100</f>
      </c>
      <c t="s">
        <v>27</v>
      </c>
    </row>
    <row r="658" spans="1:5" ht="12.75">
      <c r="A658" s="35" t="s">
        <v>54</v>
      </c>
      <c r="E658" s="39" t="s">
        <v>5</v>
      </c>
    </row>
    <row r="659" spans="1:5" ht="12.75">
      <c r="A659" s="35" t="s">
        <v>56</v>
      </c>
      <c r="E659" s="40" t="s">
        <v>5</v>
      </c>
    </row>
    <row r="660" spans="1:5" ht="12.75">
      <c r="A660" t="s">
        <v>58</v>
      </c>
      <c r="E660" s="39" t="s">
        <v>59</v>
      </c>
    </row>
    <row r="661" spans="1:16" ht="25.5">
      <c r="A661" t="s">
        <v>49</v>
      </c>
      <c s="34" t="s">
        <v>732</v>
      </c>
      <c s="34" t="s">
        <v>733</v>
      </c>
      <c s="35" t="s">
        <v>47</v>
      </c>
      <c s="6" t="s">
        <v>734</v>
      </c>
      <c s="36" t="s">
        <v>110</v>
      </c>
      <c s="37">
        <v>2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387</v>
      </c>
      <c>
        <f>(M661*21)/100</f>
      </c>
      <c t="s">
        <v>27</v>
      </c>
    </row>
    <row r="662" spans="1:5" ht="12.75">
      <c r="A662" s="35" t="s">
        <v>54</v>
      </c>
      <c r="E662" s="39" t="s">
        <v>5</v>
      </c>
    </row>
    <row r="663" spans="1:5" ht="12.75">
      <c r="A663" s="35" t="s">
        <v>56</v>
      </c>
      <c r="E663" s="40" t="s">
        <v>5</v>
      </c>
    </row>
    <row r="664" spans="1:5" ht="12.75">
      <c r="A664" t="s">
        <v>58</v>
      </c>
      <c r="E664" s="39" t="s">
        <v>59</v>
      </c>
    </row>
    <row r="665" spans="1:13" ht="12.75">
      <c r="A665" t="s">
        <v>46</v>
      </c>
      <c r="C665" s="31" t="s">
        <v>68</v>
      </c>
      <c r="E665" s="33" t="s">
        <v>735</v>
      </c>
      <c r="J665" s="32">
        <f>0</f>
      </c>
      <c s="32">
        <f>0</f>
      </c>
      <c s="32">
        <f>0+L666+L670+L674+L678+L682+L686+L690+L694+L698+L702+L706+L710+L714+L718+L722+L726+L730+L734+L738+L742+L746+L750+L754+L758+L762+L766+L770+L774+L778+L782</f>
      </c>
      <c s="32">
        <f>0+M666+M670+M674+M678+M682+M686+M690+M694+M698+M702+M706+M710+M714+M718+M722+M726+M730+M734+M738+M742+M746+M750+M754+M758+M762+M766+M770+M774+M778+M782</f>
      </c>
    </row>
    <row r="666" spans="1:16" ht="12.75">
      <c r="A666" t="s">
        <v>49</v>
      </c>
      <c s="34" t="s">
        <v>736</v>
      </c>
      <c s="34" t="s">
        <v>737</v>
      </c>
      <c s="35" t="s">
        <v>47</v>
      </c>
      <c s="6" t="s">
        <v>738</v>
      </c>
      <c s="36" t="s">
        <v>110</v>
      </c>
      <c s="37">
        <v>10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530</v>
      </c>
      <c>
        <f>(M666*21)/100</f>
      </c>
      <c t="s">
        <v>27</v>
      </c>
    </row>
    <row r="667" spans="1:5" ht="12.75">
      <c r="A667" s="35" t="s">
        <v>54</v>
      </c>
      <c r="E667" s="39" t="s">
        <v>5</v>
      </c>
    </row>
    <row r="668" spans="1:5" ht="12.75">
      <c r="A668" s="35" t="s">
        <v>56</v>
      </c>
      <c r="E668" s="40" t="s">
        <v>5</v>
      </c>
    </row>
    <row r="669" spans="1:5" ht="12.75">
      <c r="A669" t="s">
        <v>58</v>
      </c>
      <c r="E669" s="39" t="s">
        <v>739</v>
      </c>
    </row>
    <row r="670" spans="1:16" ht="12.75">
      <c r="A670" t="s">
        <v>49</v>
      </c>
      <c s="34" t="s">
        <v>740</v>
      </c>
      <c s="34" t="s">
        <v>629</v>
      </c>
      <c s="35" t="s">
        <v>47</v>
      </c>
      <c s="6" t="s">
        <v>630</v>
      </c>
      <c s="36" t="s">
        <v>110</v>
      </c>
      <c s="37">
        <v>10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387</v>
      </c>
      <c>
        <f>(M670*21)/100</f>
      </c>
      <c t="s">
        <v>27</v>
      </c>
    </row>
    <row r="671" spans="1:5" ht="12.75">
      <c r="A671" s="35" t="s">
        <v>54</v>
      </c>
      <c r="E671" s="39" t="s">
        <v>5</v>
      </c>
    </row>
    <row r="672" spans="1:5" ht="12.75">
      <c r="A672" s="35" t="s">
        <v>56</v>
      </c>
      <c r="E672" s="40" t="s">
        <v>5</v>
      </c>
    </row>
    <row r="673" spans="1:5" ht="12.75">
      <c r="A673" t="s">
        <v>58</v>
      </c>
      <c r="E673" s="39" t="s">
        <v>59</v>
      </c>
    </row>
    <row r="674" spans="1:16" ht="12.75">
      <c r="A674" t="s">
        <v>49</v>
      </c>
      <c s="34" t="s">
        <v>741</v>
      </c>
      <c s="34" t="s">
        <v>742</v>
      </c>
      <c s="35" t="s">
        <v>47</v>
      </c>
      <c s="6" t="s">
        <v>743</v>
      </c>
      <c s="36" t="s">
        <v>110</v>
      </c>
      <c s="37">
        <v>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387</v>
      </c>
      <c>
        <f>(M674*21)/100</f>
      </c>
      <c t="s">
        <v>27</v>
      </c>
    </row>
    <row r="675" spans="1:5" ht="12.75">
      <c r="A675" s="35" t="s">
        <v>54</v>
      </c>
      <c r="E675" s="39" t="s">
        <v>5</v>
      </c>
    </row>
    <row r="676" spans="1:5" ht="12.75">
      <c r="A676" s="35" t="s">
        <v>56</v>
      </c>
      <c r="E676" s="40" t="s">
        <v>5</v>
      </c>
    </row>
    <row r="677" spans="1:5" ht="12.75">
      <c r="A677" t="s">
        <v>58</v>
      </c>
      <c r="E677" s="39" t="s">
        <v>59</v>
      </c>
    </row>
    <row r="678" spans="1:16" ht="12.75">
      <c r="A678" t="s">
        <v>49</v>
      </c>
      <c s="34" t="s">
        <v>744</v>
      </c>
      <c s="34" t="s">
        <v>745</v>
      </c>
      <c s="35" t="s">
        <v>47</v>
      </c>
      <c s="6" t="s">
        <v>746</v>
      </c>
      <c s="36" t="s">
        <v>110</v>
      </c>
      <c s="37">
        <v>5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387</v>
      </c>
      <c>
        <f>(M678*21)/100</f>
      </c>
      <c t="s">
        <v>27</v>
      </c>
    </row>
    <row r="679" spans="1:5" ht="12.75">
      <c r="A679" s="35" t="s">
        <v>54</v>
      </c>
      <c r="E679" s="39" t="s">
        <v>5</v>
      </c>
    </row>
    <row r="680" spans="1:5" ht="12.75">
      <c r="A680" s="35" t="s">
        <v>56</v>
      </c>
      <c r="E680" s="40" t="s">
        <v>5</v>
      </c>
    </row>
    <row r="681" spans="1:5" ht="12.75">
      <c r="A681" t="s">
        <v>58</v>
      </c>
      <c r="E681" s="39" t="s">
        <v>59</v>
      </c>
    </row>
    <row r="682" spans="1:16" ht="12.75">
      <c r="A682" t="s">
        <v>49</v>
      </c>
      <c s="34" t="s">
        <v>747</v>
      </c>
      <c s="34" t="s">
        <v>748</v>
      </c>
      <c s="35" t="s">
        <v>47</v>
      </c>
      <c s="6" t="s">
        <v>749</v>
      </c>
      <c s="36" t="s">
        <v>110</v>
      </c>
      <c s="37">
        <v>1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387</v>
      </c>
      <c>
        <f>(M682*21)/100</f>
      </c>
      <c t="s">
        <v>27</v>
      </c>
    </row>
    <row r="683" spans="1:5" ht="12.75">
      <c r="A683" s="35" t="s">
        <v>54</v>
      </c>
      <c r="E683" s="39" t="s">
        <v>5</v>
      </c>
    </row>
    <row r="684" spans="1:5" ht="12.75">
      <c r="A684" s="35" t="s">
        <v>56</v>
      </c>
      <c r="E684" s="40" t="s">
        <v>5</v>
      </c>
    </row>
    <row r="685" spans="1:5" ht="12.75">
      <c r="A685" t="s">
        <v>58</v>
      </c>
      <c r="E685" s="39" t="s">
        <v>59</v>
      </c>
    </row>
    <row r="686" spans="1:16" ht="12.75">
      <c r="A686" t="s">
        <v>49</v>
      </c>
      <c s="34" t="s">
        <v>750</v>
      </c>
      <c s="34" t="s">
        <v>751</v>
      </c>
      <c s="35" t="s">
        <v>47</v>
      </c>
      <c s="6" t="s">
        <v>752</v>
      </c>
      <c s="36" t="s">
        <v>110</v>
      </c>
      <c s="37">
        <v>1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387</v>
      </c>
      <c>
        <f>(M686*21)/100</f>
      </c>
      <c t="s">
        <v>27</v>
      </c>
    </row>
    <row r="687" spans="1:5" ht="12.75">
      <c r="A687" s="35" t="s">
        <v>54</v>
      </c>
      <c r="E687" s="39" t="s">
        <v>5</v>
      </c>
    </row>
    <row r="688" spans="1:5" ht="12.75">
      <c r="A688" s="35" t="s">
        <v>56</v>
      </c>
      <c r="E688" s="40" t="s">
        <v>5</v>
      </c>
    </row>
    <row r="689" spans="1:5" ht="12.75">
      <c r="A689" t="s">
        <v>58</v>
      </c>
      <c r="E689" s="39" t="s">
        <v>59</v>
      </c>
    </row>
    <row r="690" spans="1:16" ht="12.75">
      <c r="A690" t="s">
        <v>49</v>
      </c>
      <c s="34" t="s">
        <v>753</v>
      </c>
      <c s="34" t="s">
        <v>450</v>
      </c>
      <c s="35" t="s">
        <v>47</v>
      </c>
      <c s="6" t="s">
        <v>451</v>
      </c>
      <c s="36" t="s">
        <v>110</v>
      </c>
      <c s="37">
        <v>1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387</v>
      </c>
      <c>
        <f>(M690*21)/100</f>
      </c>
      <c t="s">
        <v>27</v>
      </c>
    </row>
    <row r="691" spans="1:5" ht="12.75">
      <c r="A691" s="35" t="s">
        <v>54</v>
      </c>
      <c r="E691" s="39" t="s">
        <v>5</v>
      </c>
    </row>
    <row r="692" spans="1:5" ht="12.75">
      <c r="A692" s="35" t="s">
        <v>56</v>
      </c>
      <c r="E692" s="40" t="s">
        <v>5</v>
      </c>
    </row>
    <row r="693" spans="1:5" ht="12.75">
      <c r="A693" t="s">
        <v>58</v>
      </c>
      <c r="E693" s="39" t="s">
        <v>59</v>
      </c>
    </row>
    <row r="694" spans="1:16" ht="12.75">
      <c r="A694" t="s">
        <v>49</v>
      </c>
      <c s="34" t="s">
        <v>754</v>
      </c>
      <c s="34" t="s">
        <v>452</v>
      </c>
      <c s="35" t="s">
        <v>47</v>
      </c>
      <c s="6" t="s">
        <v>453</v>
      </c>
      <c s="36" t="s">
        <v>110</v>
      </c>
      <c s="37">
        <v>1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387</v>
      </c>
      <c>
        <f>(M694*21)/100</f>
      </c>
      <c t="s">
        <v>27</v>
      </c>
    </row>
    <row r="695" spans="1:5" ht="12.75">
      <c r="A695" s="35" t="s">
        <v>54</v>
      </c>
      <c r="E695" s="39" t="s">
        <v>5</v>
      </c>
    </row>
    <row r="696" spans="1:5" ht="12.75">
      <c r="A696" s="35" t="s">
        <v>56</v>
      </c>
      <c r="E696" s="40" t="s">
        <v>5</v>
      </c>
    </row>
    <row r="697" spans="1:5" ht="12.75">
      <c r="A697" t="s">
        <v>58</v>
      </c>
      <c r="E697" s="39" t="s">
        <v>59</v>
      </c>
    </row>
    <row r="698" spans="1:16" ht="12.75">
      <c r="A698" t="s">
        <v>49</v>
      </c>
      <c s="34" t="s">
        <v>755</v>
      </c>
      <c s="34" t="s">
        <v>454</v>
      </c>
      <c s="35" t="s">
        <v>47</v>
      </c>
      <c s="6" t="s">
        <v>455</v>
      </c>
      <c s="36" t="s">
        <v>110</v>
      </c>
      <c s="37">
        <v>7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387</v>
      </c>
      <c>
        <f>(M698*21)/100</f>
      </c>
      <c t="s">
        <v>27</v>
      </c>
    </row>
    <row r="699" spans="1:5" ht="12.75">
      <c r="A699" s="35" t="s">
        <v>54</v>
      </c>
      <c r="E699" s="39" t="s">
        <v>5</v>
      </c>
    </row>
    <row r="700" spans="1:5" ht="12.75">
      <c r="A700" s="35" t="s">
        <v>56</v>
      </c>
      <c r="E700" s="40" t="s">
        <v>5</v>
      </c>
    </row>
    <row r="701" spans="1:5" ht="12.75">
      <c r="A701" t="s">
        <v>58</v>
      </c>
      <c r="E701" s="39" t="s">
        <v>59</v>
      </c>
    </row>
    <row r="702" spans="1:16" ht="25.5">
      <c r="A702" t="s">
        <v>49</v>
      </c>
      <c s="34" t="s">
        <v>756</v>
      </c>
      <c s="34" t="s">
        <v>456</v>
      </c>
      <c s="35" t="s">
        <v>47</v>
      </c>
      <c s="6" t="s">
        <v>457</v>
      </c>
      <c s="36" t="s">
        <v>52</v>
      </c>
      <c s="37">
        <v>20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387</v>
      </c>
      <c>
        <f>(M702*21)/100</f>
      </c>
      <c t="s">
        <v>27</v>
      </c>
    </row>
    <row r="703" spans="1:5" ht="12.75">
      <c r="A703" s="35" t="s">
        <v>54</v>
      </c>
      <c r="E703" s="39" t="s">
        <v>5</v>
      </c>
    </row>
    <row r="704" spans="1:5" ht="12.75">
      <c r="A704" s="35" t="s">
        <v>56</v>
      </c>
      <c r="E704" s="40" t="s">
        <v>5</v>
      </c>
    </row>
    <row r="705" spans="1:5" ht="12.75">
      <c r="A705" t="s">
        <v>58</v>
      </c>
      <c r="E705" s="39" t="s">
        <v>59</v>
      </c>
    </row>
    <row r="706" spans="1:16" ht="12.75">
      <c r="A706" t="s">
        <v>49</v>
      </c>
      <c s="34" t="s">
        <v>757</v>
      </c>
      <c s="34" t="s">
        <v>715</v>
      </c>
      <c s="35" t="s">
        <v>47</v>
      </c>
      <c s="6" t="s">
        <v>716</v>
      </c>
      <c s="36" t="s">
        <v>52</v>
      </c>
      <c s="37">
        <v>10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387</v>
      </c>
      <c>
        <f>(M706*21)/100</f>
      </c>
      <c t="s">
        <v>27</v>
      </c>
    </row>
    <row r="707" spans="1:5" ht="12.75">
      <c r="A707" s="35" t="s">
        <v>54</v>
      </c>
      <c r="E707" s="39" t="s">
        <v>5</v>
      </c>
    </row>
    <row r="708" spans="1:5" ht="12.75">
      <c r="A708" s="35" t="s">
        <v>56</v>
      </c>
      <c r="E708" s="40" t="s">
        <v>5</v>
      </c>
    </row>
    <row r="709" spans="1:5" ht="12.75">
      <c r="A709" t="s">
        <v>58</v>
      </c>
      <c r="E709" s="39" t="s">
        <v>59</v>
      </c>
    </row>
    <row r="710" spans="1:16" ht="25.5">
      <c r="A710" t="s">
        <v>49</v>
      </c>
      <c s="34" t="s">
        <v>758</v>
      </c>
      <c s="34" t="s">
        <v>136</v>
      </c>
      <c s="35" t="s">
        <v>47</v>
      </c>
      <c s="6" t="s">
        <v>137</v>
      </c>
      <c s="36" t="s">
        <v>110</v>
      </c>
      <c s="37">
        <v>2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387</v>
      </c>
      <c>
        <f>(M710*21)/100</f>
      </c>
      <c t="s">
        <v>27</v>
      </c>
    </row>
    <row r="711" spans="1:5" ht="12.75">
      <c r="A711" s="35" t="s">
        <v>54</v>
      </c>
      <c r="E711" s="39" t="s">
        <v>5</v>
      </c>
    </row>
    <row r="712" spans="1:5" ht="12.75">
      <c r="A712" s="35" t="s">
        <v>56</v>
      </c>
      <c r="E712" s="40" t="s">
        <v>5</v>
      </c>
    </row>
    <row r="713" spans="1:5" ht="12.75">
      <c r="A713" t="s">
        <v>58</v>
      </c>
      <c r="E713" s="39" t="s">
        <v>59</v>
      </c>
    </row>
    <row r="714" spans="1:16" ht="12.75">
      <c r="A714" t="s">
        <v>49</v>
      </c>
      <c s="34" t="s">
        <v>759</v>
      </c>
      <c s="34" t="s">
        <v>579</v>
      </c>
      <c s="35" t="s">
        <v>47</v>
      </c>
      <c s="6" t="s">
        <v>668</v>
      </c>
      <c s="36" t="s">
        <v>110</v>
      </c>
      <c s="37">
        <v>11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387</v>
      </c>
      <c>
        <f>(M714*21)/100</f>
      </c>
      <c t="s">
        <v>27</v>
      </c>
    </row>
    <row r="715" spans="1:5" ht="12.75">
      <c r="A715" s="35" t="s">
        <v>54</v>
      </c>
      <c r="E715" s="39" t="s">
        <v>5</v>
      </c>
    </row>
    <row r="716" spans="1:5" ht="12.75">
      <c r="A716" s="35" t="s">
        <v>56</v>
      </c>
      <c r="E716" s="40" t="s">
        <v>5</v>
      </c>
    </row>
    <row r="717" spans="1:5" ht="12.75">
      <c r="A717" t="s">
        <v>58</v>
      </c>
      <c r="E717" s="39" t="s">
        <v>59</v>
      </c>
    </row>
    <row r="718" spans="1:16" ht="12.75">
      <c r="A718" t="s">
        <v>49</v>
      </c>
      <c s="34" t="s">
        <v>760</v>
      </c>
      <c s="34" t="s">
        <v>581</v>
      </c>
      <c s="35" t="s">
        <v>47</v>
      </c>
      <c s="6" t="s">
        <v>582</v>
      </c>
      <c s="36" t="s">
        <v>110</v>
      </c>
      <c s="37">
        <v>11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387</v>
      </c>
      <c>
        <f>(M718*21)/100</f>
      </c>
      <c t="s">
        <v>27</v>
      </c>
    </row>
    <row r="719" spans="1:5" ht="12.75">
      <c r="A719" s="35" t="s">
        <v>54</v>
      </c>
      <c r="E719" s="39" t="s">
        <v>5</v>
      </c>
    </row>
    <row r="720" spans="1:5" ht="12.75">
      <c r="A720" s="35" t="s">
        <v>56</v>
      </c>
      <c r="E720" s="40" t="s">
        <v>5</v>
      </c>
    </row>
    <row r="721" spans="1:5" ht="12.75">
      <c r="A721" t="s">
        <v>58</v>
      </c>
      <c r="E721" s="39" t="s">
        <v>59</v>
      </c>
    </row>
    <row r="722" spans="1:16" ht="12.75">
      <c r="A722" t="s">
        <v>49</v>
      </c>
      <c s="34" t="s">
        <v>761</v>
      </c>
      <c s="34" t="s">
        <v>677</v>
      </c>
      <c s="35" t="s">
        <v>47</v>
      </c>
      <c s="6" t="s">
        <v>678</v>
      </c>
      <c s="36" t="s">
        <v>110</v>
      </c>
      <c s="37">
        <v>1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387</v>
      </c>
      <c>
        <f>(M722*21)/100</f>
      </c>
      <c t="s">
        <v>27</v>
      </c>
    </row>
    <row r="723" spans="1:5" ht="12.75">
      <c r="A723" s="35" t="s">
        <v>54</v>
      </c>
      <c r="E723" s="39" t="s">
        <v>5</v>
      </c>
    </row>
    <row r="724" spans="1:5" ht="12.75">
      <c r="A724" s="35" t="s">
        <v>56</v>
      </c>
      <c r="E724" s="40" t="s">
        <v>5</v>
      </c>
    </row>
    <row r="725" spans="1:5" ht="12.75">
      <c r="A725" t="s">
        <v>58</v>
      </c>
      <c r="E725" s="39" t="s">
        <v>59</v>
      </c>
    </row>
    <row r="726" spans="1:16" ht="25.5">
      <c r="A726" t="s">
        <v>49</v>
      </c>
      <c s="34" t="s">
        <v>762</v>
      </c>
      <c s="34" t="s">
        <v>671</v>
      </c>
      <c s="35" t="s">
        <v>47</v>
      </c>
      <c s="6" t="s">
        <v>672</v>
      </c>
      <c s="36" t="s">
        <v>110</v>
      </c>
      <c s="37">
        <v>2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387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56</v>
      </c>
      <c r="E728" s="40" t="s">
        <v>5</v>
      </c>
    </row>
    <row r="729" spans="1:5" ht="12.75">
      <c r="A729" t="s">
        <v>58</v>
      </c>
      <c r="E729" s="39" t="s">
        <v>59</v>
      </c>
    </row>
    <row r="730" spans="1:16" ht="12.75">
      <c r="A730" t="s">
        <v>49</v>
      </c>
      <c s="34" t="s">
        <v>763</v>
      </c>
      <c s="34" t="s">
        <v>458</v>
      </c>
      <c s="35" t="s">
        <v>47</v>
      </c>
      <c s="6" t="s">
        <v>459</v>
      </c>
      <c s="36" t="s">
        <v>52</v>
      </c>
      <c s="37">
        <v>12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387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56</v>
      </c>
      <c r="E732" s="40" t="s">
        <v>5</v>
      </c>
    </row>
    <row r="733" spans="1:5" ht="12.75">
      <c r="A733" t="s">
        <v>58</v>
      </c>
      <c r="E733" s="39" t="s">
        <v>59</v>
      </c>
    </row>
    <row r="734" spans="1:16" ht="12.75">
      <c r="A734" t="s">
        <v>49</v>
      </c>
      <c s="34" t="s">
        <v>764</v>
      </c>
      <c s="34" t="s">
        <v>460</v>
      </c>
      <c s="35" t="s">
        <v>47</v>
      </c>
      <c s="6" t="s">
        <v>461</v>
      </c>
      <c s="36" t="s">
        <v>52</v>
      </c>
      <c s="37">
        <v>12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387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56</v>
      </c>
      <c r="E736" s="40" t="s">
        <v>5</v>
      </c>
    </row>
    <row r="737" spans="1:5" ht="12.75">
      <c r="A737" t="s">
        <v>58</v>
      </c>
      <c r="E737" s="39" t="s">
        <v>59</v>
      </c>
    </row>
    <row r="738" spans="1:16" ht="12.75">
      <c r="A738" t="s">
        <v>49</v>
      </c>
      <c s="34" t="s">
        <v>765</v>
      </c>
      <c s="34" t="s">
        <v>766</v>
      </c>
      <c s="35" t="s">
        <v>47</v>
      </c>
      <c s="6" t="s">
        <v>767</v>
      </c>
      <c s="36" t="s">
        <v>110</v>
      </c>
      <c s="37">
        <v>1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530</v>
      </c>
      <c>
        <f>(M738*21)/100</f>
      </c>
      <c t="s">
        <v>27</v>
      </c>
    </row>
    <row r="739" spans="1:5" ht="12.75">
      <c r="A739" s="35" t="s">
        <v>54</v>
      </c>
      <c r="E739" s="39" t="s">
        <v>768</v>
      </c>
    </row>
    <row r="740" spans="1:5" ht="12.75">
      <c r="A740" s="35" t="s">
        <v>56</v>
      </c>
      <c r="E740" s="40" t="s">
        <v>5</v>
      </c>
    </row>
    <row r="741" spans="1:5" ht="12.75">
      <c r="A741" t="s">
        <v>58</v>
      </c>
      <c r="E741" s="39" t="s">
        <v>59</v>
      </c>
    </row>
    <row r="742" spans="1:16" ht="12.75">
      <c r="A742" t="s">
        <v>49</v>
      </c>
      <c s="34" t="s">
        <v>769</v>
      </c>
      <c s="34" t="s">
        <v>709</v>
      </c>
      <c s="35" t="s">
        <v>47</v>
      </c>
      <c s="6" t="s">
        <v>770</v>
      </c>
      <c s="36" t="s">
        <v>91</v>
      </c>
      <c s="37">
        <v>0.64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387</v>
      </c>
      <c>
        <f>(M742*21)/100</f>
      </c>
      <c t="s">
        <v>27</v>
      </c>
    </row>
    <row r="743" spans="1:5" ht="12.75">
      <c r="A743" s="35" t="s">
        <v>54</v>
      </c>
      <c r="E743" s="39" t="s">
        <v>5</v>
      </c>
    </row>
    <row r="744" spans="1:5" ht="12.75">
      <c r="A744" s="35" t="s">
        <v>56</v>
      </c>
      <c r="E744" s="40" t="s">
        <v>5</v>
      </c>
    </row>
    <row r="745" spans="1:5" ht="12.75">
      <c r="A745" t="s">
        <v>58</v>
      </c>
      <c r="E745" s="39" t="s">
        <v>59</v>
      </c>
    </row>
    <row r="746" spans="1:16" ht="12.75">
      <c r="A746" t="s">
        <v>49</v>
      </c>
      <c s="34" t="s">
        <v>771</v>
      </c>
      <c s="34" t="s">
        <v>712</v>
      </c>
      <c s="35" t="s">
        <v>47</v>
      </c>
      <c s="6" t="s">
        <v>713</v>
      </c>
      <c s="36" t="s">
        <v>91</v>
      </c>
      <c s="37">
        <v>0.64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387</v>
      </c>
      <c>
        <f>(M746*21)/100</f>
      </c>
      <c t="s">
        <v>27</v>
      </c>
    </row>
    <row r="747" spans="1:5" ht="12.75">
      <c r="A747" s="35" t="s">
        <v>54</v>
      </c>
      <c r="E747" s="39" t="s">
        <v>5</v>
      </c>
    </row>
    <row r="748" spans="1:5" ht="12.75">
      <c r="A748" s="35" t="s">
        <v>56</v>
      </c>
      <c r="E748" s="40" t="s">
        <v>5</v>
      </c>
    </row>
    <row r="749" spans="1:5" ht="12.75">
      <c r="A749" t="s">
        <v>58</v>
      </c>
      <c r="E749" s="39" t="s">
        <v>59</v>
      </c>
    </row>
    <row r="750" spans="1:16" ht="12.75">
      <c r="A750" t="s">
        <v>49</v>
      </c>
      <c s="34" t="s">
        <v>772</v>
      </c>
      <c s="34" t="s">
        <v>773</v>
      </c>
      <c s="35" t="s">
        <v>47</v>
      </c>
      <c s="6" t="s">
        <v>774</v>
      </c>
      <c s="36" t="s">
        <v>110</v>
      </c>
      <c s="37">
        <v>3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387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12.75">
      <c r="A752" s="35" t="s">
        <v>56</v>
      </c>
      <c r="E752" s="40" t="s">
        <v>5</v>
      </c>
    </row>
    <row r="753" spans="1:5" ht="12.75">
      <c r="A753" t="s">
        <v>58</v>
      </c>
      <c r="E753" s="39" t="s">
        <v>59</v>
      </c>
    </row>
    <row r="754" spans="1:16" ht="12.75">
      <c r="A754" t="s">
        <v>49</v>
      </c>
      <c s="34" t="s">
        <v>775</v>
      </c>
      <c s="34" t="s">
        <v>501</v>
      </c>
      <c s="35" t="s">
        <v>47</v>
      </c>
      <c s="6" t="s">
        <v>502</v>
      </c>
      <c s="36" t="s">
        <v>110</v>
      </c>
      <c s="37">
        <v>3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387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12.75">
      <c r="A756" s="35" t="s">
        <v>56</v>
      </c>
      <c r="E756" s="40" t="s">
        <v>5</v>
      </c>
    </row>
    <row r="757" spans="1:5" ht="12.75">
      <c r="A757" t="s">
        <v>58</v>
      </c>
      <c r="E757" s="39" t="s">
        <v>59</v>
      </c>
    </row>
    <row r="758" spans="1:16" ht="12.75">
      <c r="A758" t="s">
        <v>49</v>
      </c>
      <c s="34" t="s">
        <v>776</v>
      </c>
      <c s="34" t="s">
        <v>499</v>
      </c>
      <c s="35" t="s">
        <v>47</v>
      </c>
      <c s="6" t="s">
        <v>500</v>
      </c>
      <c s="36" t="s">
        <v>110</v>
      </c>
      <c s="37">
        <v>3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387</v>
      </c>
      <c>
        <f>(M758*21)/100</f>
      </c>
      <c t="s">
        <v>27</v>
      </c>
    </row>
    <row r="759" spans="1:5" ht="12.75">
      <c r="A759" s="35" t="s">
        <v>54</v>
      </c>
      <c r="E759" s="39" t="s">
        <v>5</v>
      </c>
    </row>
    <row r="760" spans="1:5" ht="12.75">
      <c r="A760" s="35" t="s">
        <v>56</v>
      </c>
      <c r="E760" s="40" t="s">
        <v>5</v>
      </c>
    </row>
    <row r="761" spans="1:5" ht="12.75">
      <c r="A761" t="s">
        <v>58</v>
      </c>
      <c r="E761" s="39" t="s">
        <v>59</v>
      </c>
    </row>
    <row r="762" spans="1:16" ht="12.75">
      <c r="A762" t="s">
        <v>49</v>
      </c>
      <c s="34" t="s">
        <v>777</v>
      </c>
      <c s="34" t="s">
        <v>571</v>
      </c>
      <c s="35" t="s">
        <v>47</v>
      </c>
      <c s="6" t="s">
        <v>572</v>
      </c>
      <c s="36" t="s">
        <v>110</v>
      </c>
      <c s="37">
        <v>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387</v>
      </c>
      <c>
        <f>(M762*21)/100</f>
      </c>
      <c t="s">
        <v>27</v>
      </c>
    </row>
    <row r="763" spans="1:5" ht="12.75">
      <c r="A763" s="35" t="s">
        <v>54</v>
      </c>
      <c r="E763" s="39" t="s">
        <v>778</v>
      </c>
    </row>
    <row r="764" spans="1:5" ht="12.75">
      <c r="A764" s="35" t="s">
        <v>56</v>
      </c>
      <c r="E764" s="40" t="s">
        <v>5</v>
      </c>
    </row>
    <row r="765" spans="1:5" ht="12.75">
      <c r="A765" t="s">
        <v>58</v>
      </c>
      <c r="E765" s="39" t="s">
        <v>59</v>
      </c>
    </row>
    <row r="766" spans="1:16" ht="12.75">
      <c r="A766" t="s">
        <v>49</v>
      </c>
      <c s="34" t="s">
        <v>779</v>
      </c>
      <c s="34" t="s">
        <v>574</v>
      </c>
      <c s="35" t="s">
        <v>47</v>
      </c>
      <c s="6" t="s">
        <v>575</v>
      </c>
      <c s="36" t="s">
        <v>110</v>
      </c>
      <c s="37">
        <v>10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387</v>
      </c>
      <c>
        <f>(M766*21)/100</f>
      </c>
      <c t="s">
        <v>27</v>
      </c>
    </row>
    <row r="767" spans="1:5" ht="12.75">
      <c r="A767" s="35" t="s">
        <v>54</v>
      </c>
      <c r="E767" s="39" t="s">
        <v>778</v>
      </c>
    </row>
    <row r="768" spans="1:5" ht="12.75">
      <c r="A768" s="35" t="s">
        <v>56</v>
      </c>
      <c r="E768" s="40" t="s">
        <v>5</v>
      </c>
    </row>
    <row r="769" spans="1:5" ht="12.75">
      <c r="A769" t="s">
        <v>58</v>
      </c>
      <c r="E769" s="39" t="s">
        <v>59</v>
      </c>
    </row>
    <row r="770" spans="1:16" ht="12.75">
      <c r="A770" t="s">
        <v>49</v>
      </c>
      <c s="34" t="s">
        <v>780</v>
      </c>
      <c s="34" t="s">
        <v>592</v>
      </c>
      <c s="35" t="s">
        <v>47</v>
      </c>
      <c s="6" t="s">
        <v>593</v>
      </c>
      <c s="36" t="s">
        <v>110</v>
      </c>
      <c s="37">
        <v>20</v>
      </c>
      <c s="36">
        <v>0</v>
      </c>
      <c s="36">
        <f>ROUND(G770*H770,6)</f>
      </c>
      <c r="L770" s="38">
        <v>0</v>
      </c>
      <c s="32">
        <f>ROUND(ROUND(L770,2)*ROUND(G770,3),2)</f>
      </c>
      <c s="36" t="s">
        <v>387</v>
      </c>
      <c>
        <f>(M770*21)/100</f>
      </c>
      <c t="s">
        <v>27</v>
      </c>
    </row>
    <row r="771" spans="1:5" ht="12.75">
      <c r="A771" s="35" t="s">
        <v>54</v>
      </c>
      <c r="E771" s="39" t="s">
        <v>5</v>
      </c>
    </row>
    <row r="772" spans="1:5" ht="12.75">
      <c r="A772" s="35" t="s">
        <v>56</v>
      </c>
      <c r="E772" s="40" t="s">
        <v>5</v>
      </c>
    </row>
    <row r="773" spans="1:5" ht="12.75">
      <c r="A773" t="s">
        <v>58</v>
      </c>
      <c r="E773" s="39" t="s">
        <v>59</v>
      </c>
    </row>
    <row r="774" spans="1:16" ht="25.5">
      <c r="A774" t="s">
        <v>49</v>
      </c>
      <c s="34" t="s">
        <v>781</v>
      </c>
      <c s="34" t="s">
        <v>516</v>
      </c>
      <c s="35" t="s">
        <v>47</v>
      </c>
      <c s="6" t="s">
        <v>517</v>
      </c>
      <c s="36" t="s">
        <v>518</v>
      </c>
      <c s="37">
        <v>75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387</v>
      </c>
      <c>
        <f>(M774*21)/100</f>
      </c>
      <c t="s">
        <v>27</v>
      </c>
    </row>
    <row r="775" spans="1:5" ht="12.75">
      <c r="A775" s="35" t="s">
        <v>54</v>
      </c>
      <c r="E775" s="39" t="s">
        <v>5</v>
      </c>
    </row>
    <row r="776" spans="1:5" ht="12.75">
      <c r="A776" s="35" t="s">
        <v>56</v>
      </c>
      <c r="E776" s="40" t="s">
        <v>5</v>
      </c>
    </row>
    <row r="777" spans="1:5" ht="12.75">
      <c r="A777" t="s">
        <v>58</v>
      </c>
      <c r="E777" s="39" t="s">
        <v>59</v>
      </c>
    </row>
    <row r="778" spans="1:16" ht="12.75">
      <c r="A778" t="s">
        <v>49</v>
      </c>
      <c s="34" t="s">
        <v>782</v>
      </c>
      <c s="34" t="s">
        <v>519</v>
      </c>
      <c s="35" t="s">
        <v>47</v>
      </c>
      <c s="6" t="s">
        <v>520</v>
      </c>
      <c s="36" t="s">
        <v>326</v>
      </c>
      <c s="37">
        <v>70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521</v>
      </c>
      <c>
        <f>(M778*21)/100</f>
      </c>
      <c t="s">
        <v>27</v>
      </c>
    </row>
    <row r="779" spans="1:5" ht="25.5">
      <c r="A779" s="35" t="s">
        <v>54</v>
      </c>
      <c r="E779" s="39" t="s">
        <v>783</v>
      </c>
    </row>
    <row r="780" spans="1:5" ht="12.75">
      <c r="A780" s="35" t="s">
        <v>56</v>
      </c>
      <c r="E780" s="40" t="s">
        <v>5</v>
      </c>
    </row>
    <row r="781" spans="1:5" ht="12.75">
      <c r="A781" t="s">
        <v>58</v>
      </c>
      <c r="E781" s="39" t="s">
        <v>59</v>
      </c>
    </row>
    <row r="782" spans="1:16" ht="25.5">
      <c r="A782" t="s">
        <v>49</v>
      </c>
      <c s="34" t="s">
        <v>784</v>
      </c>
      <c s="34" t="s">
        <v>733</v>
      </c>
      <c s="35" t="s">
        <v>47</v>
      </c>
      <c s="6" t="s">
        <v>734</v>
      </c>
      <c s="36" t="s">
        <v>110</v>
      </c>
      <c s="37">
        <v>1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387</v>
      </c>
      <c>
        <f>(M782*21)/100</f>
      </c>
      <c t="s">
        <v>27</v>
      </c>
    </row>
    <row r="783" spans="1:5" ht="12.75">
      <c r="A783" s="35" t="s">
        <v>54</v>
      </c>
      <c r="E783" s="39" t="s">
        <v>5</v>
      </c>
    </row>
    <row r="784" spans="1:5" ht="12.75">
      <c r="A784" s="35" t="s">
        <v>56</v>
      </c>
      <c r="E784" s="40" t="s">
        <v>5</v>
      </c>
    </row>
    <row r="785" spans="1:5" ht="12.75">
      <c r="A785" t="s">
        <v>58</v>
      </c>
      <c r="E78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COUNTIFS(L8:L251,"=0",A8:A251,"P")+COUNTIFS(L8:L251,"",A8:A251,"P")+SUM(Q8:Q251)</f>
      </c>
    </row>
    <row r="8" spans="1:13" ht="12.75">
      <c r="A8" t="s">
        <v>44</v>
      </c>
      <c r="C8" s="28" t="s">
        <v>787</v>
      </c>
      <c r="E8" s="30" t="s">
        <v>786</v>
      </c>
      <c r="J8" s="29">
        <f>0+J9+J126</f>
      </c>
      <c s="29">
        <f>0+K9+K126</f>
      </c>
      <c s="29">
        <f>0+L9+L126</f>
      </c>
      <c s="29">
        <f>0+M9+M126</f>
      </c>
    </row>
    <row r="9" spans="1:13" ht="12.75">
      <c r="A9" t="s">
        <v>46</v>
      </c>
      <c r="C9" s="31" t="s">
        <v>47</v>
      </c>
      <c r="E9" s="33" t="s">
        <v>786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788</v>
      </c>
      <c s="35" t="s">
        <v>47</v>
      </c>
      <c s="6" t="s">
        <v>789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790</v>
      </c>
      <c s="35" t="s">
        <v>47</v>
      </c>
      <c s="6" t="s">
        <v>791</v>
      </c>
      <c s="36" t="s">
        <v>110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792</v>
      </c>
      <c s="35" t="s">
        <v>47</v>
      </c>
      <c s="6" t="s">
        <v>793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387</v>
      </c>
      <c>
        <f>(M18*21)/100</f>
      </c>
      <c t="s">
        <v>27</v>
      </c>
    </row>
    <row r="19" spans="1:5" ht="12.75">
      <c r="A19" s="35" t="s">
        <v>54</v>
      </c>
      <c r="E19" s="39" t="s">
        <v>794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795</v>
      </c>
      <c s="35" t="s">
        <v>47</v>
      </c>
      <c s="6" t="s">
        <v>796</v>
      </c>
      <c s="36" t="s">
        <v>110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794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68</v>
      </c>
      <c s="34" t="s">
        <v>797</v>
      </c>
      <c s="35" t="s">
        <v>47</v>
      </c>
      <c s="6" t="s">
        <v>798</v>
      </c>
      <c s="36" t="s">
        <v>110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387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799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71</v>
      </c>
      <c s="34" t="s">
        <v>800</v>
      </c>
      <c s="35" t="s">
        <v>47</v>
      </c>
      <c s="6" t="s">
        <v>801</v>
      </c>
      <c s="36" t="s">
        <v>110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387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74</v>
      </c>
      <c s="34" t="s">
        <v>802</v>
      </c>
      <c s="35" t="s">
        <v>47</v>
      </c>
      <c s="6" t="s">
        <v>803</v>
      </c>
      <c s="36" t="s">
        <v>110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387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77</v>
      </c>
      <c s="34" t="s">
        <v>804</v>
      </c>
      <c s="35" t="s">
        <v>47</v>
      </c>
      <c s="6" t="s">
        <v>805</v>
      </c>
      <c s="36" t="s">
        <v>110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387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806</v>
      </c>
      <c s="35" t="s">
        <v>47</v>
      </c>
      <c s="6" t="s">
        <v>807</v>
      </c>
      <c s="36" t="s">
        <v>110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387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808</v>
      </c>
      <c s="35" t="s">
        <v>47</v>
      </c>
      <c s="6" t="s">
        <v>809</v>
      </c>
      <c s="36" t="s">
        <v>110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530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88</v>
      </c>
      <c s="34" t="s">
        <v>810</v>
      </c>
      <c s="35" t="s">
        <v>47</v>
      </c>
      <c s="6" t="s">
        <v>811</v>
      </c>
      <c s="36" t="s">
        <v>110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530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92</v>
      </c>
      <c s="34" t="s">
        <v>812</v>
      </c>
      <c s="35" t="s">
        <v>47</v>
      </c>
      <c s="6" t="s">
        <v>813</v>
      </c>
      <c s="36" t="s">
        <v>110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387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95</v>
      </c>
      <c s="34" t="s">
        <v>814</v>
      </c>
      <c s="35" t="s">
        <v>47</v>
      </c>
      <c s="6" t="s">
        <v>815</v>
      </c>
      <c s="36" t="s">
        <v>110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387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98</v>
      </c>
      <c s="34" t="s">
        <v>816</v>
      </c>
      <c s="35" t="s">
        <v>47</v>
      </c>
      <c s="6" t="s">
        <v>817</v>
      </c>
      <c s="36" t="s">
        <v>110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387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818</v>
      </c>
      <c s="35" t="s">
        <v>47</v>
      </c>
      <c s="6" t="s">
        <v>819</v>
      </c>
      <c s="36" t="s">
        <v>110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530</v>
      </c>
      <c>
        <f>(M66*21)/100</f>
      </c>
      <c t="s">
        <v>27</v>
      </c>
    </row>
    <row r="67" spans="1:5" ht="12.75">
      <c r="A67" s="35" t="s">
        <v>54</v>
      </c>
      <c r="E67" s="39" t="s">
        <v>820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821</v>
      </c>
      <c s="35" t="s">
        <v>47</v>
      </c>
      <c s="6" t="s">
        <v>822</v>
      </c>
      <c s="36" t="s">
        <v>110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530</v>
      </c>
      <c>
        <f>(M70*21)/100</f>
      </c>
      <c t="s">
        <v>27</v>
      </c>
    </row>
    <row r="71" spans="1:5" ht="12.75">
      <c r="A71" s="35" t="s">
        <v>54</v>
      </c>
      <c r="E71" s="39" t="s">
        <v>820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818</v>
      </c>
      <c s="35" t="s">
        <v>27</v>
      </c>
      <c s="6" t="s">
        <v>819</v>
      </c>
      <c s="36" t="s">
        <v>110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530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823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111</v>
      </c>
      <c s="34" t="s">
        <v>821</v>
      </c>
      <c s="35" t="s">
        <v>27</v>
      </c>
      <c s="6" t="s">
        <v>822</v>
      </c>
      <c s="36" t="s">
        <v>110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530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823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114</v>
      </c>
      <c s="34" t="s">
        <v>818</v>
      </c>
      <c s="35" t="s">
        <v>26</v>
      </c>
      <c s="6" t="s">
        <v>819</v>
      </c>
      <c s="36" t="s">
        <v>110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530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824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117</v>
      </c>
      <c s="34" t="s">
        <v>821</v>
      </c>
      <c s="35" t="s">
        <v>26</v>
      </c>
      <c s="6" t="s">
        <v>822</v>
      </c>
      <c s="36" t="s">
        <v>110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530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824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120</v>
      </c>
      <c s="34" t="s">
        <v>825</v>
      </c>
      <c s="35" t="s">
        <v>47</v>
      </c>
      <c s="6" t="s">
        <v>826</v>
      </c>
      <c s="36" t="s">
        <v>91</v>
      </c>
      <c s="37">
        <v>1.8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387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123</v>
      </c>
      <c s="34" t="s">
        <v>827</v>
      </c>
      <c s="35" t="s">
        <v>47</v>
      </c>
      <c s="6" t="s">
        <v>828</v>
      </c>
      <c s="36" t="s">
        <v>52</v>
      </c>
      <c s="37">
        <v>90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387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126</v>
      </c>
      <c s="34" t="s">
        <v>715</v>
      </c>
      <c s="35" t="s">
        <v>47</v>
      </c>
      <c s="6" t="s">
        <v>716</v>
      </c>
      <c s="36" t="s">
        <v>52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387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129</v>
      </c>
      <c s="34" t="s">
        <v>136</v>
      </c>
      <c s="35" t="s">
        <v>47</v>
      </c>
      <c s="6" t="s">
        <v>137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387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132</v>
      </c>
      <c s="34" t="s">
        <v>722</v>
      </c>
      <c s="35" t="s">
        <v>47</v>
      </c>
      <c s="6" t="s">
        <v>723</v>
      </c>
      <c s="36" t="s">
        <v>110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387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59</v>
      </c>
    </row>
    <row r="110" spans="1:16" ht="38.25">
      <c r="A110" t="s">
        <v>49</v>
      </c>
      <c s="34" t="s">
        <v>135</v>
      </c>
      <c s="34" t="s">
        <v>725</v>
      </c>
      <c s="35" t="s">
        <v>47</v>
      </c>
      <c s="6" t="s">
        <v>726</v>
      </c>
      <c s="36" t="s">
        <v>110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387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59</v>
      </c>
    </row>
    <row r="114" spans="1:16" ht="25.5">
      <c r="A114" t="s">
        <v>49</v>
      </c>
      <c s="34" t="s">
        <v>138</v>
      </c>
      <c s="34" t="s">
        <v>730</v>
      </c>
      <c s="35" t="s">
        <v>47</v>
      </c>
      <c s="6" t="s">
        <v>731</v>
      </c>
      <c s="36" t="s">
        <v>110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387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142</v>
      </c>
      <c s="34" t="s">
        <v>519</v>
      </c>
      <c s="35" t="s">
        <v>47</v>
      </c>
      <c s="6" t="s">
        <v>520</v>
      </c>
      <c s="36" t="s">
        <v>110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521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522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145</v>
      </c>
      <c s="34" t="s">
        <v>733</v>
      </c>
      <c s="35" t="s">
        <v>47</v>
      </c>
      <c s="6" t="s">
        <v>734</v>
      </c>
      <c s="36" t="s">
        <v>110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387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59</v>
      </c>
    </row>
    <row r="126" spans="1:13" ht="12.75">
      <c r="A126" t="s">
        <v>46</v>
      </c>
      <c r="C126" s="31" t="s">
        <v>27</v>
      </c>
      <c r="E126" s="33" t="s">
        <v>829</v>
      </c>
      <c r="J126" s="32">
        <f>0</f>
      </c>
      <c s="32">
        <f>0</f>
      </c>
      <c s="32">
        <f>0+L127+L131+L135+L139+L143+L147+L151+L155+L159+L163+L167+L171+L175+L179+L183+L187+L191+L195+L199+L203+L207+L211+L215+L219+L223+L227+L231+L235+L239+L243+L247+L251</f>
      </c>
      <c s="32">
        <f>0+M127+M131+M135+M139+M143+M147+M151+M155+M159+M163+M167+M171+M175+M179+M183+M187+M191+M195+M199+M203+M207+M211+M215+M219+M223+M227+M231+M235+M239+M243+M247+M251</f>
      </c>
    </row>
    <row r="127" spans="1:16" ht="12.75">
      <c r="A127" t="s">
        <v>49</v>
      </c>
      <c s="34" t="s">
        <v>148</v>
      </c>
      <c s="34" t="s">
        <v>491</v>
      </c>
      <c s="35" t="s">
        <v>47</v>
      </c>
      <c s="6" t="s">
        <v>492</v>
      </c>
      <c s="36" t="s">
        <v>493</v>
      </c>
      <c s="37">
        <v>16.55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521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151</v>
      </c>
      <c s="34" t="s">
        <v>494</v>
      </c>
      <c s="35" t="s">
        <v>47</v>
      </c>
      <c s="6" t="s">
        <v>495</v>
      </c>
      <c s="36" t="s">
        <v>64</v>
      </c>
      <c s="37">
        <v>16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387</v>
      </c>
      <c>
        <f>(M131*21)/100</f>
      </c>
      <c t="s">
        <v>27</v>
      </c>
    </row>
    <row r="132" spans="1:5" ht="12.75">
      <c r="A132" s="35" t="s">
        <v>54</v>
      </c>
      <c r="E132" s="39" t="s">
        <v>830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154</v>
      </c>
      <c s="34" t="s">
        <v>525</v>
      </c>
      <c s="35" t="s">
        <v>47</v>
      </c>
      <c s="6" t="s">
        <v>526</v>
      </c>
      <c s="36" t="s">
        <v>64</v>
      </c>
      <c s="37">
        <v>8.4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387</v>
      </c>
      <c>
        <f>(M135*21)/100</f>
      </c>
      <c t="s">
        <v>27</v>
      </c>
    </row>
    <row r="136" spans="1:5" ht="12.75">
      <c r="A136" s="35" t="s">
        <v>54</v>
      </c>
      <c r="E136" s="39" t="s">
        <v>831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157</v>
      </c>
      <c s="34" t="s">
        <v>497</v>
      </c>
      <c s="35" t="s">
        <v>47</v>
      </c>
      <c s="6" t="s">
        <v>498</v>
      </c>
      <c s="36" t="s">
        <v>64</v>
      </c>
      <c s="37">
        <v>24.4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387</v>
      </c>
      <c>
        <f>(M139*21)/100</f>
      </c>
      <c t="s">
        <v>27</v>
      </c>
    </row>
    <row r="140" spans="1:5" ht="12.75">
      <c r="A140" s="35" t="s">
        <v>54</v>
      </c>
      <c r="E140" s="39" t="s">
        <v>832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160</v>
      </c>
      <c s="34" t="s">
        <v>85</v>
      </c>
      <c s="35" t="s">
        <v>47</v>
      </c>
      <c s="6" t="s">
        <v>86</v>
      </c>
      <c s="36" t="s">
        <v>52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387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163</v>
      </c>
      <c s="34" t="s">
        <v>528</v>
      </c>
      <c s="35" t="s">
        <v>47</v>
      </c>
      <c s="6" t="s">
        <v>529</v>
      </c>
      <c s="36" t="s">
        <v>52</v>
      </c>
      <c s="37">
        <v>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530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166</v>
      </c>
      <c s="34" t="s">
        <v>75</v>
      </c>
      <c s="35" t="s">
        <v>47</v>
      </c>
      <c s="6" t="s">
        <v>76</v>
      </c>
      <c s="36" t="s">
        <v>52</v>
      </c>
      <c s="37">
        <v>30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387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169</v>
      </c>
      <c s="34" t="s">
        <v>462</v>
      </c>
      <c s="35" t="s">
        <v>47</v>
      </c>
      <c s="6" t="s">
        <v>463</v>
      </c>
      <c s="36" t="s">
        <v>110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387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59</v>
      </c>
    </row>
    <row r="159" spans="1:16" ht="25.5">
      <c r="A159" t="s">
        <v>49</v>
      </c>
      <c s="34" t="s">
        <v>172</v>
      </c>
      <c s="34" t="s">
        <v>464</v>
      </c>
      <c s="35" t="s">
        <v>47</v>
      </c>
      <c s="6" t="s">
        <v>465</v>
      </c>
      <c s="36" t="s">
        <v>110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387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175</v>
      </c>
      <c s="34" t="s">
        <v>539</v>
      </c>
      <c s="35" t="s">
        <v>47</v>
      </c>
      <c s="6" t="s">
        <v>540</v>
      </c>
      <c s="36" t="s">
        <v>110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387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178</v>
      </c>
      <c s="34" t="s">
        <v>541</v>
      </c>
      <c s="35" t="s">
        <v>47</v>
      </c>
      <c s="6" t="s">
        <v>542</v>
      </c>
      <c s="36" t="s">
        <v>110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387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181</v>
      </c>
      <c s="34" t="s">
        <v>503</v>
      </c>
      <c s="35" t="s">
        <v>47</v>
      </c>
      <c s="6" t="s">
        <v>504</v>
      </c>
      <c s="36" t="s">
        <v>505</v>
      </c>
      <c s="37">
        <v>5.67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387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59</v>
      </c>
    </row>
    <row r="175" spans="1:16" ht="25.5">
      <c r="A175" t="s">
        <v>49</v>
      </c>
      <c s="34" t="s">
        <v>184</v>
      </c>
      <c s="34" t="s">
        <v>506</v>
      </c>
      <c s="35" t="s">
        <v>47</v>
      </c>
      <c s="6" t="s">
        <v>507</v>
      </c>
      <c s="36" t="s">
        <v>52</v>
      </c>
      <c s="37">
        <v>1890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387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187</v>
      </c>
      <c s="34" t="s">
        <v>833</v>
      </c>
      <c s="35" t="s">
        <v>47</v>
      </c>
      <c s="6" t="s">
        <v>834</v>
      </c>
      <c s="36" t="s">
        <v>110</v>
      </c>
      <c s="37">
        <v>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387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835</v>
      </c>
      <c s="35" t="s">
        <v>47</v>
      </c>
      <c s="6" t="s">
        <v>836</v>
      </c>
      <c s="36" t="s">
        <v>110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387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424</v>
      </c>
      <c s="35" t="s">
        <v>47</v>
      </c>
      <c s="6" t="s">
        <v>425</v>
      </c>
      <c s="36" t="s">
        <v>110</v>
      </c>
      <c s="37">
        <v>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387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555</v>
      </c>
      <c s="35" t="s">
        <v>47</v>
      </c>
      <c s="6" t="s">
        <v>556</v>
      </c>
      <c s="36" t="s">
        <v>110</v>
      </c>
      <c s="37">
        <v>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387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557</v>
      </c>
      <c s="35" t="s">
        <v>47</v>
      </c>
      <c s="6" t="s">
        <v>558</v>
      </c>
      <c s="36" t="s">
        <v>110</v>
      </c>
      <c s="37">
        <v>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387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563</v>
      </c>
      <c s="35" t="s">
        <v>47</v>
      </c>
      <c s="6" t="s">
        <v>564</v>
      </c>
      <c s="36" t="s">
        <v>110</v>
      </c>
      <c s="37">
        <v>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387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205</v>
      </c>
      <c s="34" t="s">
        <v>565</v>
      </c>
      <c s="35" t="s">
        <v>47</v>
      </c>
      <c s="6" t="s">
        <v>566</v>
      </c>
      <c s="36" t="s">
        <v>110</v>
      </c>
      <c s="37">
        <v>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387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208</v>
      </c>
      <c s="34" t="s">
        <v>567</v>
      </c>
      <c s="35" t="s">
        <v>47</v>
      </c>
      <c s="6" t="s">
        <v>568</v>
      </c>
      <c s="36" t="s">
        <v>110</v>
      </c>
      <c s="37">
        <v>50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387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211</v>
      </c>
      <c s="34" t="s">
        <v>569</v>
      </c>
      <c s="35" t="s">
        <v>47</v>
      </c>
      <c s="6" t="s">
        <v>570</v>
      </c>
      <c s="36" t="s">
        <v>110</v>
      </c>
      <c s="37">
        <v>50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387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214</v>
      </c>
      <c s="34" t="s">
        <v>512</v>
      </c>
      <c s="35" t="s">
        <v>47</v>
      </c>
      <c s="6" t="s">
        <v>513</v>
      </c>
      <c s="36" t="s">
        <v>110</v>
      </c>
      <c s="37">
        <v>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387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217</v>
      </c>
      <c s="34" t="s">
        <v>514</v>
      </c>
      <c s="35" t="s">
        <v>47</v>
      </c>
      <c s="6" t="s">
        <v>515</v>
      </c>
      <c s="36" t="s">
        <v>110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387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571</v>
      </c>
      <c s="35" t="s">
        <v>47</v>
      </c>
      <c s="6" t="s">
        <v>572</v>
      </c>
      <c s="36" t="s">
        <v>110</v>
      </c>
      <c s="37">
        <v>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387</v>
      </c>
      <c>
        <f>(M223*21)/100</f>
      </c>
      <c t="s">
        <v>27</v>
      </c>
    </row>
    <row r="224" spans="1:5" ht="12.75">
      <c r="A224" s="35" t="s">
        <v>54</v>
      </c>
      <c r="E224" s="39" t="s">
        <v>573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574</v>
      </c>
      <c s="35" t="s">
        <v>47</v>
      </c>
      <c s="6" t="s">
        <v>575</v>
      </c>
      <c s="36" t="s">
        <v>110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387</v>
      </c>
      <c>
        <f>(M227*21)/100</f>
      </c>
      <c t="s">
        <v>27</v>
      </c>
    </row>
    <row r="228" spans="1:5" ht="12.75">
      <c r="A228" s="35" t="s">
        <v>54</v>
      </c>
      <c r="E228" s="39" t="s">
        <v>573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543</v>
      </c>
      <c s="35" t="s">
        <v>47</v>
      </c>
      <c s="6" t="s">
        <v>544</v>
      </c>
      <c s="36" t="s">
        <v>52</v>
      </c>
      <c s="37">
        <v>53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387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452</v>
      </c>
      <c s="35" t="s">
        <v>47</v>
      </c>
      <c s="6" t="s">
        <v>453</v>
      </c>
      <c s="36" t="s">
        <v>110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387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545</v>
      </c>
      <c s="35" t="s">
        <v>47</v>
      </c>
      <c s="6" t="s">
        <v>546</v>
      </c>
      <c s="36" t="s">
        <v>110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387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592</v>
      </c>
      <c s="35" t="s">
        <v>47</v>
      </c>
      <c s="6" t="s">
        <v>593</v>
      </c>
      <c s="36" t="s">
        <v>110</v>
      </c>
      <c s="37">
        <v>36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387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.75">
      <c r="A246" t="s">
        <v>58</v>
      </c>
      <c r="E246" s="39" t="s">
        <v>59</v>
      </c>
    </row>
    <row r="247" spans="1:16" ht="25.5">
      <c r="A247" t="s">
        <v>49</v>
      </c>
      <c s="34" t="s">
        <v>239</v>
      </c>
      <c s="34" t="s">
        <v>595</v>
      </c>
      <c s="35" t="s">
        <v>47</v>
      </c>
      <c s="6" t="s">
        <v>596</v>
      </c>
      <c s="36" t="s">
        <v>393</v>
      </c>
      <c s="37">
        <v>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387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601</v>
      </c>
      <c s="35" t="s">
        <v>47</v>
      </c>
      <c s="6" t="s">
        <v>602</v>
      </c>
      <c s="36" t="s">
        <v>52</v>
      </c>
      <c s="37">
        <v>1890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521</v>
      </c>
      <c>
        <f>(M251*21)/100</f>
      </c>
      <c t="s">
        <v>27</v>
      </c>
    </row>
    <row r="252" spans="1:5" ht="12.75">
      <c r="A252" s="35" t="s">
        <v>54</v>
      </c>
      <c r="E252" s="39" t="s">
        <v>837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840</v>
      </c>
      <c r="E8" s="30" t="s">
        <v>839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839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47</v>
      </c>
      <c s="34" t="s">
        <v>841</v>
      </c>
      <c s="35" t="s">
        <v>47</v>
      </c>
      <c s="6" t="s">
        <v>842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843</v>
      </c>
      <c s="35" t="s">
        <v>47</v>
      </c>
      <c s="6" t="s">
        <v>844</v>
      </c>
      <c s="36" t="s">
        <v>110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845</v>
      </c>
      <c s="35" t="s">
        <v>47</v>
      </c>
      <c s="6" t="s">
        <v>846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847</v>
      </c>
      <c s="35" t="s">
        <v>47</v>
      </c>
      <c s="6" t="s">
        <v>848</v>
      </c>
      <c s="36" t="s">
        <v>110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387</v>
      </c>
      <c>
        <f>(M22*21)/100</f>
      </c>
      <c t="s">
        <v>27</v>
      </c>
    </row>
    <row r="23" spans="1:5" ht="12.75">
      <c r="A23" s="35" t="s">
        <v>54</v>
      </c>
      <c r="E23" s="39" t="s">
        <v>849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850</v>
      </c>
      <c s="35" t="s">
        <v>47</v>
      </c>
      <c s="6" t="s">
        <v>851</v>
      </c>
      <c s="36" t="s">
        <v>110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530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852</v>
      </c>
      <c s="35" t="s">
        <v>47</v>
      </c>
      <c s="6" t="s">
        <v>853</v>
      </c>
      <c s="36" t="s">
        <v>110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530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74</v>
      </c>
      <c s="34" t="s">
        <v>854</v>
      </c>
      <c s="35" t="s">
        <v>47</v>
      </c>
      <c s="6" t="s">
        <v>855</v>
      </c>
      <c s="36" t="s">
        <v>110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530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77</v>
      </c>
      <c s="34" t="s">
        <v>856</v>
      </c>
      <c s="35" t="s">
        <v>47</v>
      </c>
      <c s="6" t="s">
        <v>857</v>
      </c>
      <c s="36" t="s">
        <v>110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530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825</v>
      </c>
      <c s="35" t="s">
        <v>47</v>
      </c>
      <c s="6" t="s">
        <v>826</v>
      </c>
      <c s="36" t="s">
        <v>91</v>
      </c>
      <c s="37">
        <v>0.625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387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827</v>
      </c>
      <c s="35" t="s">
        <v>47</v>
      </c>
      <c s="6" t="s">
        <v>828</v>
      </c>
      <c s="36" t="s">
        <v>52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387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88</v>
      </c>
      <c s="34" t="s">
        <v>458</v>
      </c>
      <c s="35" t="s">
        <v>47</v>
      </c>
      <c s="6" t="s">
        <v>459</v>
      </c>
      <c s="36" t="s">
        <v>52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387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92</v>
      </c>
      <c s="34" t="s">
        <v>460</v>
      </c>
      <c s="35" t="s">
        <v>47</v>
      </c>
      <c s="6" t="s">
        <v>461</v>
      </c>
      <c s="36" t="s">
        <v>52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387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95</v>
      </c>
      <c s="34" t="s">
        <v>722</v>
      </c>
      <c s="35" t="s">
        <v>47</v>
      </c>
      <c s="6" t="s">
        <v>723</v>
      </c>
      <c s="36" t="s">
        <v>110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387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98</v>
      </c>
      <c s="34" t="s">
        <v>519</v>
      </c>
      <c s="35" t="s">
        <v>47</v>
      </c>
      <c s="6" t="s">
        <v>520</v>
      </c>
      <c s="36" t="s">
        <v>326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521</v>
      </c>
      <c>
        <f>(M62*21)/100</f>
      </c>
      <c t="s">
        <v>27</v>
      </c>
    </row>
    <row r="63" spans="1:5" ht="12.75">
      <c r="A63" s="35" t="s">
        <v>54</v>
      </c>
      <c r="E63" s="39" t="s">
        <v>522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730</v>
      </c>
      <c s="35" t="s">
        <v>47</v>
      </c>
      <c s="6" t="s">
        <v>731</v>
      </c>
      <c s="36" t="s">
        <v>110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387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733</v>
      </c>
      <c s="35" t="s">
        <v>47</v>
      </c>
      <c s="6" t="s">
        <v>734</v>
      </c>
      <c s="36" t="s">
        <v>110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387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COUNTIFS(L8:L198,"=0",A8:A198,"P")+COUNTIFS(L8:L198,"",A8:A198,"P")+SUM(Q8:Q198)</f>
      </c>
    </row>
    <row r="8" spans="1:13" ht="12.75">
      <c r="A8" t="s">
        <v>44</v>
      </c>
      <c r="C8" s="28" t="s">
        <v>860</v>
      </c>
      <c r="E8" s="30" t="s">
        <v>859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861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</f>
      </c>
      <c s="32">
        <f>0+M10+M14+M18+M22+M26+M30+M34+M38+M42+M46+M50+M54+M58+M62+M66+M70+M74+M78+M82+M86+M90+M94+M98+M102+M106+M110+M114+M118+M122+M126+M130+M134+M138+M142+M146+M150+M154+M158+M162+M166+M170+M174+M178+M182+M186+M190+M194+M198</f>
      </c>
    </row>
    <row r="10" spans="1:16" ht="12.75">
      <c r="A10" t="s">
        <v>49</v>
      </c>
      <c s="34" t="s">
        <v>47</v>
      </c>
      <c s="34" t="s">
        <v>862</v>
      </c>
      <c s="35" t="s">
        <v>47</v>
      </c>
      <c s="6" t="s">
        <v>863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864</v>
      </c>
      <c s="35" t="s">
        <v>47</v>
      </c>
      <c s="6" t="s">
        <v>865</v>
      </c>
      <c s="36" t="s">
        <v>110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866</v>
      </c>
      <c s="35" t="s">
        <v>47</v>
      </c>
      <c s="6" t="s">
        <v>867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65</v>
      </c>
      <c s="34" t="s">
        <v>868</v>
      </c>
      <c s="35" t="s">
        <v>47</v>
      </c>
      <c s="6" t="s">
        <v>869</v>
      </c>
      <c s="36" t="s">
        <v>110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68</v>
      </c>
      <c s="34" t="s">
        <v>870</v>
      </c>
      <c s="35" t="s">
        <v>47</v>
      </c>
      <c s="6" t="s">
        <v>871</v>
      </c>
      <c s="36" t="s">
        <v>110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387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872</v>
      </c>
      <c s="35" t="s">
        <v>47</v>
      </c>
      <c s="6" t="s">
        <v>873</v>
      </c>
      <c s="36" t="s">
        <v>110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387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74</v>
      </c>
      <c s="34" t="s">
        <v>874</v>
      </c>
      <c s="35" t="s">
        <v>47</v>
      </c>
      <c s="6" t="s">
        <v>875</v>
      </c>
      <c s="36" t="s">
        <v>110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387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77</v>
      </c>
      <c s="34" t="s">
        <v>876</v>
      </c>
      <c s="35" t="s">
        <v>47</v>
      </c>
      <c s="6" t="s">
        <v>877</v>
      </c>
      <c s="36" t="s">
        <v>110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387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878</v>
      </c>
      <c s="35" t="s">
        <v>47</v>
      </c>
      <c s="6" t="s">
        <v>879</v>
      </c>
      <c s="36" t="s">
        <v>110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387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880</v>
      </c>
      <c s="35" t="s">
        <v>47</v>
      </c>
      <c s="6" t="s">
        <v>881</v>
      </c>
      <c s="36" t="s">
        <v>110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387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88</v>
      </c>
      <c s="34" t="s">
        <v>882</v>
      </c>
      <c s="35" t="s">
        <v>47</v>
      </c>
      <c s="6" t="s">
        <v>883</v>
      </c>
      <c s="36" t="s">
        <v>110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387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92</v>
      </c>
      <c s="34" t="s">
        <v>884</v>
      </c>
      <c s="35" t="s">
        <v>47</v>
      </c>
      <c s="6" t="s">
        <v>885</v>
      </c>
      <c s="36" t="s">
        <v>110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387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95</v>
      </c>
      <c s="34" t="s">
        <v>886</v>
      </c>
      <c s="35" t="s">
        <v>47</v>
      </c>
      <c s="6" t="s">
        <v>887</v>
      </c>
      <c s="36" t="s">
        <v>110</v>
      </c>
      <c s="37">
        <v>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387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98</v>
      </c>
      <c s="34" t="s">
        <v>888</v>
      </c>
      <c s="35" t="s">
        <v>47</v>
      </c>
      <c s="6" t="s">
        <v>889</v>
      </c>
      <c s="36" t="s">
        <v>110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387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890</v>
      </c>
      <c s="35" t="s">
        <v>47</v>
      </c>
      <c s="6" t="s">
        <v>891</v>
      </c>
      <c s="36" t="s">
        <v>110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387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892</v>
      </c>
      <c s="35" t="s">
        <v>47</v>
      </c>
      <c s="6" t="s">
        <v>893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387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894</v>
      </c>
      <c s="35" t="s">
        <v>47</v>
      </c>
      <c s="6" t="s">
        <v>895</v>
      </c>
      <c s="36" t="s">
        <v>110</v>
      </c>
      <c s="37">
        <v>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387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111</v>
      </c>
      <c s="34" t="s">
        <v>896</v>
      </c>
      <c s="35" t="s">
        <v>47</v>
      </c>
      <c s="6" t="s">
        <v>897</v>
      </c>
      <c s="36" t="s">
        <v>110</v>
      </c>
      <c s="37">
        <v>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387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114</v>
      </c>
      <c s="34" t="s">
        <v>898</v>
      </c>
      <c s="35" t="s">
        <v>47</v>
      </c>
      <c s="6" t="s">
        <v>899</v>
      </c>
      <c s="36" t="s">
        <v>110</v>
      </c>
      <c s="37">
        <v>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387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117</v>
      </c>
      <c s="34" t="s">
        <v>900</v>
      </c>
      <c s="35" t="s">
        <v>47</v>
      </c>
      <c s="6" t="s">
        <v>901</v>
      </c>
      <c s="36" t="s">
        <v>110</v>
      </c>
      <c s="37">
        <v>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387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120</v>
      </c>
      <c s="34" t="s">
        <v>902</v>
      </c>
      <c s="35" t="s">
        <v>47</v>
      </c>
      <c s="6" t="s">
        <v>903</v>
      </c>
      <c s="36" t="s">
        <v>110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387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123</v>
      </c>
      <c s="34" t="s">
        <v>904</v>
      </c>
      <c s="35" t="s">
        <v>47</v>
      </c>
      <c s="6" t="s">
        <v>905</v>
      </c>
      <c s="36" t="s">
        <v>110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387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126</v>
      </c>
      <c s="34" t="s">
        <v>906</v>
      </c>
      <c s="35" t="s">
        <v>47</v>
      </c>
      <c s="6" t="s">
        <v>907</v>
      </c>
      <c s="36" t="s">
        <v>110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387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129</v>
      </c>
      <c s="34" t="s">
        <v>908</v>
      </c>
      <c s="35" t="s">
        <v>47</v>
      </c>
      <c s="6" t="s">
        <v>909</v>
      </c>
      <c s="36" t="s">
        <v>110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387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132</v>
      </c>
      <c s="34" t="s">
        <v>910</v>
      </c>
      <c s="35" t="s">
        <v>47</v>
      </c>
      <c s="6" t="s">
        <v>911</v>
      </c>
      <c s="36" t="s">
        <v>110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387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912</v>
      </c>
      <c s="35" t="s">
        <v>47</v>
      </c>
      <c s="6" t="s">
        <v>913</v>
      </c>
      <c s="36" t="s">
        <v>110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387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914</v>
      </c>
      <c s="35" t="s">
        <v>47</v>
      </c>
      <c s="6" t="s">
        <v>915</v>
      </c>
      <c s="36" t="s">
        <v>110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387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142</v>
      </c>
      <c s="34" t="s">
        <v>916</v>
      </c>
      <c s="35" t="s">
        <v>47</v>
      </c>
      <c s="6" t="s">
        <v>917</v>
      </c>
      <c s="36" t="s">
        <v>110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387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145</v>
      </c>
      <c s="34" t="s">
        <v>918</v>
      </c>
      <c s="35" t="s">
        <v>47</v>
      </c>
      <c s="6" t="s">
        <v>919</v>
      </c>
      <c s="36" t="s">
        <v>110</v>
      </c>
      <c s="37">
        <v>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387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148</v>
      </c>
      <c s="34" t="s">
        <v>715</v>
      </c>
      <c s="35" t="s">
        <v>47</v>
      </c>
      <c s="6" t="s">
        <v>716</v>
      </c>
      <c s="36" t="s">
        <v>52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387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59</v>
      </c>
    </row>
    <row r="130" spans="1:16" ht="25.5">
      <c r="A130" t="s">
        <v>49</v>
      </c>
      <c s="34" t="s">
        <v>151</v>
      </c>
      <c s="34" t="s">
        <v>136</v>
      </c>
      <c s="35" t="s">
        <v>47</v>
      </c>
      <c s="6" t="s">
        <v>137</v>
      </c>
      <c s="36" t="s">
        <v>110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387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154</v>
      </c>
      <c s="34" t="s">
        <v>709</v>
      </c>
      <c s="35" t="s">
        <v>47</v>
      </c>
      <c s="6" t="s">
        <v>770</v>
      </c>
      <c s="36" t="s">
        <v>91</v>
      </c>
      <c s="37">
        <v>0.776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387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157</v>
      </c>
      <c s="34" t="s">
        <v>712</v>
      </c>
      <c s="35" t="s">
        <v>47</v>
      </c>
      <c s="6" t="s">
        <v>713</v>
      </c>
      <c s="36" t="s">
        <v>91</v>
      </c>
      <c s="37">
        <v>0.776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387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160</v>
      </c>
      <c s="34" t="s">
        <v>458</v>
      </c>
      <c s="35" t="s">
        <v>47</v>
      </c>
      <c s="6" t="s">
        <v>459</v>
      </c>
      <c s="36" t="s">
        <v>52</v>
      </c>
      <c s="37">
        <v>35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387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59</v>
      </c>
    </row>
    <row r="146" spans="1:16" ht="12.75">
      <c r="A146" t="s">
        <v>49</v>
      </c>
      <c s="34" t="s">
        <v>163</v>
      </c>
      <c s="34" t="s">
        <v>460</v>
      </c>
      <c s="35" t="s">
        <v>47</v>
      </c>
      <c s="6" t="s">
        <v>461</v>
      </c>
      <c s="36" t="s">
        <v>52</v>
      </c>
      <c s="37">
        <v>35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387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59</v>
      </c>
    </row>
    <row r="150" spans="1:16" ht="25.5">
      <c r="A150" t="s">
        <v>49</v>
      </c>
      <c s="34" t="s">
        <v>166</v>
      </c>
      <c s="34" t="s">
        <v>920</v>
      </c>
      <c s="35" t="s">
        <v>47</v>
      </c>
      <c s="6" t="s">
        <v>921</v>
      </c>
      <c s="36" t="s">
        <v>52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387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59</v>
      </c>
    </row>
    <row r="154" spans="1:16" ht="12.75">
      <c r="A154" t="s">
        <v>49</v>
      </c>
      <c s="34" t="s">
        <v>169</v>
      </c>
      <c s="34" t="s">
        <v>922</v>
      </c>
      <c s="35" t="s">
        <v>47</v>
      </c>
      <c s="6" t="s">
        <v>923</v>
      </c>
      <c s="36" t="s">
        <v>64</v>
      </c>
      <c s="37">
        <v>0.15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387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172</v>
      </c>
      <c s="34" t="s">
        <v>924</v>
      </c>
      <c s="35" t="s">
        <v>47</v>
      </c>
      <c s="6" t="s">
        <v>925</v>
      </c>
      <c s="36" t="s">
        <v>926</v>
      </c>
      <c s="37">
        <v>12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387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175</v>
      </c>
      <c s="34" t="s">
        <v>927</v>
      </c>
      <c s="35" t="s">
        <v>47</v>
      </c>
      <c s="6" t="s">
        <v>928</v>
      </c>
      <c s="36" t="s">
        <v>110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387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178</v>
      </c>
      <c s="34" t="s">
        <v>929</v>
      </c>
      <c s="35" t="s">
        <v>47</v>
      </c>
      <c s="6" t="s">
        <v>930</v>
      </c>
      <c s="36" t="s">
        <v>110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387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181</v>
      </c>
      <c s="34" t="s">
        <v>508</v>
      </c>
      <c s="35" t="s">
        <v>47</v>
      </c>
      <c s="6" t="s">
        <v>509</v>
      </c>
      <c s="36" t="s">
        <v>52</v>
      </c>
      <c s="37">
        <v>30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387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184</v>
      </c>
      <c s="34" t="s">
        <v>931</v>
      </c>
      <c s="35" t="s">
        <v>47</v>
      </c>
      <c s="6" t="s">
        <v>932</v>
      </c>
      <c s="36" t="s">
        <v>326</v>
      </c>
      <c s="37">
        <v>10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387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187</v>
      </c>
      <c s="34" t="s">
        <v>933</v>
      </c>
      <c s="35" t="s">
        <v>47</v>
      </c>
      <c s="6" t="s">
        <v>934</v>
      </c>
      <c s="36" t="s">
        <v>110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387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190</v>
      </c>
      <c s="34" t="s">
        <v>935</v>
      </c>
      <c s="35" t="s">
        <v>47</v>
      </c>
      <c s="6" t="s">
        <v>936</v>
      </c>
      <c s="36" t="s">
        <v>110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387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59</v>
      </c>
    </row>
    <row r="186" spans="1:16" ht="12.75">
      <c r="A186" t="s">
        <v>49</v>
      </c>
      <c s="34" t="s">
        <v>193</v>
      </c>
      <c s="34" t="s">
        <v>937</v>
      </c>
      <c s="35" t="s">
        <v>47</v>
      </c>
      <c s="6" t="s">
        <v>938</v>
      </c>
      <c s="36" t="s">
        <v>110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387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59</v>
      </c>
    </row>
    <row r="190" spans="1:16" ht="25.5">
      <c r="A190" t="s">
        <v>49</v>
      </c>
      <c s="34" t="s">
        <v>196</v>
      </c>
      <c s="34" t="s">
        <v>939</v>
      </c>
      <c s="35" t="s">
        <v>47</v>
      </c>
      <c s="6" t="s">
        <v>940</v>
      </c>
      <c s="36" t="s">
        <v>110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387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59</v>
      </c>
    </row>
    <row r="194" spans="1:16" ht="25.5">
      <c r="A194" t="s">
        <v>49</v>
      </c>
      <c s="34" t="s">
        <v>199</v>
      </c>
      <c s="34" t="s">
        <v>730</v>
      </c>
      <c s="35" t="s">
        <v>47</v>
      </c>
      <c s="6" t="s">
        <v>731</v>
      </c>
      <c s="36" t="s">
        <v>110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387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733</v>
      </c>
      <c s="35" t="s">
        <v>47</v>
      </c>
      <c s="6" t="s">
        <v>734</v>
      </c>
      <c s="36" t="s">
        <v>110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387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COUNTIFS(L8:L202,"=0",A8:A202,"P")+COUNTIFS(L8:L202,"",A8:A202,"P")+SUM(Q8:Q202)</f>
      </c>
    </row>
    <row r="8" spans="1:13" ht="12.75">
      <c r="A8" t="s">
        <v>44</v>
      </c>
      <c r="C8" s="28" t="s">
        <v>943</v>
      </c>
      <c r="E8" s="30" t="s">
        <v>942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942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</f>
      </c>
      <c s="32">
        <f>0+M10+M14+M18+M22+M26+M30+M34+M38+M42+M46+M50+M54+M58+M62+M66+M70+M74+M78+M82+M86+M90+M94+M98+M102+M106+M110+M114+M118+M122+M126+M130+M134+M138+M142+M146+M150+M154+M158+M162+M166+M170+M174+M178+M182+M186+M190+M194+M198+M202</f>
      </c>
    </row>
    <row r="10" spans="1:16" ht="25.5">
      <c r="A10" t="s">
        <v>49</v>
      </c>
      <c s="34" t="s">
        <v>47</v>
      </c>
      <c s="34" t="s">
        <v>944</v>
      </c>
      <c s="35" t="s">
        <v>47</v>
      </c>
      <c s="6" t="s">
        <v>945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946</v>
      </c>
      <c s="35" t="s">
        <v>47</v>
      </c>
      <c s="6" t="s">
        <v>947</v>
      </c>
      <c s="36" t="s">
        <v>110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948</v>
      </c>
      <c s="35" t="s">
        <v>47</v>
      </c>
      <c s="6" t="s">
        <v>949</v>
      </c>
      <c s="36" t="s">
        <v>110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65</v>
      </c>
      <c s="34" t="s">
        <v>950</v>
      </c>
      <c s="35" t="s">
        <v>47</v>
      </c>
      <c s="6" t="s">
        <v>951</v>
      </c>
      <c s="36" t="s">
        <v>110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68</v>
      </c>
      <c s="34" t="s">
        <v>952</v>
      </c>
      <c s="35" t="s">
        <v>47</v>
      </c>
      <c s="6" t="s">
        <v>953</v>
      </c>
      <c s="36" t="s">
        <v>110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387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954</v>
      </c>
      <c s="35" t="s">
        <v>47</v>
      </c>
      <c s="6" t="s">
        <v>955</v>
      </c>
      <c s="36" t="s">
        <v>110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387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74</v>
      </c>
      <c s="34" t="s">
        <v>956</v>
      </c>
      <c s="35" t="s">
        <v>47</v>
      </c>
      <c s="6" t="s">
        <v>957</v>
      </c>
      <c s="36" t="s">
        <v>110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387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77</v>
      </c>
      <c s="34" t="s">
        <v>958</v>
      </c>
      <c s="35" t="s">
        <v>47</v>
      </c>
      <c s="6" t="s">
        <v>959</v>
      </c>
      <c s="36" t="s">
        <v>110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387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960</v>
      </c>
      <c s="35" t="s">
        <v>47</v>
      </c>
      <c s="6" t="s">
        <v>961</v>
      </c>
      <c s="36" t="s">
        <v>110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387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962</v>
      </c>
      <c s="35" t="s">
        <v>47</v>
      </c>
      <c s="6" t="s">
        <v>963</v>
      </c>
      <c s="36" t="s">
        <v>110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387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88</v>
      </c>
      <c s="34" t="s">
        <v>964</v>
      </c>
      <c s="35" t="s">
        <v>47</v>
      </c>
      <c s="6" t="s">
        <v>965</v>
      </c>
      <c s="36" t="s">
        <v>110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387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92</v>
      </c>
      <c s="34" t="s">
        <v>966</v>
      </c>
      <c s="35" t="s">
        <v>47</v>
      </c>
      <c s="6" t="s">
        <v>967</v>
      </c>
      <c s="36" t="s">
        <v>110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387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95</v>
      </c>
      <c s="34" t="s">
        <v>968</v>
      </c>
      <c s="35" t="s">
        <v>47</v>
      </c>
      <c s="6" t="s">
        <v>969</v>
      </c>
      <c s="36" t="s">
        <v>110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387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98</v>
      </c>
      <c s="34" t="s">
        <v>970</v>
      </c>
      <c s="35" t="s">
        <v>47</v>
      </c>
      <c s="6" t="s">
        <v>971</v>
      </c>
      <c s="36" t="s">
        <v>110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387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972</v>
      </c>
      <c s="35" t="s">
        <v>47</v>
      </c>
      <c s="6" t="s">
        <v>973</v>
      </c>
      <c s="36" t="s">
        <v>110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387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974</v>
      </c>
      <c s="35" t="s">
        <v>47</v>
      </c>
      <c s="6" t="s">
        <v>975</v>
      </c>
      <c s="36" t="s">
        <v>110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387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976</v>
      </c>
      <c s="35" t="s">
        <v>47</v>
      </c>
      <c s="6" t="s">
        <v>977</v>
      </c>
      <c s="36" t="s">
        <v>110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387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111</v>
      </c>
      <c s="34" t="s">
        <v>825</v>
      </c>
      <c s="35" t="s">
        <v>47</v>
      </c>
      <c s="6" t="s">
        <v>826</v>
      </c>
      <c s="36" t="s">
        <v>91</v>
      </c>
      <c s="37">
        <v>0.14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387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114</v>
      </c>
      <c s="34" t="s">
        <v>827</v>
      </c>
      <c s="35" t="s">
        <v>47</v>
      </c>
      <c s="6" t="s">
        <v>828</v>
      </c>
      <c s="36" t="s">
        <v>52</v>
      </c>
      <c s="37">
        <v>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387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117</v>
      </c>
      <c s="34" t="s">
        <v>508</v>
      </c>
      <c s="35" t="s">
        <v>47</v>
      </c>
      <c s="6" t="s">
        <v>509</v>
      </c>
      <c s="36" t="s">
        <v>52</v>
      </c>
      <c s="37">
        <v>120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387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120</v>
      </c>
      <c s="34" t="s">
        <v>978</v>
      </c>
      <c s="35" t="s">
        <v>47</v>
      </c>
      <c s="6" t="s">
        <v>979</v>
      </c>
      <c s="36" t="s">
        <v>52</v>
      </c>
      <c s="37">
        <v>110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387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123</v>
      </c>
      <c s="34" t="s">
        <v>75</v>
      </c>
      <c s="35" t="s">
        <v>47</v>
      </c>
      <c s="6" t="s">
        <v>76</v>
      </c>
      <c s="36" t="s">
        <v>52</v>
      </c>
      <c s="37">
        <v>110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387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59</v>
      </c>
    </row>
    <row r="98" spans="1:16" ht="25.5">
      <c r="A98" t="s">
        <v>49</v>
      </c>
      <c s="34" t="s">
        <v>126</v>
      </c>
      <c s="34" t="s">
        <v>462</v>
      </c>
      <c s="35" t="s">
        <v>47</v>
      </c>
      <c s="6" t="s">
        <v>463</v>
      </c>
      <c s="36" t="s">
        <v>110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387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129</v>
      </c>
      <c s="34" t="s">
        <v>464</v>
      </c>
      <c s="35" t="s">
        <v>47</v>
      </c>
      <c s="6" t="s">
        <v>465</v>
      </c>
      <c s="36" t="s">
        <v>110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387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132</v>
      </c>
      <c s="34" t="s">
        <v>503</v>
      </c>
      <c s="35" t="s">
        <v>47</v>
      </c>
      <c s="6" t="s">
        <v>504</v>
      </c>
      <c s="36" t="s">
        <v>505</v>
      </c>
      <c s="37">
        <v>0.435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387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135</v>
      </c>
      <c s="34" t="s">
        <v>506</v>
      </c>
      <c s="35" t="s">
        <v>47</v>
      </c>
      <c s="6" t="s">
        <v>507</v>
      </c>
      <c s="36" t="s">
        <v>52</v>
      </c>
      <c s="37">
        <v>145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387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980</v>
      </c>
      <c s="35" t="s">
        <v>47</v>
      </c>
      <c s="6" t="s">
        <v>981</v>
      </c>
      <c s="36" t="s">
        <v>982</v>
      </c>
      <c s="37">
        <v>0.024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387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142</v>
      </c>
      <c s="34" t="s">
        <v>983</v>
      </c>
      <c s="35" t="s">
        <v>47</v>
      </c>
      <c s="6" t="s">
        <v>984</v>
      </c>
      <c s="36" t="s">
        <v>982</v>
      </c>
      <c s="37">
        <v>0.024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387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145</v>
      </c>
      <c s="34" t="s">
        <v>136</v>
      </c>
      <c s="35" t="s">
        <v>47</v>
      </c>
      <c s="6" t="s">
        <v>137</v>
      </c>
      <c s="36" t="s">
        <v>110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387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148</v>
      </c>
      <c s="34" t="s">
        <v>555</v>
      </c>
      <c s="35" t="s">
        <v>47</v>
      </c>
      <c s="6" t="s">
        <v>556</v>
      </c>
      <c s="36" t="s">
        <v>110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387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151</v>
      </c>
      <c s="34" t="s">
        <v>557</v>
      </c>
      <c s="35" t="s">
        <v>47</v>
      </c>
      <c s="6" t="s">
        <v>558</v>
      </c>
      <c s="36" t="s">
        <v>110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387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154</v>
      </c>
      <c s="34" t="s">
        <v>579</v>
      </c>
      <c s="35" t="s">
        <v>47</v>
      </c>
      <c s="6" t="s">
        <v>668</v>
      </c>
      <c s="36" t="s">
        <v>110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387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157</v>
      </c>
      <c s="34" t="s">
        <v>581</v>
      </c>
      <c s="35" t="s">
        <v>47</v>
      </c>
      <c s="6" t="s">
        <v>582</v>
      </c>
      <c s="36" t="s">
        <v>110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387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160</v>
      </c>
      <c s="34" t="s">
        <v>563</v>
      </c>
      <c s="35" t="s">
        <v>47</v>
      </c>
      <c s="6" t="s">
        <v>564</v>
      </c>
      <c s="36" t="s">
        <v>110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387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59</v>
      </c>
    </row>
    <row r="146" spans="1:16" ht="12.75">
      <c r="A146" t="s">
        <v>49</v>
      </c>
      <c s="34" t="s">
        <v>163</v>
      </c>
      <c s="34" t="s">
        <v>565</v>
      </c>
      <c s="35" t="s">
        <v>47</v>
      </c>
      <c s="6" t="s">
        <v>566</v>
      </c>
      <c s="36" t="s">
        <v>110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387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166</v>
      </c>
      <c s="34" t="s">
        <v>567</v>
      </c>
      <c s="35" t="s">
        <v>47</v>
      </c>
      <c s="6" t="s">
        <v>568</v>
      </c>
      <c s="36" t="s">
        <v>110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387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59</v>
      </c>
    </row>
    <row r="154" spans="1:16" ht="12.75">
      <c r="A154" t="s">
        <v>49</v>
      </c>
      <c s="34" t="s">
        <v>169</v>
      </c>
      <c s="34" t="s">
        <v>569</v>
      </c>
      <c s="35" t="s">
        <v>47</v>
      </c>
      <c s="6" t="s">
        <v>570</v>
      </c>
      <c s="36" t="s">
        <v>110</v>
      </c>
      <c s="37">
        <v>10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387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172</v>
      </c>
      <c s="34" t="s">
        <v>512</v>
      </c>
      <c s="35" t="s">
        <v>47</v>
      </c>
      <c s="6" t="s">
        <v>513</v>
      </c>
      <c s="36" t="s">
        <v>110</v>
      </c>
      <c s="37">
        <v>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387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175</v>
      </c>
      <c s="34" t="s">
        <v>514</v>
      </c>
      <c s="35" t="s">
        <v>47</v>
      </c>
      <c s="6" t="s">
        <v>515</v>
      </c>
      <c s="36" t="s">
        <v>110</v>
      </c>
      <c s="37">
        <v>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387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178</v>
      </c>
      <c s="34" t="s">
        <v>985</v>
      </c>
      <c s="35" t="s">
        <v>47</v>
      </c>
      <c s="6" t="s">
        <v>986</v>
      </c>
      <c s="36" t="s">
        <v>110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387</v>
      </c>
      <c>
        <f>(M166*21)/100</f>
      </c>
      <c t="s">
        <v>27</v>
      </c>
    </row>
    <row r="167" spans="1:5" ht="12.75">
      <c r="A167" s="35" t="s">
        <v>54</v>
      </c>
      <c r="E167" s="39" t="s">
        <v>987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181</v>
      </c>
      <c s="34" t="s">
        <v>988</v>
      </c>
      <c s="35" t="s">
        <v>47</v>
      </c>
      <c s="6" t="s">
        <v>989</v>
      </c>
      <c s="36" t="s">
        <v>110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387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987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184</v>
      </c>
      <c s="34" t="s">
        <v>454</v>
      </c>
      <c s="35" t="s">
        <v>47</v>
      </c>
      <c s="6" t="s">
        <v>455</v>
      </c>
      <c s="36" t="s">
        <v>110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387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59</v>
      </c>
    </row>
    <row r="178" spans="1:16" ht="12.75">
      <c r="A178" t="s">
        <v>49</v>
      </c>
      <c s="34" t="s">
        <v>187</v>
      </c>
      <c s="34" t="s">
        <v>990</v>
      </c>
      <c s="35" t="s">
        <v>47</v>
      </c>
      <c s="6" t="s">
        <v>991</v>
      </c>
      <c s="36" t="s">
        <v>992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387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190</v>
      </c>
      <c s="34" t="s">
        <v>993</v>
      </c>
      <c s="35" t="s">
        <v>47</v>
      </c>
      <c s="6" t="s">
        <v>994</v>
      </c>
      <c s="36" t="s">
        <v>992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387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59</v>
      </c>
    </row>
    <row r="186" spans="1:16" ht="12.75">
      <c r="A186" t="s">
        <v>49</v>
      </c>
      <c s="34" t="s">
        <v>193</v>
      </c>
      <c s="34" t="s">
        <v>995</v>
      </c>
      <c s="35" t="s">
        <v>47</v>
      </c>
      <c s="6" t="s">
        <v>996</v>
      </c>
      <c s="36" t="s">
        <v>992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387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997</v>
      </c>
      <c s="35" t="s">
        <v>47</v>
      </c>
      <c s="6" t="s">
        <v>998</v>
      </c>
      <c s="36" t="s">
        <v>110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387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59</v>
      </c>
    </row>
    <row r="194" spans="1:16" ht="25.5">
      <c r="A194" t="s">
        <v>49</v>
      </c>
      <c s="34" t="s">
        <v>199</v>
      </c>
      <c s="34" t="s">
        <v>722</v>
      </c>
      <c s="35" t="s">
        <v>47</v>
      </c>
      <c s="6" t="s">
        <v>723</v>
      </c>
      <c s="36" t="s">
        <v>110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387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730</v>
      </c>
      <c s="35" t="s">
        <v>47</v>
      </c>
      <c s="6" t="s">
        <v>731</v>
      </c>
      <c s="36" t="s">
        <v>110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387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205</v>
      </c>
      <c s="34" t="s">
        <v>733</v>
      </c>
      <c s="35" t="s">
        <v>47</v>
      </c>
      <c s="6" t="s">
        <v>734</v>
      </c>
      <c s="36" t="s">
        <v>110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387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1001</v>
      </c>
      <c r="E8" s="30" t="s">
        <v>1000</v>
      </c>
      <c r="J8" s="29">
        <f>0+J9+J118</f>
      </c>
      <c s="29">
        <f>0+K9+K118</f>
      </c>
      <c s="29">
        <f>0+L9+L118</f>
      </c>
      <c s="29">
        <f>0+M9+M118</f>
      </c>
    </row>
    <row r="9" spans="1:13" ht="12.75">
      <c r="A9" t="s">
        <v>46</v>
      </c>
      <c r="C9" s="31" t="s">
        <v>47</v>
      </c>
      <c r="E9" s="33" t="s">
        <v>1000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12.75">
      <c r="A10" t="s">
        <v>49</v>
      </c>
      <c s="34" t="s">
        <v>47</v>
      </c>
      <c s="34" t="s">
        <v>1002</v>
      </c>
      <c s="35" t="s">
        <v>47</v>
      </c>
      <c s="6" t="s">
        <v>1003</v>
      </c>
      <c s="36" t="s">
        <v>110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1004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1005</v>
      </c>
    </row>
    <row r="13" spans="1:5" ht="12.75">
      <c r="A13" t="s">
        <v>58</v>
      </c>
      <c r="E13" s="39" t="s">
        <v>1006</v>
      </c>
    </row>
    <row r="14" spans="1:16" ht="12.75">
      <c r="A14" t="s">
        <v>49</v>
      </c>
      <c s="34" t="s">
        <v>27</v>
      </c>
      <c s="34" t="s">
        <v>1007</v>
      </c>
      <c s="35" t="s">
        <v>47</v>
      </c>
      <c s="6" t="s">
        <v>1008</v>
      </c>
      <c s="36" t="s">
        <v>52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1009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1005</v>
      </c>
    </row>
    <row r="17" spans="1:5" ht="38.25">
      <c r="A17" t="s">
        <v>58</v>
      </c>
      <c r="E17" s="39" t="s">
        <v>1010</v>
      </c>
    </row>
    <row r="18" spans="1:16" ht="12.75">
      <c r="A18" t="s">
        <v>49</v>
      </c>
      <c s="34" t="s">
        <v>26</v>
      </c>
      <c s="34" t="s">
        <v>1011</v>
      </c>
      <c s="35" t="s">
        <v>47</v>
      </c>
      <c s="6" t="s">
        <v>1012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1009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1005</v>
      </c>
    </row>
    <row r="21" spans="1:5" ht="178.5">
      <c r="A21" t="s">
        <v>58</v>
      </c>
      <c r="E21" s="39" t="s">
        <v>1013</v>
      </c>
    </row>
    <row r="22" spans="1:16" ht="12.75">
      <c r="A22" t="s">
        <v>49</v>
      </c>
      <c s="34" t="s">
        <v>65</v>
      </c>
      <c s="34" t="s">
        <v>1014</v>
      </c>
      <c s="35" t="s">
        <v>47</v>
      </c>
      <c s="6" t="s">
        <v>1015</v>
      </c>
      <c s="36" t="s">
        <v>110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1009</v>
      </c>
      <c>
        <f>(M22*21)/100</f>
      </c>
      <c t="s">
        <v>27</v>
      </c>
    </row>
    <row r="23" spans="1:5" ht="165.75">
      <c r="A23" s="35" t="s">
        <v>54</v>
      </c>
      <c r="E23" s="39" t="s">
        <v>1016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68</v>
      </c>
      <c s="34" t="s">
        <v>1017</v>
      </c>
      <c s="35" t="s">
        <v>47</v>
      </c>
      <c s="6" t="s">
        <v>1018</v>
      </c>
      <c s="36" t="s">
        <v>110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1009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1005</v>
      </c>
    </row>
    <row r="29" spans="1:5" ht="127.5">
      <c r="A29" t="s">
        <v>58</v>
      </c>
      <c r="E29" s="39" t="s">
        <v>1019</v>
      </c>
    </row>
    <row r="30" spans="1:16" ht="12.75">
      <c r="A30" t="s">
        <v>49</v>
      </c>
      <c s="34" t="s">
        <v>71</v>
      </c>
      <c s="34" t="s">
        <v>1020</v>
      </c>
      <c s="35" t="s">
        <v>47</v>
      </c>
      <c s="6" t="s">
        <v>1021</v>
      </c>
      <c s="36" t="s">
        <v>110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1009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1005</v>
      </c>
    </row>
    <row r="33" spans="1:5" ht="165.75">
      <c r="A33" t="s">
        <v>58</v>
      </c>
      <c r="E33" s="39" t="s">
        <v>1022</v>
      </c>
    </row>
    <row r="34" spans="1:16" ht="12.75">
      <c r="A34" t="s">
        <v>49</v>
      </c>
      <c s="34" t="s">
        <v>74</v>
      </c>
      <c s="34" t="s">
        <v>1023</v>
      </c>
      <c s="35" t="s">
        <v>47</v>
      </c>
      <c s="6" t="s">
        <v>1024</v>
      </c>
      <c s="36" t="s">
        <v>110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1009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1005</v>
      </c>
    </row>
    <row r="37" spans="1:5" ht="165.75">
      <c r="A37" t="s">
        <v>58</v>
      </c>
      <c r="E37" s="39" t="s">
        <v>1025</v>
      </c>
    </row>
    <row r="38" spans="1:16" ht="12.75">
      <c r="A38" t="s">
        <v>49</v>
      </c>
      <c s="34" t="s">
        <v>77</v>
      </c>
      <c s="34" t="s">
        <v>1026</v>
      </c>
      <c s="35" t="s">
        <v>47</v>
      </c>
      <c s="6" t="s">
        <v>1027</v>
      </c>
      <c s="36" t="s">
        <v>110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1009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1005</v>
      </c>
    </row>
    <row r="41" spans="1:5" ht="127.5">
      <c r="A41" t="s">
        <v>58</v>
      </c>
      <c r="E41" s="39" t="s">
        <v>1028</v>
      </c>
    </row>
    <row r="42" spans="1:16" ht="12.75">
      <c r="A42" t="s">
        <v>49</v>
      </c>
      <c s="34" t="s">
        <v>80</v>
      </c>
      <c s="34" t="s">
        <v>1029</v>
      </c>
      <c s="35" t="s">
        <v>47</v>
      </c>
      <c s="6" t="s">
        <v>1030</v>
      </c>
      <c s="36" t="s">
        <v>110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1009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1005</v>
      </c>
    </row>
    <row r="45" spans="1:5" ht="102">
      <c r="A45" t="s">
        <v>58</v>
      </c>
      <c r="E45" s="39" t="s">
        <v>1031</v>
      </c>
    </row>
    <row r="46" spans="1:16" ht="12.75">
      <c r="A46" t="s">
        <v>49</v>
      </c>
      <c s="34" t="s">
        <v>84</v>
      </c>
      <c s="34" t="s">
        <v>1032</v>
      </c>
      <c s="35" t="s">
        <v>47</v>
      </c>
      <c s="6" t="s">
        <v>1033</v>
      </c>
      <c s="36" t="s">
        <v>110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1009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1005</v>
      </c>
    </row>
    <row r="49" spans="1:5" ht="89.25">
      <c r="A49" t="s">
        <v>58</v>
      </c>
      <c r="E49" s="39" t="s">
        <v>1034</v>
      </c>
    </row>
    <row r="50" spans="1:16" ht="12.75">
      <c r="A50" t="s">
        <v>49</v>
      </c>
      <c s="34" t="s">
        <v>88</v>
      </c>
      <c s="34" t="s">
        <v>1035</v>
      </c>
      <c s="35" t="s">
        <v>47</v>
      </c>
      <c s="6" t="s">
        <v>1036</v>
      </c>
      <c s="36" t="s">
        <v>110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1009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1005</v>
      </c>
    </row>
    <row r="53" spans="1:5" ht="153">
      <c r="A53" t="s">
        <v>58</v>
      </c>
      <c r="E53" s="39" t="s">
        <v>1037</v>
      </c>
    </row>
    <row r="54" spans="1:16" ht="12.75">
      <c r="A54" t="s">
        <v>49</v>
      </c>
      <c s="34" t="s">
        <v>92</v>
      </c>
      <c s="34" t="s">
        <v>1038</v>
      </c>
      <c s="35" t="s">
        <v>47</v>
      </c>
      <c s="6" t="s">
        <v>1039</v>
      </c>
      <c s="36" t="s">
        <v>110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1009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1005</v>
      </c>
    </row>
    <row r="57" spans="1:5" ht="153">
      <c r="A57" t="s">
        <v>58</v>
      </c>
      <c r="E57" s="39" t="s">
        <v>1040</v>
      </c>
    </row>
    <row r="58" spans="1:16" ht="12.75">
      <c r="A58" t="s">
        <v>49</v>
      </c>
      <c s="34" t="s">
        <v>95</v>
      </c>
      <c s="34" t="s">
        <v>1041</v>
      </c>
      <c s="35" t="s">
        <v>47</v>
      </c>
      <c s="6" t="s">
        <v>1042</v>
      </c>
      <c s="36" t="s">
        <v>110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1009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1005</v>
      </c>
    </row>
    <row r="61" spans="1:5" ht="140.25">
      <c r="A61" t="s">
        <v>58</v>
      </c>
      <c r="E61" s="39" t="s">
        <v>1043</v>
      </c>
    </row>
    <row r="62" spans="1:16" ht="12.75">
      <c r="A62" t="s">
        <v>49</v>
      </c>
      <c s="34" t="s">
        <v>98</v>
      </c>
      <c s="34" t="s">
        <v>1044</v>
      </c>
      <c s="35" t="s">
        <v>47</v>
      </c>
      <c s="6" t="s">
        <v>1045</v>
      </c>
      <c s="36" t="s">
        <v>110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1009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1005</v>
      </c>
    </row>
    <row r="65" spans="1:5" ht="102">
      <c r="A65" t="s">
        <v>58</v>
      </c>
      <c r="E65" s="39" t="s">
        <v>1046</v>
      </c>
    </row>
    <row r="66" spans="1:16" ht="12.75">
      <c r="A66" t="s">
        <v>49</v>
      </c>
      <c s="34" t="s">
        <v>101</v>
      </c>
      <c s="34" t="s">
        <v>1047</v>
      </c>
      <c s="35" t="s">
        <v>47</v>
      </c>
      <c s="6" t="s">
        <v>1048</v>
      </c>
      <c s="36" t="s">
        <v>110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1009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1005</v>
      </c>
    </row>
    <row r="69" spans="1:5" ht="153">
      <c r="A69" t="s">
        <v>58</v>
      </c>
      <c r="E69" s="39" t="s">
        <v>1049</v>
      </c>
    </row>
    <row r="70" spans="1:16" ht="12.75">
      <c r="A70" t="s">
        <v>49</v>
      </c>
      <c s="34" t="s">
        <v>104</v>
      </c>
      <c s="34" t="s">
        <v>1050</v>
      </c>
      <c s="35" t="s">
        <v>47</v>
      </c>
      <c s="6" t="s">
        <v>1051</v>
      </c>
      <c s="36" t="s">
        <v>110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1009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1005</v>
      </c>
    </row>
    <row r="73" spans="1:5" ht="153">
      <c r="A73" t="s">
        <v>58</v>
      </c>
      <c r="E73" s="39" t="s">
        <v>1052</v>
      </c>
    </row>
    <row r="74" spans="1:16" ht="12.75">
      <c r="A74" t="s">
        <v>49</v>
      </c>
      <c s="34" t="s">
        <v>107</v>
      </c>
      <c s="34" t="s">
        <v>1053</v>
      </c>
      <c s="35" t="s">
        <v>47</v>
      </c>
      <c s="6" t="s">
        <v>1054</v>
      </c>
      <c s="36" t="s">
        <v>110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1009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1005</v>
      </c>
    </row>
    <row r="77" spans="1:5" ht="153">
      <c r="A77" t="s">
        <v>58</v>
      </c>
      <c r="E77" s="39" t="s">
        <v>1055</v>
      </c>
    </row>
    <row r="78" spans="1:16" ht="12.75">
      <c r="A78" t="s">
        <v>49</v>
      </c>
      <c s="34" t="s">
        <v>111</v>
      </c>
      <c s="34" t="s">
        <v>1056</v>
      </c>
      <c s="35" t="s">
        <v>47</v>
      </c>
      <c s="6" t="s">
        <v>1057</v>
      </c>
      <c s="36" t="s">
        <v>110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1009</v>
      </c>
      <c>
        <f>(M78*21)/100</f>
      </c>
      <c t="s">
        <v>27</v>
      </c>
    </row>
    <row r="79" spans="1:5" ht="12.75">
      <c r="A79" s="35" t="s">
        <v>54</v>
      </c>
      <c r="E79" s="39" t="s">
        <v>1058</v>
      </c>
    </row>
    <row r="80" spans="1:5" ht="12.75">
      <c r="A80" s="35" t="s">
        <v>56</v>
      </c>
      <c r="E80" s="40" t="s">
        <v>1005</v>
      </c>
    </row>
    <row r="81" spans="1:5" ht="153">
      <c r="A81" t="s">
        <v>58</v>
      </c>
      <c r="E81" s="39" t="s">
        <v>1059</v>
      </c>
    </row>
    <row r="82" spans="1:16" ht="12.75">
      <c r="A82" t="s">
        <v>49</v>
      </c>
      <c s="34" t="s">
        <v>114</v>
      </c>
      <c s="34" t="s">
        <v>1060</v>
      </c>
      <c s="35" t="s">
        <v>47</v>
      </c>
      <c s="6" t="s">
        <v>1061</v>
      </c>
      <c s="36" t="s">
        <v>110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1009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1005</v>
      </c>
    </row>
    <row r="85" spans="1:5" ht="153">
      <c r="A85" t="s">
        <v>58</v>
      </c>
      <c r="E85" s="39" t="s">
        <v>1062</v>
      </c>
    </row>
    <row r="86" spans="1:16" ht="12.75">
      <c r="A86" t="s">
        <v>49</v>
      </c>
      <c s="34" t="s">
        <v>117</v>
      </c>
      <c s="34" t="s">
        <v>1063</v>
      </c>
      <c s="35" t="s">
        <v>47</v>
      </c>
      <c s="6" t="s">
        <v>1064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1009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1005</v>
      </c>
    </row>
    <row r="89" spans="1:5" ht="114.75">
      <c r="A89" t="s">
        <v>58</v>
      </c>
      <c r="E89" s="39" t="s">
        <v>1065</v>
      </c>
    </row>
    <row r="90" spans="1:16" ht="12.75">
      <c r="A90" t="s">
        <v>49</v>
      </c>
      <c s="34" t="s">
        <v>120</v>
      </c>
      <c s="34" t="s">
        <v>1066</v>
      </c>
      <c s="35" t="s">
        <v>47</v>
      </c>
      <c s="6" t="s">
        <v>1067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1009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1005</v>
      </c>
    </row>
    <row r="93" spans="1:5" ht="114.75">
      <c r="A93" t="s">
        <v>58</v>
      </c>
      <c r="E93" s="39" t="s">
        <v>1068</v>
      </c>
    </row>
    <row r="94" spans="1:16" ht="12.75">
      <c r="A94" t="s">
        <v>49</v>
      </c>
      <c s="34" t="s">
        <v>123</v>
      </c>
      <c s="34" t="s">
        <v>1069</v>
      </c>
      <c s="35" t="s">
        <v>47</v>
      </c>
      <c s="6" t="s">
        <v>1070</v>
      </c>
      <c s="36" t="s">
        <v>110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1009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1005</v>
      </c>
    </row>
    <row r="97" spans="1:5" ht="114.75">
      <c r="A97" t="s">
        <v>58</v>
      </c>
      <c r="E97" s="39" t="s">
        <v>1071</v>
      </c>
    </row>
    <row r="98" spans="1:16" ht="12.75">
      <c r="A98" t="s">
        <v>49</v>
      </c>
      <c s="34" t="s">
        <v>126</v>
      </c>
      <c s="34" t="s">
        <v>1072</v>
      </c>
      <c s="35" t="s">
        <v>47</v>
      </c>
      <c s="6" t="s">
        <v>1073</v>
      </c>
      <c s="36" t="s">
        <v>110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1009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1005</v>
      </c>
    </row>
    <row r="101" spans="1:5" ht="114.75">
      <c r="A101" t="s">
        <v>58</v>
      </c>
      <c r="E101" s="39" t="s">
        <v>1074</v>
      </c>
    </row>
    <row r="102" spans="1:16" ht="12.75">
      <c r="A102" t="s">
        <v>49</v>
      </c>
      <c s="34" t="s">
        <v>129</v>
      </c>
      <c s="34" t="s">
        <v>1075</v>
      </c>
      <c s="35" t="s">
        <v>47</v>
      </c>
      <c s="6" t="s">
        <v>1076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1009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1005</v>
      </c>
    </row>
    <row r="105" spans="1:5" ht="76.5">
      <c r="A105" t="s">
        <v>58</v>
      </c>
      <c r="E105" s="39" t="s">
        <v>1077</v>
      </c>
    </row>
    <row r="106" spans="1:16" ht="12.75">
      <c r="A106" t="s">
        <v>49</v>
      </c>
      <c s="34" t="s">
        <v>132</v>
      </c>
      <c s="34" t="s">
        <v>1078</v>
      </c>
      <c s="35" t="s">
        <v>47</v>
      </c>
      <c s="6" t="s">
        <v>1079</v>
      </c>
      <c s="36" t="s">
        <v>110</v>
      </c>
      <c s="37">
        <v>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1009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1005</v>
      </c>
    </row>
    <row r="109" spans="1:5" ht="127.5">
      <c r="A109" t="s">
        <v>58</v>
      </c>
      <c r="E109" s="39" t="s">
        <v>1080</v>
      </c>
    </row>
    <row r="110" spans="1:16" ht="12.75">
      <c r="A110" t="s">
        <v>49</v>
      </c>
      <c s="34" t="s">
        <v>135</v>
      </c>
      <c s="34" t="s">
        <v>1081</v>
      </c>
      <c s="35" t="s">
        <v>47</v>
      </c>
      <c s="6" t="s">
        <v>1082</v>
      </c>
      <c s="36" t="s">
        <v>326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1009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1005</v>
      </c>
    </row>
    <row r="113" spans="1:5" ht="102">
      <c r="A113" t="s">
        <v>58</v>
      </c>
      <c r="E113" s="39" t="s">
        <v>1083</v>
      </c>
    </row>
    <row r="114" spans="1:16" ht="12.75">
      <c r="A114" t="s">
        <v>49</v>
      </c>
      <c s="34" t="s">
        <v>138</v>
      </c>
      <c s="34" t="s">
        <v>1084</v>
      </c>
      <c s="35" t="s">
        <v>47</v>
      </c>
      <c s="6" t="s">
        <v>1085</v>
      </c>
      <c s="36" t="s">
        <v>110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1009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1005</v>
      </c>
    </row>
    <row r="117" spans="1:5" ht="140.25">
      <c r="A117" t="s">
        <v>58</v>
      </c>
      <c r="E117" s="39" t="s">
        <v>1086</v>
      </c>
    </row>
    <row r="118" spans="1:13" ht="12.75">
      <c r="A118" t="s">
        <v>46</v>
      </c>
      <c r="C118" s="31" t="s">
        <v>27</v>
      </c>
      <c r="E118" s="33" t="s">
        <v>1087</v>
      </c>
      <c r="J118" s="32">
        <f>0</f>
      </c>
      <c s="32">
        <f>0</f>
      </c>
      <c s="32">
        <f>0+L119+L123+L127</f>
      </c>
      <c s="32">
        <f>0+M119+M123+M127</f>
      </c>
    </row>
    <row r="119" spans="1:16" ht="12.75">
      <c r="A119" t="s">
        <v>49</v>
      </c>
      <c s="34" t="s">
        <v>142</v>
      </c>
      <c s="34" t="s">
        <v>1088</v>
      </c>
      <c s="35" t="s">
        <v>47</v>
      </c>
      <c s="6" t="s">
        <v>1089</v>
      </c>
      <c s="36" t="s">
        <v>326</v>
      </c>
      <c s="37">
        <v>24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1009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1005</v>
      </c>
    </row>
    <row r="122" spans="1:5" ht="89.25">
      <c r="A122" t="s">
        <v>58</v>
      </c>
      <c r="E122" s="39" t="s">
        <v>1090</v>
      </c>
    </row>
    <row r="123" spans="1:16" ht="12.75">
      <c r="A123" t="s">
        <v>49</v>
      </c>
      <c s="34" t="s">
        <v>145</v>
      </c>
      <c s="34" t="s">
        <v>1091</v>
      </c>
      <c s="35" t="s">
        <v>47</v>
      </c>
      <c s="6" t="s">
        <v>1092</v>
      </c>
      <c s="36" t="s">
        <v>326</v>
      </c>
      <c s="37">
        <v>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1009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1005</v>
      </c>
    </row>
    <row r="126" spans="1:5" ht="89.25">
      <c r="A126" t="s">
        <v>58</v>
      </c>
      <c r="E126" s="39" t="s">
        <v>1093</v>
      </c>
    </row>
    <row r="127" spans="1:16" ht="12.75">
      <c r="A127" t="s">
        <v>49</v>
      </c>
      <c s="34" t="s">
        <v>148</v>
      </c>
      <c s="34" t="s">
        <v>1094</v>
      </c>
      <c s="35" t="s">
        <v>47</v>
      </c>
      <c s="6" t="s">
        <v>1095</v>
      </c>
      <c s="36" t="s">
        <v>326</v>
      </c>
      <c s="37">
        <v>24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1009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1005</v>
      </c>
    </row>
    <row r="130" spans="1:5" ht="89.25">
      <c r="A130" t="s">
        <v>58</v>
      </c>
      <c r="E130" s="39" t="s">
        <v>1096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COUNTIFS(L8:L114,"=0",A8:A114,"P")+COUNTIFS(L8:L114,"",A8:A114,"P")+SUM(Q8:Q114)</f>
      </c>
    </row>
    <row r="8" spans="1:13" ht="12.75">
      <c r="A8" t="s">
        <v>44</v>
      </c>
      <c r="C8" s="28" t="s">
        <v>1099</v>
      </c>
      <c r="E8" s="30" t="s">
        <v>1098</v>
      </c>
      <c r="J8" s="29">
        <f>0+J9+J22+J55+J84+J93</f>
      </c>
      <c s="29">
        <f>0+K9+K22+K55+K84+K93</f>
      </c>
      <c s="29">
        <f>0+L9+L22+L55+L84+L93</f>
      </c>
      <c s="29">
        <f>0+M9+M22+M55+M84+M93</f>
      </c>
    </row>
    <row r="9" spans="1:13" ht="12.75">
      <c r="A9" t="s">
        <v>46</v>
      </c>
      <c r="C9" s="31" t="s">
        <v>1100</v>
      </c>
      <c r="E9" s="33" t="s">
        <v>1101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1102</v>
      </c>
      <c s="35" t="s">
        <v>5</v>
      </c>
      <c s="6" t="s">
        <v>1103</v>
      </c>
      <c s="36" t="s">
        <v>611</v>
      </c>
      <c s="37">
        <v>30.45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1104</v>
      </c>
      <c>
        <f>(M10*21)/100</f>
      </c>
      <c t="s">
        <v>27</v>
      </c>
    </row>
    <row r="11" spans="1:5" ht="140.25">
      <c r="A11" s="35" t="s">
        <v>54</v>
      </c>
      <c r="E11" s="39" t="s">
        <v>1105</v>
      </c>
    </row>
    <row r="12" spans="1:5" ht="25.5">
      <c r="A12" s="35" t="s">
        <v>56</v>
      </c>
      <c r="E12" s="40" t="s">
        <v>1106</v>
      </c>
    </row>
    <row r="13" spans="1:5" ht="12.75">
      <c r="A13" t="s">
        <v>58</v>
      </c>
      <c r="E13" s="39" t="s">
        <v>1107</v>
      </c>
    </row>
    <row r="14" spans="1:16" ht="25.5">
      <c r="A14" t="s">
        <v>49</v>
      </c>
      <c s="34" t="s">
        <v>27</v>
      </c>
      <c s="34" t="s">
        <v>1108</v>
      </c>
      <c s="35" t="s">
        <v>5</v>
      </c>
      <c s="6" t="s">
        <v>1109</v>
      </c>
      <c s="36" t="s">
        <v>611</v>
      </c>
      <c s="37">
        <v>20.125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1104</v>
      </c>
      <c>
        <f>(M14*21)/100</f>
      </c>
      <c t="s">
        <v>27</v>
      </c>
    </row>
    <row r="15" spans="1:5" ht="140.25">
      <c r="A15" s="35" t="s">
        <v>54</v>
      </c>
      <c r="E15" s="39" t="s">
        <v>1105</v>
      </c>
    </row>
    <row r="16" spans="1:5" ht="25.5">
      <c r="A16" s="35" t="s">
        <v>56</v>
      </c>
      <c r="E16" s="40" t="s">
        <v>1110</v>
      </c>
    </row>
    <row r="17" spans="1:5" ht="12.75">
      <c r="A17" t="s">
        <v>58</v>
      </c>
      <c r="E17" s="39" t="s">
        <v>1107</v>
      </c>
    </row>
    <row r="18" spans="1:16" ht="25.5">
      <c r="A18" t="s">
        <v>49</v>
      </c>
      <c s="34" t="s">
        <v>26</v>
      </c>
      <c s="34" t="s">
        <v>1111</v>
      </c>
      <c s="35" t="s">
        <v>5</v>
      </c>
      <c s="6" t="s">
        <v>1112</v>
      </c>
      <c s="36" t="s">
        <v>611</v>
      </c>
      <c s="37">
        <v>20.4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1113</v>
      </c>
      <c>
        <f>(M18*21)/100</f>
      </c>
      <c t="s">
        <v>27</v>
      </c>
    </row>
    <row r="19" spans="1:5" ht="140.25">
      <c r="A19" s="35" t="s">
        <v>54</v>
      </c>
      <c r="E19" s="39" t="s">
        <v>1105</v>
      </c>
    </row>
    <row r="20" spans="1:5" ht="25.5">
      <c r="A20" s="35" t="s">
        <v>56</v>
      </c>
      <c r="E20" s="40" t="s">
        <v>1114</v>
      </c>
    </row>
    <row r="21" spans="1:5" ht="140.25">
      <c r="A21" t="s">
        <v>58</v>
      </c>
      <c r="E21" s="39" t="s">
        <v>1105</v>
      </c>
    </row>
    <row r="22" spans="1:13" ht="12.75">
      <c r="A22" t="s">
        <v>46</v>
      </c>
      <c r="C22" s="31" t="s">
        <v>47</v>
      </c>
      <c r="E22" s="33" t="s">
        <v>48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65</v>
      </c>
      <c s="34" t="s">
        <v>1115</v>
      </c>
      <c s="35" t="s">
        <v>5</v>
      </c>
      <c s="6" t="s">
        <v>1116</v>
      </c>
      <c s="36" t="s">
        <v>64</v>
      </c>
      <c s="37">
        <v>0.875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1104</v>
      </c>
      <c>
        <f>(M23*21)/100</f>
      </c>
      <c t="s">
        <v>27</v>
      </c>
    </row>
    <row r="24" spans="1:5" ht="63.75">
      <c r="A24" s="35" t="s">
        <v>54</v>
      </c>
      <c r="E24" s="39" t="s">
        <v>1117</v>
      </c>
    </row>
    <row r="25" spans="1:5" ht="25.5">
      <c r="A25" s="35" t="s">
        <v>56</v>
      </c>
      <c r="E25" s="40" t="s">
        <v>1118</v>
      </c>
    </row>
    <row r="26" spans="1:5" ht="12.75">
      <c r="A26" t="s">
        <v>58</v>
      </c>
      <c r="E26" s="39" t="s">
        <v>1107</v>
      </c>
    </row>
    <row r="27" spans="1:16" ht="12.75">
      <c r="A27" t="s">
        <v>49</v>
      </c>
      <c s="34" t="s">
        <v>68</v>
      </c>
      <c s="34" t="s">
        <v>1119</v>
      </c>
      <c s="35" t="s">
        <v>5</v>
      </c>
      <c s="6" t="s">
        <v>1120</v>
      </c>
      <c s="36" t="s">
        <v>52</v>
      </c>
      <c s="37">
        <v>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1104</v>
      </c>
      <c>
        <f>(M27*21)/100</f>
      </c>
      <c t="s">
        <v>27</v>
      </c>
    </row>
    <row r="28" spans="1:5" ht="63.75">
      <c r="A28" s="35" t="s">
        <v>54</v>
      </c>
      <c r="E28" s="39" t="s">
        <v>1117</v>
      </c>
    </row>
    <row r="29" spans="1:5" ht="25.5">
      <c r="A29" s="35" t="s">
        <v>56</v>
      </c>
      <c r="E29" s="40" t="s">
        <v>1121</v>
      </c>
    </row>
    <row r="30" spans="1:5" ht="12.75">
      <c r="A30" t="s">
        <v>58</v>
      </c>
      <c r="E30" s="39" t="s">
        <v>1107</v>
      </c>
    </row>
    <row r="31" spans="1:16" ht="25.5">
      <c r="A31" t="s">
        <v>49</v>
      </c>
      <c s="34" t="s">
        <v>71</v>
      </c>
      <c s="34" t="s">
        <v>1122</v>
      </c>
      <c s="35" t="s">
        <v>5</v>
      </c>
      <c s="6" t="s">
        <v>1123</v>
      </c>
      <c s="36" t="s">
        <v>1124</v>
      </c>
      <c s="37">
        <v>118.125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1104</v>
      </c>
      <c>
        <f>(M31*21)/100</f>
      </c>
      <c t="s">
        <v>27</v>
      </c>
    </row>
    <row r="32" spans="1:5" ht="25.5">
      <c r="A32" s="35" t="s">
        <v>54</v>
      </c>
      <c r="E32" s="39" t="s">
        <v>1125</v>
      </c>
    </row>
    <row r="33" spans="1:5" ht="25.5">
      <c r="A33" s="35" t="s">
        <v>56</v>
      </c>
      <c r="E33" s="40" t="s">
        <v>1126</v>
      </c>
    </row>
    <row r="34" spans="1:5" ht="12.75">
      <c r="A34" t="s">
        <v>58</v>
      </c>
      <c r="E34" s="39" t="s">
        <v>1107</v>
      </c>
    </row>
    <row r="35" spans="1:16" ht="12.75">
      <c r="A35" t="s">
        <v>49</v>
      </c>
      <c s="34" t="s">
        <v>74</v>
      </c>
      <c s="34" t="s">
        <v>1127</v>
      </c>
      <c s="35" t="s">
        <v>5</v>
      </c>
      <c s="6" t="s">
        <v>1128</v>
      </c>
      <c s="36" t="s">
        <v>64</v>
      </c>
      <c s="37">
        <v>20.3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1104</v>
      </c>
      <c>
        <f>(M35*21)/100</f>
      </c>
      <c t="s">
        <v>27</v>
      </c>
    </row>
    <row r="36" spans="1:5" ht="63.75">
      <c r="A36" s="35" t="s">
        <v>54</v>
      </c>
      <c r="E36" s="39" t="s">
        <v>1117</v>
      </c>
    </row>
    <row r="37" spans="1:5" ht="38.25">
      <c r="A37" s="35" t="s">
        <v>56</v>
      </c>
      <c r="E37" s="40" t="s">
        <v>1129</v>
      </c>
    </row>
    <row r="38" spans="1:5" ht="12.75">
      <c r="A38" t="s">
        <v>58</v>
      </c>
      <c r="E38" s="39" t="s">
        <v>1107</v>
      </c>
    </row>
    <row r="39" spans="1:16" ht="12.75">
      <c r="A39" t="s">
        <v>49</v>
      </c>
      <c s="34" t="s">
        <v>77</v>
      </c>
      <c s="34" t="s">
        <v>1130</v>
      </c>
      <c s="35" t="s">
        <v>5</v>
      </c>
      <c s="6" t="s">
        <v>1131</v>
      </c>
      <c s="36" t="s">
        <v>1124</v>
      </c>
      <c s="37">
        <v>1370.25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1104</v>
      </c>
      <c>
        <f>(M39*21)/100</f>
      </c>
      <c t="s">
        <v>27</v>
      </c>
    </row>
    <row r="40" spans="1:5" ht="25.5">
      <c r="A40" s="35" t="s">
        <v>54</v>
      </c>
      <c r="E40" s="39" t="s">
        <v>1125</v>
      </c>
    </row>
    <row r="41" spans="1:5" ht="25.5">
      <c r="A41" s="35" t="s">
        <v>56</v>
      </c>
      <c r="E41" s="40" t="s">
        <v>1132</v>
      </c>
    </row>
    <row r="42" spans="1:5" ht="12.75">
      <c r="A42" t="s">
        <v>58</v>
      </c>
      <c r="E42" s="39" t="s">
        <v>1107</v>
      </c>
    </row>
    <row r="43" spans="1:16" ht="12.75">
      <c r="A43" t="s">
        <v>49</v>
      </c>
      <c s="34" t="s">
        <v>80</v>
      </c>
      <c s="34" t="s">
        <v>1133</v>
      </c>
      <c s="35" t="s">
        <v>5</v>
      </c>
      <c s="6" t="s">
        <v>1134</v>
      </c>
      <c s="36" t="s">
        <v>64</v>
      </c>
      <c s="37">
        <v>10.2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1104</v>
      </c>
      <c>
        <f>(M43*21)/100</f>
      </c>
      <c t="s">
        <v>27</v>
      </c>
    </row>
    <row r="44" spans="1:5" ht="369.75">
      <c r="A44" s="35" t="s">
        <v>54</v>
      </c>
      <c r="E44" s="39" t="s">
        <v>1135</v>
      </c>
    </row>
    <row r="45" spans="1:5" ht="25.5">
      <c r="A45" s="35" t="s">
        <v>56</v>
      </c>
      <c r="E45" s="40" t="s">
        <v>1136</v>
      </c>
    </row>
    <row r="46" spans="1:5" ht="12.75">
      <c r="A46" t="s">
        <v>58</v>
      </c>
      <c r="E46" s="39" t="s">
        <v>1107</v>
      </c>
    </row>
    <row r="47" spans="1:16" ht="12.75">
      <c r="A47" t="s">
        <v>49</v>
      </c>
      <c s="34" t="s">
        <v>84</v>
      </c>
      <c s="34" t="s">
        <v>1137</v>
      </c>
      <c s="35" t="s">
        <v>5</v>
      </c>
      <c s="6" t="s">
        <v>1138</v>
      </c>
      <c s="36" t="s">
        <v>64</v>
      </c>
      <c s="37">
        <v>255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1104</v>
      </c>
      <c>
        <f>(M47*21)/100</f>
      </c>
      <c t="s">
        <v>27</v>
      </c>
    </row>
    <row r="48" spans="1:5" ht="25.5">
      <c r="A48" s="35" t="s">
        <v>54</v>
      </c>
      <c r="E48" s="39" t="s">
        <v>1139</v>
      </c>
    </row>
    <row r="49" spans="1:5" ht="25.5">
      <c r="A49" s="35" t="s">
        <v>56</v>
      </c>
      <c r="E49" s="40" t="s">
        <v>1140</v>
      </c>
    </row>
    <row r="50" spans="1:5" ht="12.75">
      <c r="A50" t="s">
        <v>58</v>
      </c>
      <c r="E50" s="39" t="s">
        <v>1107</v>
      </c>
    </row>
    <row r="51" spans="1:16" ht="12.75">
      <c r="A51" t="s">
        <v>49</v>
      </c>
      <c s="34" t="s">
        <v>88</v>
      </c>
      <c s="34" t="s">
        <v>1141</v>
      </c>
      <c s="35" t="s">
        <v>5</v>
      </c>
      <c s="6" t="s">
        <v>1142</v>
      </c>
      <c s="36" t="s">
        <v>926</v>
      </c>
      <c s="37">
        <v>240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1104</v>
      </c>
      <c>
        <f>(M51*21)/100</f>
      </c>
      <c t="s">
        <v>27</v>
      </c>
    </row>
    <row r="52" spans="1:5" ht="38.25">
      <c r="A52" s="35" t="s">
        <v>54</v>
      </c>
      <c r="E52" s="39" t="s">
        <v>1143</v>
      </c>
    </row>
    <row r="53" spans="1:5" ht="25.5">
      <c r="A53" s="35" t="s">
        <v>56</v>
      </c>
      <c r="E53" s="40" t="s">
        <v>1144</v>
      </c>
    </row>
    <row r="54" spans="1:5" ht="12.75">
      <c r="A54" t="s">
        <v>58</v>
      </c>
      <c r="E54" s="39" t="s">
        <v>1107</v>
      </c>
    </row>
    <row r="55" spans="1:13" ht="12.75">
      <c r="A55" t="s">
        <v>46</v>
      </c>
      <c r="C55" s="31" t="s">
        <v>68</v>
      </c>
      <c r="E55" s="33" t="s">
        <v>1145</v>
      </c>
      <c r="J55" s="32">
        <f>0</f>
      </c>
      <c s="32">
        <f>0</f>
      </c>
      <c s="32">
        <f>0+L56+L60+L64+L68+L72+L76+L80</f>
      </c>
      <c s="32">
        <f>0+M56+M60+M64+M68+M72+M76+M80</f>
      </c>
    </row>
    <row r="56" spans="1:16" ht="12.75">
      <c r="A56" t="s">
        <v>49</v>
      </c>
      <c s="34" t="s">
        <v>92</v>
      </c>
      <c s="34" t="s">
        <v>1146</v>
      </c>
      <c s="35" t="s">
        <v>5</v>
      </c>
      <c s="6" t="s">
        <v>1147</v>
      </c>
      <c s="36" t="s">
        <v>926</v>
      </c>
      <c s="37">
        <v>54.5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1104</v>
      </c>
      <c>
        <f>(M56*21)/100</f>
      </c>
      <c t="s">
        <v>27</v>
      </c>
    </row>
    <row r="57" spans="1:5" ht="51">
      <c r="A57" s="35" t="s">
        <v>54</v>
      </c>
      <c r="E57" s="39" t="s">
        <v>1148</v>
      </c>
    </row>
    <row r="58" spans="1:5" ht="25.5">
      <c r="A58" s="35" t="s">
        <v>56</v>
      </c>
      <c r="E58" s="40" t="s">
        <v>1149</v>
      </c>
    </row>
    <row r="59" spans="1:5" ht="12.75">
      <c r="A59" t="s">
        <v>58</v>
      </c>
      <c r="E59" s="39" t="s">
        <v>1107</v>
      </c>
    </row>
    <row r="60" spans="1:16" ht="12.75">
      <c r="A60" t="s">
        <v>49</v>
      </c>
      <c s="34" t="s">
        <v>95</v>
      </c>
      <c s="34" t="s">
        <v>1150</v>
      </c>
      <c s="35" t="s">
        <v>5</v>
      </c>
      <c s="6" t="s">
        <v>1151</v>
      </c>
      <c s="36" t="s">
        <v>926</v>
      </c>
      <c s="37">
        <v>180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1104</v>
      </c>
      <c>
        <f>(M60*21)/100</f>
      </c>
      <c t="s">
        <v>27</v>
      </c>
    </row>
    <row r="61" spans="1:5" ht="51">
      <c r="A61" s="35" t="s">
        <v>54</v>
      </c>
      <c r="E61" s="39" t="s">
        <v>1152</v>
      </c>
    </row>
    <row r="62" spans="1:5" ht="25.5">
      <c r="A62" s="35" t="s">
        <v>56</v>
      </c>
      <c r="E62" s="40" t="s">
        <v>1153</v>
      </c>
    </row>
    <row r="63" spans="1:5" ht="12.75">
      <c r="A63" t="s">
        <v>58</v>
      </c>
      <c r="E63" s="39" t="s">
        <v>1107</v>
      </c>
    </row>
    <row r="64" spans="1:16" ht="12.75">
      <c r="A64" t="s">
        <v>49</v>
      </c>
      <c s="34" t="s">
        <v>98</v>
      </c>
      <c s="34" t="s">
        <v>1154</v>
      </c>
      <c s="35" t="s">
        <v>5</v>
      </c>
      <c s="6" t="s">
        <v>1155</v>
      </c>
      <c s="36" t="s">
        <v>926</v>
      </c>
      <c s="37">
        <v>370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1104</v>
      </c>
      <c>
        <f>(M64*21)/100</f>
      </c>
      <c t="s">
        <v>27</v>
      </c>
    </row>
    <row r="65" spans="1:5" ht="140.25">
      <c r="A65" s="35" t="s">
        <v>54</v>
      </c>
      <c r="E65" s="39" t="s">
        <v>1156</v>
      </c>
    </row>
    <row r="66" spans="1:5" ht="38.25">
      <c r="A66" s="35" t="s">
        <v>56</v>
      </c>
      <c r="E66" s="40" t="s">
        <v>1157</v>
      </c>
    </row>
    <row r="67" spans="1:5" ht="12.75">
      <c r="A67" t="s">
        <v>58</v>
      </c>
      <c r="E67" s="39" t="s">
        <v>1107</v>
      </c>
    </row>
    <row r="68" spans="1:16" ht="12.75">
      <c r="A68" t="s">
        <v>49</v>
      </c>
      <c s="34" t="s">
        <v>101</v>
      </c>
      <c s="34" t="s">
        <v>1158</v>
      </c>
      <c s="35" t="s">
        <v>5</v>
      </c>
      <c s="6" t="s">
        <v>1159</v>
      </c>
      <c s="36" t="s">
        <v>926</v>
      </c>
      <c s="37">
        <v>180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1104</v>
      </c>
      <c>
        <f>(M68*21)/100</f>
      </c>
      <c t="s">
        <v>27</v>
      </c>
    </row>
    <row r="69" spans="1:5" ht="140.25">
      <c r="A69" s="35" t="s">
        <v>54</v>
      </c>
      <c r="E69" s="39" t="s">
        <v>1156</v>
      </c>
    </row>
    <row r="70" spans="1:5" ht="38.25">
      <c r="A70" s="35" t="s">
        <v>56</v>
      </c>
      <c r="E70" s="40" t="s">
        <v>1160</v>
      </c>
    </row>
    <row r="71" spans="1:5" ht="12.75">
      <c r="A71" t="s">
        <v>58</v>
      </c>
      <c r="E71" s="39" t="s">
        <v>1107</v>
      </c>
    </row>
    <row r="72" spans="1:16" ht="12.75">
      <c r="A72" t="s">
        <v>49</v>
      </c>
      <c s="34" t="s">
        <v>104</v>
      </c>
      <c s="34" t="s">
        <v>1161</v>
      </c>
      <c s="35" t="s">
        <v>5</v>
      </c>
      <c s="6" t="s">
        <v>1162</v>
      </c>
      <c s="36" t="s">
        <v>926</v>
      </c>
      <c s="37">
        <v>370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1104</v>
      </c>
      <c>
        <f>(M72*21)/100</f>
      </c>
      <c t="s">
        <v>27</v>
      </c>
    </row>
    <row r="73" spans="1:5" ht="102">
      <c r="A73" s="35" t="s">
        <v>54</v>
      </c>
      <c r="E73" s="39" t="s">
        <v>1163</v>
      </c>
    </row>
    <row r="74" spans="1:5" ht="38.25">
      <c r="A74" s="35" t="s">
        <v>56</v>
      </c>
      <c r="E74" s="40" t="s">
        <v>1157</v>
      </c>
    </row>
    <row r="75" spans="1:5" ht="12.75">
      <c r="A75" t="s">
        <v>58</v>
      </c>
      <c r="E75" s="39" t="s">
        <v>1107</v>
      </c>
    </row>
    <row r="76" spans="1:16" ht="12.75">
      <c r="A76" t="s">
        <v>49</v>
      </c>
      <c s="34" t="s">
        <v>107</v>
      </c>
      <c s="34" t="s">
        <v>1164</v>
      </c>
      <c s="35" t="s">
        <v>5</v>
      </c>
      <c s="6" t="s">
        <v>1165</v>
      </c>
      <c s="36" t="s">
        <v>926</v>
      </c>
      <c s="37">
        <v>54.5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1104</v>
      </c>
      <c>
        <f>(M76*21)/100</f>
      </c>
      <c t="s">
        <v>27</v>
      </c>
    </row>
    <row r="77" spans="1:5" ht="153">
      <c r="A77" s="35" t="s">
        <v>54</v>
      </c>
      <c r="E77" s="39" t="s">
        <v>1166</v>
      </c>
    </row>
    <row r="78" spans="1:5" ht="25.5">
      <c r="A78" s="35" t="s">
        <v>56</v>
      </c>
      <c r="E78" s="40" t="s">
        <v>1149</v>
      </c>
    </row>
    <row r="79" spans="1:5" ht="12.75">
      <c r="A79" t="s">
        <v>58</v>
      </c>
      <c r="E79" s="39" t="s">
        <v>1107</v>
      </c>
    </row>
    <row r="80" spans="1:16" ht="25.5">
      <c r="A80" t="s">
        <v>49</v>
      </c>
      <c s="34" t="s">
        <v>111</v>
      </c>
      <c s="34" t="s">
        <v>1167</v>
      </c>
      <c s="35" t="s">
        <v>5</v>
      </c>
      <c s="6" t="s">
        <v>1168</v>
      </c>
      <c s="36" t="s">
        <v>926</v>
      </c>
      <c s="37">
        <v>2.5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1104</v>
      </c>
      <c>
        <f>(M80*21)/100</f>
      </c>
      <c t="s">
        <v>27</v>
      </c>
    </row>
    <row r="81" spans="1:5" ht="153">
      <c r="A81" s="35" t="s">
        <v>54</v>
      </c>
      <c r="E81" s="39" t="s">
        <v>1166</v>
      </c>
    </row>
    <row r="82" spans="1:5" ht="38.25">
      <c r="A82" s="35" t="s">
        <v>56</v>
      </c>
      <c r="E82" s="40" t="s">
        <v>1169</v>
      </c>
    </row>
    <row r="83" spans="1:5" ht="12.75">
      <c r="A83" t="s">
        <v>58</v>
      </c>
      <c r="E83" s="39" t="s">
        <v>1107</v>
      </c>
    </row>
    <row r="84" spans="1:13" ht="12.75">
      <c r="A84" t="s">
        <v>46</v>
      </c>
      <c r="C84" s="31" t="s">
        <v>77</v>
      </c>
      <c r="E84" s="33" t="s">
        <v>1170</v>
      </c>
      <c r="J84" s="32">
        <f>0</f>
      </c>
      <c s="32">
        <f>0</f>
      </c>
      <c s="32">
        <f>0+L85+L89</f>
      </c>
      <c s="32">
        <f>0+M85+M89</f>
      </c>
    </row>
    <row r="85" spans="1:16" ht="12.75">
      <c r="A85" t="s">
        <v>49</v>
      </c>
      <c s="34" t="s">
        <v>114</v>
      </c>
      <c s="34" t="s">
        <v>1171</v>
      </c>
      <c s="35" t="s">
        <v>5</v>
      </c>
      <c s="6" t="s">
        <v>1172</v>
      </c>
      <c s="36" t="s">
        <v>110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1104</v>
      </c>
      <c>
        <f>(M85*21)/100</f>
      </c>
      <c t="s">
        <v>27</v>
      </c>
    </row>
    <row r="86" spans="1:5" ht="255">
      <c r="A86" s="35" t="s">
        <v>54</v>
      </c>
      <c r="E86" s="39" t="s">
        <v>1173</v>
      </c>
    </row>
    <row r="87" spans="1:5" ht="25.5">
      <c r="A87" s="35" t="s">
        <v>56</v>
      </c>
      <c r="E87" s="40" t="s">
        <v>1174</v>
      </c>
    </row>
    <row r="88" spans="1:5" ht="12.75">
      <c r="A88" t="s">
        <v>58</v>
      </c>
      <c r="E88" s="39" t="s">
        <v>1107</v>
      </c>
    </row>
    <row r="89" spans="1:16" ht="12.75">
      <c r="A89" t="s">
        <v>49</v>
      </c>
      <c s="34" t="s">
        <v>117</v>
      </c>
      <c s="34" t="s">
        <v>1175</v>
      </c>
      <c s="35" t="s">
        <v>5</v>
      </c>
      <c s="6" t="s">
        <v>1176</v>
      </c>
      <c s="36" t="s">
        <v>110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1104</v>
      </c>
      <c>
        <f>(M89*21)/100</f>
      </c>
      <c t="s">
        <v>27</v>
      </c>
    </row>
    <row r="90" spans="1:5" ht="12.75">
      <c r="A90" s="35" t="s">
        <v>54</v>
      </c>
      <c r="E90" s="39" t="s">
        <v>1177</v>
      </c>
    </row>
    <row r="91" spans="1:5" ht="51">
      <c r="A91" s="35" t="s">
        <v>56</v>
      </c>
      <c r="E91" s="40" t="s">
        <v>1178</v>
      </c>
    </row>
    <row r="92" spans="1:5" ht="12.75">
      <c r="A92" t="s">
        <v>58</v>
      </c>
      <c r="E92" s="39" t="s">
        <v>1107</v>
      </c>
    </row>
    <row r="93" spans="1:13" ht="12.75">
      <c r="A93" t="s">
        <v>46</v>
      </c>
      <c r="C93" s="31" t="s">
        <v>80</v>
      </c>
      <c r="E93" s="33" t="s">
        <v>1179</v>
      </c>
      <c r="J93" s="32">
        <f>0</f>
      </c>
      <c s="32">
        <f>0</f>
      </c>
      <c s="32">
        <f>0+L94+L98+L102+L106+L110+L114</f>
      </c>
      <c s="32">
        <f>0+M94+M98+M102+M106+M110+M114</f>
      </c>
    </row>
    <row r="94" spans="1:16" ht="12.75">
      <c r="A94" t="s">
        <v>49</v>
      </c>
      <c s="34" t="s">
        <v>120</v>
      </c>
      <c s="34" t="s">
        <v>1180</v>
      </c>
      <c s="35" t="s">
        <v>5</v>
      </c>
      <c s="6" t="s">
        <v>1181</v>
      </c>
      <c s="36" t="s">
        <v>1182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1104</v>
      </c>
      <c>
        <f>(M94*21)/100</f>
      </c>
      <c t="s">
        <v>27</v>
      </c>
    </row>
    <row r="95" spans="1:5" ht="12.75">
      <c r="A95" s="35" t="s">
        <v>54</v>
      </c>
      <c r="E95" s="39" t="s">
        <v>1183</v>
      </c>
    </row>
    <row r="96" spans="1:5" ht="25.5">
      <c r="A96" s="35" t="s">
        <v>56</v>
      </c>
      <c r="E96" s="40" t="s">
        <v>1184</v>
      </c>
    </row>
    <row r="97" spans="1:5" ht="12.75">
      <c r="A97" t="s">
        <v>58</v>
      </c>
      <c r="E97" s="39" t="s">
        <v>1107</v>
      </c>
    </row>
    <row r="98" spans="1:16" ht="12.75">
      <c r="A98" t="s">
        <v>49</v>
      </c>
      <c s="34" t="s">
        <v>123</v>
      </c>
      <c s="34" t="s">
        <v>1185</v>
      </c>
      <c s="35" t="s">
        <v>5</v>
      </c>
      <c s="6" t="s">
        <v>1186</v>
      </c>
      <c s="36" t="s">
        <v>1182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1104</v>
      </c>
      <c>
        <f>(M98*21)/100</f>
      </c>
      <c t="s">
        <v>27</v>
      </c>
    </row>
    <row r="99" spans="1:5" ht="12.75">
      <c r="A99" s="35" t="s">
        <v>54</v>
      </c>
      <c r="E99" s="39" t="s">
        <v>1183</v>
      </c>
    </row>
    <row r="100" spans="1:5" ht="25.5">
      <c r="A100" s="35" t="s">
        <v>56</v>
      </c>
      <c r="E100" s="40" t="s">
        <v>1187</v>
      </c>
    </row>
    <row r="101" spans="1:5" ht="12.75">
      <c r="A101" t="s">
        <v>58</v>
      </c>
      <c r="E101" s="39" t="s">
        <v>1107</v>
      </c>
    </row>
    <row r="102" spans="1:16" ht="12.75">
      <c r="A102" t="s">
        <v>49</v>
      </c>
      <c s="34" t="s">
        <v>126</v>
      </c>
      <c s="34" t="s">
        <v>1188</v>
      </c>
      <c s="35" t="s">
        <v>5</v>
      </c>
      <c s="6" t="s">
        <v>1189</v>
      </c>
      <c s="36" t="s">
        <v>52</v>
      </c>
      <c s="37">
        <v>24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1104</v>
      </c>
      <c>
        <f>(M102*21)/100</f>
      </c>
      <c t="s">
        <v>27</v>
      </c>
    </row>
    <row r="103" spans="1:5" ht="51">
      <c r="A103" s="35" t="s">
        <v>54</v>
      </c>
      <c r="E103" s="39" t="s">
        <v>1190</v>
      </c>
    </row>
    <row r="104" spans="1:5" ht="25.5">
      <c r="A104" s="35" t="s">
        <v>56</v>
      </c>
      <c r="E104" s="40" t="s">
        <v>1191</v>
      </c>
    </row>
    <row r="105" spans="1:5" ht="12.75">
      <c r="A105" t="s">
        <v>58</v>
      </c>
      <c r="E105" s="39" t="s">
        <v>1107</v>
      </c>
    </row>
    <row r="106" spans="1:16" ht="12.75">
      <c r="A106" t="s">
        <v>49</v>
      </c>
      <c s="34" t="s">
        <v>129</v>
      </c>
      <c s="34" t="s">
        <v>1192</v>
      </c>
      <c s="35" t="s">
        <v>5</v>
      </c>
      <c s="6" t="s">
        <v>1193</v>
      </c>
      <c s="36" t="s">
        <v>52</v>
      </c>
      <c s="37">
        <v>16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1104</v>
      </c>
      <c>
        <f>(M106*21)/100</f>
      </c>
      <c t="s">
        <v>27</v>
      </c>
    </row>
    <row r="107" spans="1:5" ht="51">
      <c r="A107" s="35" t="s">
        <v>54</v>
      </c>
      <c r="E107" s="39" t="s">
        <v>1190</v>
      </c>
    </row>
    <row r="108" spans="1:5" ht="25.5">
      <c r="A108" s="35" t="s">
        <v>56</v>
      </c>
      <c r="E108" s="40" t="s">
        <v>1194</v>
      </c>
    </row>
    <row r="109" spans="1:5" ht="12.75">
      <c r="A109" t="s">
        <v>58</v>
      </c>
      <c r="E109" s="39" t="s">
        <v>1107</v>
      </c>
    </row>
    <row r="110" spans="1:16" ht="12.75">
      <c r="A110" t="s">
        <v>49</v>
      </c>
      <c s="34" t="s">
        <v>132</v>
      </c>
      <c s="34" t="s">
        <v>1195</v>
      </c>
      <c s="35" t="s">
        <v>5</v>
      </c>
      <c s="6" t="s">
        <v>1196</v>
      </c>
      <c s="36" t="s">
        <v>52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1104</v>
      </c>
      <c>
        <f>(M110*21)/100</f>
      </c>
      <c t="s">
        <v>27</v>
      </c>
    </row>
    <row r="111" spans="1:5" ht="51">
      <c r="A111" s="35" t="s">
        <v>54</v>
      </c>
      <c r="E111" s="39" t="s">
        <v>1190</v>
      </c>
    </row>
    <row r="112" spans="1:5" ht="25.5">
      <c r="A112" s="35" t="s">
        <v>56</v>
      </c>
      <c r="E112" s="40" t="s">
        <v>1197</v>
      </c>
    </row>
    <row r="113" spans="1:5" ht="12.75">
      <c r="A113" t="s">
        <v>58</v>
      </c>
      <c r="E113" s="39" t="s">
        <v>1107</v>
      </c>
    </row>
    <row r="114" spans="1:16" ht="12.75">
      <c r="A114" t="s">
        <v>49</v>
      </c>
      <c s="34" t="s">
        <v>135</v>
      </c>
      <c s="34" t="s">
        <v>1198</v>
      </c>
      <c s="35" t="s">
        <v>5</v>
      </c>
      <c s="6" t="s">
        <v>1199</v>
      </c>
      <c s="36" t="s">
        <v>52</v>
      </c>
      <c s="37">
        <v>60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1104</v>
      </c>
      <c>
        <f>(M114*21)/100</f>
      </c>
      <c t="s">
        <v>27</v>
      </c>
    </row>
    <row r="115" spans="1:5" ht="38.25">
      <c r="A115" s="35" t="s">
        <v>54</v>
      </c>
      <c r="E115" s="39" t="s">
        <v>1200</v>
      </c>
    </row>
    <row r="116" spans="1:5" ht="25.5">
      <c r="A116" s="35" t="s">
        <v>56</v>
      </c>
      <c r="E116" s="40" t="s">
        <v>1201</v>
      </c>
    </row>
    <row r="117" spans="1:5" ht="12.75">
      <c r="A117" t="s">
        <v>58</v>
      </c>
      <c r="E117" s="39" t="s">
        <v>1107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