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SO 1.1 - ZRN" sheetId="2" r:id="rId2"/>
    <sheet name="SO 1.2 - VRN" sheetId="3" r:id="rId3"/>
    <sheet name="SO 2.1 - ZRN" sheetId="4" r:id="rId4"/>
    <sheet name="SO 2.2 - VRN" sheetId="5" r:id="rId5"/>
    <sheet name="SO 3 - Přejezdové panely ..." sheetId="6" r:id="rId6"/>
    <sheet name="SO 4.1 - ZRN" sheetId="7" r:id="rId7"/>
    <sheet name="SO 5.1 - ZRN" sheetId="8" r:id="rId8"/>
    <sheet name="SO 5.2 - VRN" sheetId="9" r:id="rId9"/>
    <sheet name="SO 7.1 - ZRN" sheetId="10" r:id="rId10"/>
    <sheet name="SO 7.2 - VRN" sheetId="11" r:id="rId11"/>
    <sheet name="SO 8.1 - ZRN" sheetId="12" r:id="rId12"/>
    <sheet name="SO 9.1 - ZRN" sheetId="13" r:id="rId13"/>
    <sheet name="SO 9.2 - VRN" sheetId="14" r:id="rId14"/>
    <sheet name="SO 10.1 - ZRN" sheetId="15" r:id="rId15"/>
    <sheet name="SO 10.1.1 - Propustek pod..." sheetId="16" r:id="rId16"/>
    <sheet name="SO 10.2 - VRN" sheetId="17" r:id="rId17"/>
    <sheet name="SO 11.1 - ZRN" sheetId="18" r:id="rId18"/>
    <sheet name="SO 11.2 - VRN" sheetId="19" r:id="rId19"/>
    <sheet name="∑ - Materiál dodávaný obj..." sheetId="20" r:id="rId20"/>
    <sheet name="Seznam figur" sheetId="21" r:id="rId21"/>
    <sheet name="Pokyny pro vyplnění" sheetId="22" r:id="rId22"/>
  </sheets>
  <definedNames>
    <definedName name="_xlnm.Print_Area" localSheetId="0">'Rekapitulace stavby'!$D$4:$AO$36,'Rekapitulace stavby'!$C$42:$AQ$89</definedName>
    <definedName name="_xlnm.Print_Titles" localSheetId="0">'Rekapitulace stavby'!$52:$52</definedName>
    <definedName name="_xlnm._FilterDatabase" localSheetId="1" hidden="1">'SO 1.1 - ZRN'!$C$93:$K$223</definedName>
    <definedName name="_xlnm.Print_Area" localSheetId="1">'SO 1.1 - ZRN'!$C$4:$J$43,'SO 1.1 - ZRN'!$C$49:$J$71,'SO 1.1 - ZRN'!$C$77:$K$223</definedName>
    <definedName name="_xlnm.Print_Titles" localSheetId="1">'SO 1.1 - ZRN'!$93:$93</definedName>
    <definedName name="_xlnm._FilterDatabase" localSheetId="2" hidden="1">'SO 1.2 - VRN'!$C$91:$K$101</definedName>
    <definedName name="_xlnm.Print_Area" localSheetId="2">'SO 1.2 - VRN'!$C$4:$J$43,'SO 1.2 - VRN'!$C$49:$J$69,'SO 1.2 - VRN'!$C$75:$K$101</definedName>
    <definedName name="_xlnm.Print_Titles" localSheetId="2">'SO 1.2 - VRN'!$91:$91</definedName>
    <definedName name="_xlnm._FilterDatabase" localSheetId="3" hidden="1">'SO 2.1 - ZRN'!$C$93:$K$209</definedName>
    <definedName name="_xlnm.Print_Area" localSheetId="3">'SO 2.1 - ZRN'!$C$4:$J$43,'SO 2.1 - ZRN'!$C$49:$J$71,'SO 2.1 - ZRN'!$C$77:$K$209</definedName>
    <definedName name="_xlnm.Print_Titles" localSheetId="3">'SO 2.1 - ZRN'!$93:$93</definedName>
    <definedName name="_xlnm._FilterDatabase" localSheetId="4" hidden="1">'SO 2.2 - VRN'!$C$91:$K$101</definedName>
    <definedName name="_xlnm.Print_Area" localSheetId="4">'SO 2.2 - VRN'!$C$4:$J$43,'SO 2.2 - VRN'!$C$49:$J$69,'SO 2.2 - VRN'!$C$75:$K$101</definedName>
    <definedName name="_xlnm.Print_Titles" localSheetId="4">'SO 2.2 - VRN'!$91:$91</definedName>
    <definedName name="_xlnm._FilterDatabase" localSheetId="5" hidden="1">'SO 3 - Přejezdové panely ...'!$C$85:$K$92</definedName>
    <definedName name="_xlnm.Print_Area" localSheetId="5">'SO 3 - Přejezdové panely ...'!$C$4:$J$41,'SO 3 - Přejezdové panely ...'!$C$47:$J$65,'SO 3 - Přejezdové panely ...'!$C$71:$K$92</definedName>
    <definedName name="_xlnm.Print_Titles" localSheetId="5">'SO 3 - Přejezdové panely ...'!$85:$85</definedName>
    <definedName name="_xlnm._FilterDatabase" localSheetId="6" hidden="1">'SO 4.1 - ZRN'!$C$93:$K$120</definedName>
    <definedName name="_xlnm.Print_Area" localSheetId="6">'SO 4.1 - ZRN'!$C$4:$J$43,'SO 4.1 - ZRN'!$C$49:$J$71,'SO 4.1 - ZRN'!$C$77:$K$120</definedName>
    <definedName name="_xlnm.Print_Titles" localSheetId="6">'SO 4.1 - ZRN'!$93:$93</definedName>
    <definedName name="_xlnm._FilterDatabase" localSheetId="7" hidden="1">'SO 5.1 - ZRN'!$C$94:$K$202</definedName>
    <definedName name="_xlnm.Print_Area" localSheetId="7">'SO 5.1 - ZRN'!$C$4:$J$43,'SO 5.1 - ZRN'!$C$49:$J$72,'SO 5.1 - ZRN'!$C$78:$K$202</definedName>
    <definedName name="_xlnm.Print_Titles" localSheetId="7">'SO 5.1 - ZRN'!$94:$94</definedName>
    <definedName name="_xlnm._FilterDatabase" localSheetId="8" hidden="1">'SO 5.2 - VRN'!$C$91:$K$99</definedName>
    <definedName name="_xlnm.Print_Area" localSheetId="8">'SO 5.2 - VRN'!$C$4:$J$43,'SO 5.2 - VRN'!$C$49:$J$69,'SO 5.2 - VRN'!$C$75:$K$99</definedName>
    <definedName name="_xlnm.Print_Titles" localSheetId="8">'SO 5.2 - VRN'!$91:$91</definedName>
    <definedName name="_xlnm._FilterDatabase" localSheetId="9" hidden="1">'SO 7.1 - ZRN'!$C$94:$K$209</definedName>
    <definedName name="_xlnm.Print_Area" localSheetId="9">'SO 7.1 - ZRN'!$C$4:$J$43,'SO 7.1 - ZRN'!$C$49:$J$72,'SO 7.1 - ZRN'!$C$78:$K$209</definedName>
    <definedName name="_xlnm.Print_Titles" localSheetId="9">'SO 7.1 - ZRN'!$94:$94</definedName>
    <definedName name="_xlnm._FilterDatabase" localSheetId="10" hidden="1">'SO 7.2 - VRN'!$C$91:$K$99</definedName>
    <definedName name="_xlnm.Print_Area" localSheetId="10">'SO 7.2 - VRN'!$C$4:$J$43,'SO 7.2 - VRN'!$C$49:$J$69,'SO 7.2 - VRN'!$C$75:$K$99</definedName>
    <definedName name="_xlnm.Print_Titles" localSheetId="10">'SO 7.2 - VRN'!$91:$91</definedName>
    <definedName name="_xlnm._FilterDatabase" localSheetId="11" hidden="1">'SO 8.1 - ZRN'!$C$93:$K$117</definedName>
    <definedName name="_xlnm.Print_Area" localSheetId="11">'SO 8.1 - ZRN'!$C$4:$J$43,'SO 8.1 - ZRN'!$C$49:$J$71,'SO 8.1 - ZRN'!$C$77:$K$117</definedName>
    <definedName name="_xlnm.Print_Titles" localSheetId="11">'SO 8.1 - ZRN'!$93:$93</definedName>
    <definedName name="_xlnm._FilterDatabase" localSheetId="12" hidden="1">'SO 9.1 - ZRN'!$C$92:$K$224</definedName>
    <definedName name="_xlnm.Print_Area" localSheetId="12">'SO 9.1 - ZRN'!$C$4:$J$43,'SO 9.1 - ZRN'!$C$49:$J$70,'SO 9.1 - ZRN'!$C$76:$K$224</definedName>
    <definedName name="_xlnm.Print_Titles" localSheetId="12">'SO 9.1 - ZRN'!$92:$92</definedName>
    <definedName name="_xlnm._FilterDatabase" localSheetId="13" hidden="1">'SO 9.2 - VRN'!$C$91:$K$96</definedName>
    <definedName name="_xlnm.Print_Area" localSheetId="13">'SO 9.2 - VRN'!$C$4:$J$43,'SO 9.2 - VRN'!$C$49:$J$69,'SO 9.2 - VRN'!$C$75:$K$96</definedName>
    <definedName name="_xlnm.Print_Titles" localSheetId="13">'SO 9.2 - VRN'!$91:$91</definedName>
    <definedName name="_xlnm._FilterDatabase" localSheetId="14" hidden="1">'SO 10.1 - ZRN'!$C$94:$K$228</definedName>
    <definedName name="_xlnm.Print_Area" localSheetId="14">'SO 10.1 - ZRN'!$C$4:$J$43,'SO 10.1 - ZRN'!$C$49:$J$72,'SO 10.1 - ZRN'!$C$78:$K$228</definedName>
    <definedName name="_xlnm.Print_Titles" localSheetId="14">'SO 10.1 - ZRN'!$94:$94</definedName>
    <definedName name="_xlnm._FilterDatabase" localSheetId="15" hidden="1">'SO 10.1.1 - Propustek pod...'!$C$96:$K$141</definedName>
    <definedName name="_xlnm.Print_Area" localSheetId="15">'SO 10.1.1 - Propustek pod...'!$C$4:$J$43,'SO 10.1.1 - Propustek pod...'!$C$49:$J$74,'SO 10.1.1 - Propustek pod...'!$C$80:$K$141</definedName>
    <definedName name="_xlnm.Print_Titles" localSheetId="15">'SO 10.1.1 - Propustek pod...'!$96:$96</definedName>
    <definedName name="_xlnm._FilterDatabase" localSheetId="16" hidden="1">'SO 10.2 - VRN'!$C$91:$K$96</definedName>
    <definedName name="_xlnm.Print_Area" localSheetId="16">'SO 10.2 - VRN'!$C$4:$J$43,'SO 10.2 - VRN'!$C$49:$J$69,'SO 10.2 - VRN'!$C$75:$K$96</definedName>
    <definedName name="_xlnm.Print_Titles" localSheetId="16">'SO 10.2 - VRN'!$91:$91</definedName>
    <definedName name="_xlnm._FilterDatabase" localSheetId="17" hidden="1">'SO 11.1 - ZRN'!$C$93:$K$199</definedName>
    <definedName name="_xlnm.Print_Area" localSheetId="17">'SO 11.1 - ZRN'!$C$4:$J$43,'SO 11.1 - ZRN'!$C$49:$J$71,'SO 11.1 - ZRN'!$C$77:$K$199</definedName>
    <definedName name="_xlnm.Print_Titles" localSheetId="17">'SO 11.1 - ZRN'!$93:$93</definedName>
    <definedName name="_xlnm._FilterDatabase" localSheetId="18" hidden="1">'SO 11.2 - VRN'!$C$91:$K$96</definedName>
    <definedName name="_xlnm.Print_Area" localSheetId="18">'SO 11.2 - VRN'!$C$4:$J$43,'SO 11.2 - VRN'!$C$49:$J$69,'SO 11.2 - VRN'!$C$75:$K$96</definedName>
    <definedName name="_xlnm.Print_Titles" localSheetId="18">'SO 11.2 - VRN'!$91:$91</definedName>
    <definedName name="_xlnm._FilterDatabase" localSheetId="19" hidden="1">'∑ - Materiál dodávaný obj...'!$C$85:$K$92</definedName>
    <definedName name="_xlnm.Print_Area" localSheetId="19">'∑ - Materiál dodávaný obj...'!$C$4:$J$41,'∑ - Materiál dodávaný obj...'!$C$47:$J$65,'∑ - Materiál dodávaný obj...'!$C$71:$K$92</definedName>
    <definedName name="_xlnm.Print_Titles" localSheetId="19">'∑ - Materiál dodávaný obj...'!$85:$85</definedName>
    <definedName name="_xlnm.Print_Area" localSheetId="20">'Seznam figur'!$C$4:$G$490</definedName>
    <definedName name="_xlnm.Print_Titles" localSheetId="20">'Seznam figur'!$9:$9</definedName>
    <definedName name="_xlnm.Print_Area" localSheetId="21">'Pokyny pro vyplnění'!$B$2:$K$71,'Pokyny pro vyplnění'!$B$74:$K$118,'Pokyny pro vyplnění'!$B$121:$K$161,'Pokyny pro vyplnění'!$B$164:$K$218</definedName>
  </definedNames>
  <calcPr/>
</workbook>
</file>

<file path=xl/calcChain.xml><?xml version="1.0" encoding="utf-8"?>
<calcChain xmlns="http://schemas.openxmlformats.org/spreadsheetml/2006/main">
  <c i="21" l="1" r="D7"/>
  <c i="20" r="J39"/>
  <c r="J38"/>
  <c i="1" r="AY88"/>
  <c i="20" r="J37"/>
  <c i="1" r="AX88"/>
  <c i="20" r="BI88"/>
  <c r="BH88"/>
  <c r="BG88"/>
  <c r="BF88"/>
  <c r="T88"/>
  <c r="T87"/>
  <c r="T86"/>
  <c r="R88"/>
  <c r="R87"/>
  <c r="R86"/>
  <c r="P88"/>
  <c r="P87"/>
  <c r="P86"/>
  <c i="1" r="AU88"/>
  <c i="20" r="J83"/>
  <c r="F80"/>
  <c r="E78"/>
  <c r="J59"/>
  <c r="F56"/>
  <c r="E54"/>
  <c r="J23"/>
  <c r="E23"/>
  <c r="J82"/>
  <c r="J22"/>
  <c r="J20"/>
  <c r="E20"/>
  <c r="F83"/>
  <c r="J19"/>
  <c r="J17"/>
  <c r="E17"/>
  <c r="F82"/>
  <c r="J16"/>
  <c r="J14"/>
  <c r="J80"/>
  <c r="E7"/>
  <c r="E74"/>
  <c i="19" r="J41"/>
  <c r="J40"/>
  <c i="1" r="AY87"/>
  <c i="19" r="J39"/>
  <c i="1" r="AX87"/>
  <c i="19" r="BI95"/>
  <c r="BH95"/>
  <c r="BG95"/>
  <c r="BF95"/>
  <c r="T95"/>
  <c r="R95"/>
  <c r="P95"/>
  <c r="BI94"/>
  <c r="BH94"/>
  <c r="BG94"/>
  <c r="BF94"/>
  <c r="T94"/>
  <c r="R94"/>
  <c r="P94"/>
  <c r="J89"/>
  <c r="F86"/>
  <c r="E84"/>
  <c r="J63"/>
  <c r="F60"/>
  <c r="E58"/>
  <c r="J25"/>
  <c r="E25"/>
  <c r="J88"/>
  <c r="J24"/>
  <c r="J22"/>
  <c r="E22"/>
  <c r="F63"/>
  <c r="J21"/>
  <c r="J19"/>
  <c r="E19"/>
  <c r="F62"/>
  <c r="J18"/>
  <c r="J16"/>
  <c r="J86"/>
  <c r="E7"/>
  <c r="E52"/>
  <c i="18" r="J96"/>
  <c r="T95"/>
  <c r="R95"/>
  <c r="P95"/>
  <c r="BK95"/>
  <c r="J95"/>
  <c r="J68"/>
  <c r="J41"/>
  <c r="J40"/>
  <c i="1" r="AY86"/>
  <c i="18" r="J39"/>
  <c i="1" r="AX86"/>
  <c i="18" r="BI195"/>
  <c r="BH195"/>
  <c r="BG195"/>
  <c r="BF195"/>
  <c r="T195"/>
  <c r="R195"/>
  <c r="P195"/>
  <c r="BI193"/>
  <c r="BH193"/>
  <c r="BG193"/>
  <c r="BF193"/>
  <c r="T193"/>
  <c r="R193"/>
  <c r="P193"/>
  <c r="BI188"/>
  <c r="BH188"/>
  <c r="BG188"/>
  <c r="BF188"/>
  <c r="T188"/>
  <c r="R188"/>
  <c r="P188"/>
  <c r="BI185"/>
  <c r="BH185"/>
  <c r="BG185"/>
  <c r="BF185"/>
  <c r="T185"/>
  <c r="R185"/>
  <c r="P185"/>
  <c r="BI182"/>
  <c r="BH182"/>
  <c r="BG182"/>
  <c r="BF182"/>
  <c r="T182"/>
  <c r="R182"/>
  <c r="P182"/>
  <c r="BI179"/>
  <c r="BH179"/>
  <c r="BG179"/>
  <c r="BF179"/>
  <c r="T179"/>
  <c r="R179"/>
  <c r="P179"/>
  <c r="BI172"/>
  <c r="BH172"/>
  <c r="BG172"/>
  <c r="BF172"/>
  <c r="T172"/>
  <c r="R172"/>
  <c r="P172"/>
  <c r="BI166"/>
  <c r="BH166"/>
  <c r="BG166"/>
  <c r="BF166"/>
  <c r="T166"/>
  <c r="R166"/>
  <c r="P166"/>
  <c r="BI163"/>
  <c r="BH163"/>
  <c r="BG163"/>
  <c r="BF163"/>
  <c r="T163"/>
  <c r="R163"/>
  <c r="P163"/>
  <c r="BI162"/>
  <c r="BH162"/>
  <c r="BG162"/>
  <c r="BF162"/>
  <c r="T162"/>
  <c r="R162"/>
  <c r="P162"/>
  <c r="BI160"/>
  <c r="BH160"/>
  <c r="BG160"/>
  <c r="BF160"/>
  <c r="T160"/>
  <c r="R160"/>
  <c r="P160"/>
  <c r="BI159"/>
  <c r="BH159"/>
  <c r="BG159"/>
  <c r="BF159"/>
  <c r="T159"/>
  <c r="R159"/>
  <c r="P159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9"/>
  <c r="BH139"/>
  <c r="BG139"/>
  <c r="BF139"/>
  <c r="T139"/>
  <c r="R139"/>
  <c r="P139"/>
  <c r="BI137"/>
  <c r="BH137"/>
  <c r="BG137"/>
  <c r="BF137"/>
  <c r="T137"/>
  <c r="R137"/>
  <c r="P137"/>
  <c r="BI135"/>
  <c r="BH135"/>
  <c r="BG135"/>
  <c r="BF135"/>
  <c r="T135"/>
  <c r="R135"/>
  <c r="P135"/>
  <c r="BI131"/>
  <c r="BH131"/>
  <c r="BG131"/>
  <c r="BF131"/>
  <c r="T131"/>
  <c r="R131"/>
  <c r="P131"/>
  <c r="BI129"/>
  <c r="BH129"/>
  <c r="BG129"/>
  <c r="BF129"/>
  <c r="T129"/>
  <c r="R129"/>
  <c r="P129"/>
  <c r="BI127"/>
  <c r="BH127"/>
  <c r="BG127"/>
  <c r="BF127"/>
  <c r="T127"/>
  <c r="R127"/>
  <c r="P127"/>
  <c r="BI125"/>
  <c r="BH125"/>
  <c r="BG125"/>
  <c r="BF125"/>
  <c r="T125"/>
  <c r="R125"/>
  <c r="P125"/>
  <c r="BI123"/>
  <c r="BH123"/>
  <c r="BG123"/>
  <c r="BF123"/>
  <c r="T123"/>
  <c r="R123"/>
  <c r="P123"/>
  <c r="BI121"/>
  <c r="BH121"/>
  <c r="BG121"/>
  <c r="BF121"/>
  <c r="T121"/>
  <c r="R121"/>
  <c r="P121"/>
  <c r="BI119"/>
  <c r="BH119"/>
  <c r="BG119"/>
  <c r="BF119"/>
  <c r="T119"/>
  <c r="R119"/>
  <c r="P119"/>
  <c r="BI117"/>
  <c r="BH117"/>
  <c r="BG117"/>
  <c r="BF117"/>
  <c r="T117"/>
  <c r="R117"/>
  <c r="P117"/>
  <c r="BI115"/>
  <c r="BH115"/>
  <c r="BG115"/>
  <c r="BF115"/>
  <c r="T115"/>
  <c r="R115"/>
  <c r="P115"/>
  <c r="BI113"/>
  <c r="BH113"/>
  <c r="BG113"/>
  <c r="BF113"/>
  <c r="T113"/>
  <c r="R113"/>
  <c r="P113"/>
  <c r="BI108"/>
  <c r="BH108"/>
  <c r="BG108"/>
  <c r="BF108"/>
  <c r="T108"/>
  <c r="R108"/>
  <c r="P108"/>
  <c r="BI106"/>
  <c r="BH106"/>
  <c r="BG106"/>
  <c r="BF106"/>
  <c r="T106"/>
  <c r="R106"/>
  <c r="P106"/>
  <c r="BI104"/>
  <c r="BH104"/>
  <c r="BG104"/>
  <c r="BF104"/>
  <c r="T104"/>
  <c r="R104"/>
  <c r="P104"/>
  <c r="BI99"/>
  <c r="BH99"/>
  <c r="BG99"/>
  <c r="BF99"/>
  <c r="T99"/>
  <c r="R99"/>
  <c r="P99"/>
  <c r="BI98"/>
  <c r="BH98"/>
  <c r="BG98"/>
  <c r="BF98"/>
  <c r="T98"/>
  <c r="R98"/>
  <c r="P98"/>
  <c r="J69"/>
  <c r="J91"/>
  <c r="F88"/>
  <c r="E86"/>
  <c r="J63"/>
  <c r="F60"/>
  <c r="E58"/>
  <c r="J25"/>
  <c r="E25"/>
  <c r="J62"/>
  <c r="J24"/>
  <c r="J22"/>
  <c r="E22"/>
  <c r="F91"/>
  <c r="J21"/>
  <c r="J19"/>
  <c r="E19"/>
  <c r="F90"/>
  <c r="J18"/>
  <c r="J16"/>
  <c r="J88"/>
  <c r="E7"/>
  <c r="E52"/>
  <c i="17" r="J41"/>
  <c r="J40"/>
  <c i="1" r="AY84"/>
  <c i="17" r="J39"/>
  <c i="1" r="AX84"/>
  <c i="17" r="BI95"/>
  <c r="BH95"/>
  <c r="BG95"/>
  <c r="BF95"/>
  <c r="T95"/>
  <c r="R95"/>
  <c r="P95"/>
  <c r="BI94"/>
  <c r="BH94"/>
  <c r="BG94"/>
  <c r="BF94"/>
  <c r="T94"/>
  <c r="R94"/>
  <c r="P94"/>
  <c r="J89"/>
  <c r="F86"/>
  <c r="E84"/>
  <c r="J63"/>
  <c r="F60"/>
  <c r="E58"/>
  <c r="J25"/>
  <c r="E25"/>
  <c r="J62"/>
  <c r="J24"/>
  <c r="J22"/>
  <c r="E22"/>
  <c r="F89"/>
  <c r="J21"/>
  <c r="J19"/>
  <c r="E19"/>
  <c r="F88"/>
  <c r="J18"/>
  <c r="J16"/>
  <c r="J60"/>
  <c r="E7"/>
  <c r="E52"/>
  <c i="16" r="J41"/>
  <c r="J40"/>
  <c i="1" r="AY83"/>
  <c i="16" r="J39"/>
  <c i="1" r="AX83"/>
  <c i="16" r="BI141"/>
  <c r="BH141"/>
  <c r="BG141"/>
  <c r="BF141"/>
  <c r="T141"/>
  <c r="R141"/>
  <c r="P141"/>
  <c r="BI140"/>
  <c r="BH140"/>
  <c r="BG140"/>
  <c r="BF140"/>
  <c r="T140"/>
  <c r="R140"/>
  <c r="P140"/>
  <c r="BI136"/>
  <c r="BH136"/>
  <c r="BG136"/>
  <c r="BF136"/>
  <c r="T136"/>
  <c r="R136"/>
  <c r="P136"/>
  <c r="BI133"/>
  <c r="BH133"/>
  <c r="BG133"/>
  <c r="BF133"/>
  <c r="T133"/>
  <c r="R133"/>
  <c r="P133"/>
  <c r="BI132"/>
  <c r="BH132"/>
  <c r="BG132"/>
  <c r="BF132"/>
  <c r="T132"/>
  <c r="R132"/>
  <c r="P132"/>
  <c r="BI129"/>
  <c r="BH129"/>
  <c r="BG129"/>
  <c r="BF129"/>
  <c r="T129"/>
  <c r="R129"/>
  <c r="P129"/>
  <c r="BI125"/>
  <c r="BH125"/>
  <c r="BG125"/>
  <c r="BF125"/>
  <c r="T125"/>
  <c r="R125"/>
  <c r="P125"/>
  <c r="BI122"/>
  <c r="BH122"/>
  <c r="BG122"/>
  <c r="BF122"/>
  <c r="T122"/>
  <c r="R122"/>
  <c r="P122"/>
  <c r="BI119"/>
  <c r="BH119"/>
  <c r="BG119"/>
  <c r="BF119"/>
  <c r="T119"/>
  <c r="R119"/>
  <c r="P119"/>
  <c r="BI117"/>
  <c r="BH117"/>
  <c r="BG117"/>
  <c r="BF117"/>
  <c r="T117"/>
  <c r="R117"/>
  <c r="P117"/>
  <c r="BI114"/>
  <c r="BH114"/>
  <c r="BG114"/>
  <c r="BF114"/>
  <c r="T114"/>
  <c r="R114"/>
  <c r="P114"/>
  <c r="BI111"/>
  <c r="BH111"/>
  <c r="BG111"/>
  <c r="BF111"/>
  <c r="T111"/>
  <c r="R111"/>
  <c r="P111"/>
  <c r="BI109"/>
  <c r="BH109"/>
  <c r="BG109"/>
  <c r="BF109"/>
  <c r="T109"/>
  <c r="R109"/>
  <c r="P109"/>
  <c r="BI107"/>
  <c r="BH107"/>
  <c r="BG107"/>
  <c r="BF107"/>
  <c r="T107"/>
  <c r="R107"/>
  <c r="P107"/>
  <c r="BI104"/>
  <c r="BH104"/>
  <c r="BG104"/>
  <c r="BF104"/>
  <c r="T104"/>
  <c r="R104"/>
  <c r="P104"/>
  <c r="BI103"/>
  <c r="BH103"/>
  <c r="BG103"/>
  <c r="BF103"/>
  <c r="T103"/>
  <c r="R103"/>
  <c r="P103"/>
  <c r="BI102"/>
  <c r="BH102"/>
  <c r="BG102"/>
  <c r="BF102"/>
  <c r="T102"/>
  <c r="R102"/>
  <c r="P102"/>
  <c r="BI100"/>
  <c r="BH100"/>
  <c r="BG100"/>
  <c r="BF100"/>
  <c r="T100"/>
  <c r="R100"/>
  <c r="P100"/>
  <c r="J94"/>
  <c r="F93"/>
  <c r="F91"/>
  <c r="E89"/>
  <c r="J63"/>
  <c r="F62"/>
  <c r="F60"/>
  <c r="E58"/>
  <c r="J25"/>
  <c r="E25"/>
  <c r="J93"/>
  <c r="J24"/>
  <c r="J22"/>
  <c r="E22"/>
  <c r="F94"/>
  <c r="J21"/>
  <c r="J16"/>
  <c r="J91"/>
  <c r="E7"/>
  <c r="E83"/>
  <c i="15" r="J97"/>
  <c r="T96"/>
  <c r="R96"/>
  <c r="P96"/>
  <c r="BK96"/>
  <c r="J96"/>
  <c r="J68"/>
  <c r="J41"/>
  <c r="J40"/>
  <c i="1" r="AY82"/>
  <c i="15" r="J39"/>
  <c i="1" r="AX82"/>
  <c i="15" r="BI227"/>
  <c r="BH227"/>
  <c r="BG227"/>
  <c r="BF227"/>
  <c r="T227"/>
  <c r="R227"/>
  <c r="P227"/>
  <c r="BI225"/>
  <c r="BH225"/>
  <c r="BG225"/>
  <c r="BF225"/>
  <c r="T225"/>
  <c r="R225"/>
  <c r="P225"/>
  <c r="BI221"/>
  <c r="BH221"/>
  <c r="BG221"/>
  <c r="BF221"/>
  <c r="T221"/>
  <c r="R221"/>
  <c r="P221"/>
  <c r="BI219"/>
  <c r="BH219"/>
  <c r="BG219"/>
  <c r="BF219"/>
  <c r="T219"/>
  <c r="R219"/>
  <c r="P219"/>
  <c r="BI217"/>
  <c r="BH217"/>
  <c r="BG217"/>
  <c r="BF217"/>
  <c r="T217"/>
  <c r="R217"/>
  <c r="P217"/>
  <c r="BI215"/>
  <c r="BH215"/>
  <c r="BG215"/>
  <c r="BF215"/>
  <c r="T215"/>
  <c r="R215"/>
  <c r="P215"/>
  <c r="BI210"/>
  <c r="BH210"/>
  <c r="BG210"/>
  <c r="BF210"/>
  <c r="T210"/>
  <c r="R210"/>
  <c r="P210"/>
  <c r="BI207"/>
  <c r="BH207"/>
  <c r="BG207"/>
  <c r="BF207"/>
  <c r="T207"/>
  <c r="R207"/>
  <c r="P207"/>
  <c r="BI204"/>
  <c r="BH204"/>
  <c r="BG204"/>
  <c r="BF204"/>
  <c r="T204"/>
  <c r="R204"/>
  <c r="P204"/>
  <c r="BI197"/>
  <c r="BH197"/>
  <c r="BG197"/>
  <c r="BF197"/>
  <c r="T197"/>
  <c r="R197"/>
  <c r="P197"/>
  <c r="BI192"/>
  <c r="BH192"/>
  <c r="BG192"/>
  <c r="BF192"/>
  <c r="T192"/>
  <c r="R192"/>
  <c r="P192"/>
  <c r="BI190"/>
  <c r="BH190"/>
  <c r="BG190"/>
  <c r="BF190"/>
  <c r="T190"/>
  <c r="R190"/>
  <c r="P190"/>
  <c r="BI188"/>
  <c r="BH188"/>
  <c r="BG188"/>
  <c r="BF188"/>
  <c r="T188"/>
  <c r="R188"/>
  <c r="P188"/>
  <c r="BI187"/>
  <c r="BH187"/>
  <c r="BG187"/>
  <c r="BF187"/>
  <c r="T187"/>
  <c r="R187"/>
  <c r="P187"/>
  <c r="BI185"/>
  <c r="BH185"/>
  <c r="BG185"/>
  <c r="BF185"/>
  <c r="T185"/>
  <c r="R185"/>
  <c r="P185"/>
  <c r="BI183"/>
  <c r="BH183"/>
  <c r="BG183"/>
  <c r="BF183"/>
  <c r="T183"/>
  <c r="R183"/>
  <c r="P183"/>
  <c r="BI181"/>
  <c r="BH181"/>
  <c r="BG181"/>
  <c r="BF181"/>
  <c r="T181"/>
  <c r="R181"/>
  <c r="P181"/>
  <c r="BI176"/>
  <c r="BH176"/>
  <c r="BG176"/>
  <c r="BF176"/>
  <c r="T176"/>
  <c r="R176"/>
  <c r="P176"/>
  <c r="BI174"/>
  <c r="BH174"/>
  <c r="BG174"/>
  <c r="BF174"/>
  <c r="T174"/>
  <c r="R174"/>
  <c r="P174"/>
  <c r="BI172"/>
  <c r="BH172"/>
  <c r="BG172"/>
  <c r="BF172"/>
  <c r="T172"/>
  <c r="R172"/>
  <c r="P172"/>
  <c r="BI171"/>
  <c r="BH171"/>
  <c r="BG171"/>
  <c r="BF171"/>
  <c r="T171"/>
  <c r="R171"/>
  <c r="P171"/>
  <c r="BI169"/>
  <c r="BH169"/>
  <c r="BG169"/>
  <c r="BF169"/>
  <c r="T169"/>
  <c r="R169"/>
  <c r="P169"/>
  <c r="BI167"/>
  <c r="BH167"/>
  <c r="BG167"/>
  <c r="BF167"/>
  <c r="T167"/>
  <c r="R167"/>
  <c r="P167"/>
  <c r="BI165"/>
  <c r="BH165"/>
  <c r="BG165"/>
  <c r="BF165"/>
  <c r="T165"/>
  <c r="R165"/>
  <c r="P165"/>
  <c r="BI163"/>
  <c r="BH163"/>
  <c r="BG163"/>
  <c r="BF163"/>
  <c r="T163"/>
  <c r="R163"/>
  <c r="P163"/>
  <c r="BI161"/>
  <c r="BH161"/>
  <c r="BG161"/>
  <c r="BF161"/>
  <c r="T161"/>
  <c r="R161"/>
  <c r="P161"/>
  <c r="BI159"/>
  <c r="BH159"/>
  <c r="BG159"/>
  <c r="BF159"/>
  <c r="T159"/>
  <c r="R159"/>
  <c r="P159"/>
  <c r="BI156"/>
  <c r="BH156"/>
  <c r="BG156"/>
  <c r="BF156"/>
  <c r="T156"/>
  <c r="R156"/>
  <c r="P156"/>
  <c r="BI154"/>
  <c r="BH154"/>
  <c r="BG154"/>
  <c r="BF154"/>
  <c r="T154"/>
  <c r="R154"/>
  <c r="P154"/>
  <c r="BI152"/>
  <c r="BH152"/>
  <c r="BG152"/>
  <c r="BF152"/>
  <c r="T152"/>
  <c r="R152"/>
  <c r="P152"/>
  <c r="BI150"/>
  <c r="BH150"/>
  <c r="BG150"/>
  <c r="BF150"/>
  <c r="T150"/>
  <c r="R150"/>
  <c r="P150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BI126"/>
  <c r="BH126"/>
  <c r="BG126"/>
  <c r="BF126"/>
  <c r="T126"/>
  <c r="R126"/>
  <c r="P126"/>
  <c r="BI124"/>
  <c r="BH124"/>
  <c r="BG124"/>
  <c r="BF124"/>
  <c r="T124"/>
  <c r="R124"/>
  <c r="P124"/>
  <c r="BI120"/>
  <c r="BH120"/>
  <c r="BG120"/>
  <c r="BF120"/>
  <c r="T120"/>
  <c r="R120"/>
  <c r="P120"/>
  <c r="BI118"/>
  <c r="BH118"/>
  <c r="BG118"/>
  <c r="BF118"/>
  <c r="T118"/>
  <c r="R118"/>
  <c r="P118"/>
  <c r="BI116"/>
  <c r="BH116"/>
  <c r="BG116"/>
  <c r="BF116"/>
  <c r="T116"/>
  <c r="R116"/>
  <c r="P116"/>
  <c r="BI114"/>
  <c r="BH114"/>
  <c r="BG114"/>
  <c r="BF114"/>
  <c r="T114"/>
  <c r="R114"/>
  <c r="P114"/>
  <c r="BI112"/>
  <c r="BH112"/>
  <c r="BG112"/>
  <c r="BF112"/>
  <c r="T112"/>
  <c r="R112"/>
  <c r="P112"/>
  <c r="BI110"/>
  <c r="BH110"/>
  <c r="BG110"/>
  <c r="BF110"/>
  <c r="T110"/>
  <c r="R110"/>
  <c r="P110"/>
  <c r="BI109"/>
  <c r="BH109"/>
  <c r="BG109"/>
  <c r="BF109"/>
  <c r="T109"/>
  <c r="R109"/>
  <c r="P109"/>
  <c r="BI106"/>
  <c r="BH106"/>
  <c r="BG106"/>
  <c r="BF106"/>
  <c r="T106"/>
  <c r="R106"/>
  <c r="P106"/>
  <c r="BI104"/>
  <c r="BH104"/>
  <c r="BG104"/>
  <c r="BF104"/>
  <c r="T104"/>
  <c r="R104"/>
  <c r="P104"/>
  <c r="BI100"/>
  <c r="BH100"/>
  <c r="BG100"/>
  <c r="BF100"/>
  <c r="T100"/>
  <c r="R100"/>
  <c r="P100"/>
  <c r="BI99"/>
  <c r="BH99"/>
  <c r="BG99"/>
  <c r="BF99"/>
  <c r="T99"/>
  <c r="R99"/>
  <c r="P99"/>
  <c r="J69"/>
  <c r="J92"/>
  <c r="F89"/>
  <c r="E87"/>
  <c r="J63"/>
  <c r="F60"/>
  <c r="E58"/>
  <c r="J25"/>
  <c r="E25"/>
  <c r="J62"/>
  <c r="J24"/>
  <c r="J22"/>
  <c r="E22"/>
  <c r="F92"/>
  <c r="J21"/>
  <c r="J19"/>
  <c r="E19"/>
  <c r="F91"/>
  <c r="J18"/>
  <c r="J16"/>
  <c r="J89"/>
  <c r="E7"/>
  <c r="E81"/>
  <c i="14" r="J41"/>
  <c r="J40"/>
  <c i="1" r="AY79"/>
  <c i="14" r="J39"/>
  <c i="1" r="AX79"/>
  <c i="14" r="BI95"/>
  <c r="BH95"/>
  <c r="BG95"/>
  <c r="BF95"/>
  <c r="T95"/>
  <c r="R95"/>
  <c r="P95"/>
  <c r="BI94"/>
  <c r="BH94"/>
  <c r="BG94"/>
  <c r="BF94"/>
  <c r="T94"/>
  <c r="R94"/>
  <c r="P94"/>
  <c r="J89"/>
  <c r="F86"/>
  <c r="E84"/>
  <c r="J63"/>
  <c r="F60"/>
  <c r="E58"/>
  <c r="J25"/>
  <c r="E25"/>
  <c r="J62"/>
  <c r="J24"/>
  <c r="J22"/>
  <c r="E22"/>
  <c r="F63"/>
  <c r="J21"/>
  <c r="J19"/>
  <c r="E19"/>
  <c r="F88"/>
  <c r="J18"/>
  <c r="J16"/>
  <c r="J86"/>
  <c r="E7"/>
  <c r="E78"/>
  <c i="13" r="J41"/>
  <c r="J40"/>
  <c i="1" r="AY78"/>
  <c i="13" r="J39"/>
  <c i="1" r="AX78"/>
  <c i="13" r="BI223"/>
  <c r="BH223"/>
  <c r="BG223"/>
  <c r="BF223"/>
  <c r="T223"/>
  <c r="R223"/>
  <c r="P223"/>
  <c r="BI221"/>
  <c r="BH221"/>
  <c r="BG221"/>
  <c r="BF221"/>
  <c r="T221"/>
  <c r="R221"/>
  <c r="P221"/>
  <c r="BI217"/>
  <c r="BH217"/>
  <c r="BG217"/>
  <c r="BF217"/>
  <c r="T217"/>
  <c r="R217"/>
  <c r="P217"/>
  <c r="BI215"/>
  <c r="BH215"/>
  <c r="BG215"/>
  <c r="BF215"/>
  <c r="T215"/>
  <c r="R215"/>
  <c r="P215"/>
  <c r="BI213"/>
  <c r="BH213"/>
  <c r="BG213"/>
  <c r="BF213"/>
  <c r="T213"/>
  <c r="R213"/>
  <c r="P213"/>
  <c r="BI211"/>
  <c r="BH211"/>
  <c r="BG211"/>
  <c r="BF211"/>
  <c r="T211"/>
  <c r="R211"/>
  <c r="P211"/>
  <c r="BI206"/>
  <c r="BH206"/>
  <c r="BG206"/>
  <c r="BF206"/>
  <c r="T206"/>
  <c r="R206"/>
  <c r="P206"/>
  <c r="BI203"/>
  <c r="BH203"/>
  <c r="BG203"/>
  <c r="BF203"/>
  <c r="T203"/>
  <c r="R203"/>
  <c r="P203"/>
  <c r="BI200"/>
  <c r="BH200"/>
  <c r="BG200"/>
  <c r="BF200"/>
  <c r="T200"/>
  <c r="R200"/>
  <c r="P200"/>
  <c r="BI193"/>
  <c r="BH193"/>
  <c r="BG193"/>
  <c r="BF193"/>
  <c r="T193"/>
  <c r="R193"/>
  <c r="P193"/>
  <c r="BI188"/>
  <c r="BH188"/>
  <c r="BG188"/>
  <c r="BF188"/>
  <c r="T188"/>
  <c r="R188"/>
  <c r="P188"/>
  <c r="BI186"/>
  <c r="BH186"/>
  <c r="BG186"/>
  <c r="BF186"/>
  <c r="T186"/>
  <c r="R186"/>
  <c r="P186"/>
  <c r="BI184"/>
  <c r="BH184"/>
  <c r="BG184"/>
  <c r="BF184"/>
  <c r="T184"/>
  <c r="R184"/>
  <c r="P184"/>
  <c r="BI183"/>
  <c r="BH183"/>
  <c r="BG183"/>
  <c r="BF183"/>
  <c r="T183"/>
  <c r="R183"/>
  <c r="P183"/>
  <c r="BI181"/>
  <c r="BH181"/>
  <c r="BG181"/>
  <c r="BF181"/>
  <c r="T181"/>
  <c r="R181"/>
  <c r="P181"/>
  <c r="BI179"/>
  <c r="BH179"/>
  <c r="BG179"/>
  <c r="BF179"/>
  <c r="T179"/>
  <c r="R179"/>
  <c r="P179"/>
  <c r="BI177"/>
  <c r="BH177"/>
  <c r="BG177"/>
  <c r="BF177"/>
  <c r="T177"/>
  <c r="R177"/>
  <c r="P177"/>
  <c r="BI172"/>
  <c r="BH172"/>
  <c r="BG172"/>
  <c r="BF172"/>
  <c r="T172"/>
  <c r="R172"/>
  <c r="P172"/>
  <c r="BI170"/>
  <c r="BH170"/>
  <c r="BG170"/>
  <c r="BF170"/>
  <c r="T170"/>
  <c r="R170"/>
  <c r="P170"/>
  <c r="BI168"/>
  <c r="BH168"/>
  <c r="BG168"/>
  <c r="BF168"/>
  <c r="T168"/>
  <c r="R168"/>
  <c r="P168"/>
  <c r="BI167"/>
  <c r="BH167"/>
  <c r="BG167"/>
  <c r="BF167"/>
  <c r="T167"/>
  <c r="R167"/>
  <c r="P167"/>
  <c r="BI165"/>
  <c r="BH165"/>
  <c r="BG165"/>
  <c r="BF165"/>
  <c r="T165"/>
  <c r="R165"/>
  <c r="P165"/>
  <c r="BI163"/>
  <c r="BH163"/>
  <c r="BG163"/>
  <c r="BF163"/>
  <c r="T163"/>
  <c r="R163"/>
  <c r="P163"/>
  <c r="BI161"/>
  <c r="BH161"/>
  <c r="BG161"/>
  <c r="BF161"/>
  <c r="T161"/>
  <c r="R161"/>
  <c r="P161"/>
  <c r="BI159"/>
  <c r="BH159"/>
  <c r="BG159"/>
  <c r="BF159"/>
  <c r="T159"/>
  <c r="R159"/>
  <c r="P159"/>
  <c r="BI157"/>
  <c r="BH157"/>
  <c r="BG157"/>
  <c r="BF157"/>
  <c r="T157"/>
  <c r="R157"/>
  <c r="P157"/>
  <c r="BI155"/>
  <c r="BH155"/>
  <c r="BG155"/>
  <c r="BF155"/>
  <c r="T155"/>
  <c r="R155"/>
  <c r="P155"/>
  <c r="BI152"/>
  <c r="BH152"/>
  <c r="BG152"/>
  <c r="BF152"/>
  <c r="T152"/>
  <c r="R152"/>
  <c r="P152"/>
  <c r="BI150"/>
  <c r="BH150"/>
  <c r="BG150"/>
  <c r="BF150"/>
  <c r="T150"/>
  <c r="R150"/>
  <c r="P150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BI126"/>
  <c r="BH126"/>
  <c r="BG126"/>
  <c r="BF126"/>
  <c r="T126"/>
  <c r="R126"/>
  <c r="P126"/>
  <c r="BI124"/>
  <c r="BH124"/>
  <c r="BG124"/>
  <c r="BF124"/>
  <c r="T124"/>
  <c r="R124"/>
  <c r="P124"/>
  <c r="BI122"/>
  <c r="BH122"/>
  <c r="BG122"/>
  <c r="BF122"/>
  <c r="T122"/>
  <c r="R122"/>
  <c r="P122"/>
  <c r="BI120"/>
  <c r="BH120"/>
  <c r="BG120"/>
  <c r="BF120"/>
  <c r="T120"/>
  <c r="R120"/>
  <c r="P120"/>
  <c r="BI116"/>
  <c r="BH116"/>
  <c r="BG116"/>
  <c r="BF116"/>
  <c r="T116"/>
  <c r="R116"/>
  <c r="P116"/>
  <c r="BI114"/>
  <c r="BH114"/>
  <c r="BG114"/>
  <c r="BF114"/>
  <c r="T114"/>
  <c r="R114"/>
  <c r="P114"/>
  <c r="BI112"/>
  <c r="BH112"/>
  <c r="BG112"/>
  <c r="BF112"/>
  <c r="T112"/>
  <c r="R112"/>
  <c r="P112"/>
  <c r="BI110"/>
  <c r="BH110"/>
  <c r="BG110"/>
  <c r="BF110"/>
  <c r="T110"/>
  <c r="R110"/>
  <c r="P110"/>
  <c r="BI108"/>
  <c r="BH108"/>
  <c r="BG108"/>
  <c r="BF108"/>
  <c r="T108"/>
  <c r="R108"/>
  <c r="P108"/>
  <c r="BI106"/>
  <c r="BH106"/>
  <c r="BG106"/>
  <c r="BF106"/>
  <c r="T106"/>
  <c r="R106"/>
  <c r="P106"/>
  <c r="BI105"/>
  <c r="BH105"/>
  <c r="BG105"/>
  <c r="BF105"/>
  <c r="T105"/>
  <c r="R105"/>
  <c r="P105"/>
  <c r="BI102"/>
  <c r="BH102"/>
  <c r="BG102"/>
  <c r="BF102"/>
  <c r="T102"/>
  <c r="R102"/>
  <c r="P102"/>
  <c r="BI100"/>
  <c r="BH100"/>
  <c r="BG100"/>
  <c r="BF100"/>
  <c r="T100"/>
  <c r="R100"/>
  <c r="P100"/>
  <c r="BI96"/>
  <c r="BH96"/>
  <c r="BG96"/>
  <c r="BF96"/>
  <c r="T96"/>
  <c r="R96"/>
  <c r="P96"/>
  <c r="BI95"/>
  <c r="BH95"/>
  <c r="BG95"/>
  <c r="BF95"/>
  <c r="T95"/>
  <c r="R95"/>
  <c r="P95"/>
  <c r="J90"/>
  <c r="F87"/>
  <c r="E85"/>
  <c r="J63"/>
  <c r="F60"/>
  <c r="E58"/>
  <c r="J25"/>
  <c r="E25"/>
  <c r="J89"/>
  <c r="J24"/>
  <c r="J22"/>
  <c r="E22"/>
  <c r="F90"/>
  <c r="J21"/>
  <c r="J19"/>
  <c r="E19"/>
  <c r="F89"/>
  <c r="J18"/>
  <c r="J16"/>
  <c r="J60"/>
  <c r="E7"/>
  <c r="E52"/>
  <c i="12" r="J96"/>
  <c r="T95"/>
  <c r="R95"/>
  <c r="P95"/>
  <c r="BK95"/>
  <c r="J95"/>
  <c r="J68"/>
  <c r="J41"/>
  <c r="J40"/>
  <c i="1" r="AY75"/>
  <c i="12" r="J39"/>
  <c i="1" r="AX75"/>
  <c i="12" r="BI116"/>
  <c r="BH116"/>
  <c r="BG116"/>
  <c r="BF116"/>
  <c r="T116"/>
  <c r="R116"/>
  <c r="P116"/>
  <c r="BI113"/>
  <c r="BH113"/>
  <c r="BG113"/>
  <c r="BF113"/>
  <c r="T113"/>
  <c r="R113"/>
  <c r="P113"/>
  <c r="BI108"/>
  <c r="BH108"/>
  <c r="BG108"/>
  <c r="BF108"/>
  <c r="T108"/>
  <c r="R108"/>
  <c r="P108"/>
  <c r="BI105"/>
  <c r="BH105"/>
  <c r="BG105"/>
  <c r="BF105"/>
  <c r="T105"/>
  <c r="R105"/>
  <c r="P105"/>
  <c r="BI103"/>
  <c r="BH103"/>
  <c r="BG103"/>
  <c r="BF103"/>
  <c r="T103"/>
  <c r="R103"/>
  <c r="P103"/>
  <c r="BI101"/>
  <c r="BH101"/>
  <c r="BG101"/>
  <c r="BF101"/>
  <c r="T101"/>
  <c r="R101"/>
  <c r="P101"/>
  <c r="BI99"/>
  <c r="BH99"/>
  <c r="BG99"/>
  <c r="BF99"/>
  <c r="T99"/>
  <c r="R99"/>
  <c r="P99"/>
  <c r="BI98"/>
  <c r="BH98"/>
  <c r="BG98"/>
  <c r="BF98"/>
  <c r="T98"/>
  <c r="R98"/>
  <c r="P98"/>
  <c r="J69"/>
  <c r="J91"/>
  <c r="F88"/>
  <c r="E86"/>
  <c r="J63"/>
  <c r="F60"/>
  <c r="E58"/>
  <c r="J25"/>
  <c r="E25"/>
  <c r="J90"/>
  <c r="J24"/>
  <c r="J22"/>
  <c r="E22"/>
  <c r="F91"/>
  <c r="J21"/>
  <c r="J19"/>
  <c r="E19"/>
  <c r="F62"/>
  <c r="J18"/>
  <c r="J16"/>
  <c r="J88"/>
  <c r="E7"/>
  <c r="E80"/>
  <c i="11" r="J41"/>
  <c r="J40"/>
  <c i="1" r="AY72"/>
  <c i="11" r="J39"/>
  <c i="1" r="AX72"/>
  <c i="11" r="BI98"/>
  <c r="BH98"/>
  <c r="BG98"/>
  <c r="BF98"/>
  <c r="T98"/>
  <c r="R98"/>
  <c r="P98"/>
  <c r="BI97"/>
  <c r="BH97"/>
  <c r="BG97"/>
  <c r="BF97"/>
  <c r="T97"/>
  <c r="R97"/>
  <c r="P97"/>
  <c r="BI96"/>
  <c r="BH96"/>
  <c r="BG96"/>
  <c r="BF96"/>
  <c r="T96"/>
  <c r="R96"/>
  <c r="P96"/>
  <c r="BI95"/>
  <c r="BH95"/>
  <c r="BG95"/>
  <c r="BF95"/>
  <c r="T95"/>
  <c r="R95"/>
  <c r="P95"/>
  <c r="BI94"/>
  <c r="BH94"/>
  <c r="BG94"/>
  <c r="BF94"/>
  <c r="T94"/>
  <c r="R94"/>
  <c r="P94"/>
  <c r="J89"/>
  <c r="F86"/>
  <c r="E84"/>
  <c r="J63"/>
  <c r="F60"/>
  <c r="E58"/>
  <c r="J25"/>
  <c r="E25"/>
  <c r="J88"/>
  <c r="J24"/>
  <c r="J22"/>
  <c r="E22"/>
  <c r="F89"/>
  <c r="J21"/>
  <c r="J19"/>
  <c r="E19"/>
  <c r="F62"/>
  <c r="J18"/>
  <c r="J16"/>
  <c r="J86"/>
  <c r="E7"/>
  <c r="E52"/>
  <c i="10" r="J97"/>
  <c r="T96"/>
  <c r="R96"/>
  <c r="P96"/>
  <c r="BK96"/>
  <c r="J96"/>
  <c r="J68"/>
  <c r="J41"/>
  <c r="J40"/>
  <c i="1" r="AY71"/>
  <c i="10" r="J39"/>
  <c i="1" r="AX71"/>
  <c i="10" r="BI205"/>
  <c r="BH205"/>
  <c r="BG205"/>
  <c r="BF205"/>
  <c r="T205"/>
  <c r="R205"/>
  <c r="P205"/>
  <c r="BI203"/>
  <c r="BH203"/>
  <c r="BG203"/>
  <c r="BF203"/>
  <c r="T203"/>
  <c r="R203"/>
  <c r="P203"/>
  <c r="BI199"/>
  <c r="BH199"/>
  <c r="BG199"/>
  <c r="BF199"/>
  <c r="T199"/>
  <c r="R199"/>
  <c r="P199"/>
  <c r="BI197"/>
  <c r="BH197"/>
  <c r="BG197"/>
  <c r="BF197"/>
  <c r="T197"/>
  <c r="R197"/>
  <c r="P197"/>
  <c r="BI195"/>
  <c r="BH195"/>
  <c r="BG195"/>
  <c r="BF195"/>
  <c r="T195"/>
  <c r="R195"/>
  <c r="P195"/>
  <c r="BI192"/>
  <c r="BH192"/>
  <c r="BG192"/>
  <c r="BF192"/>
  <c r="T192"/>
  <c r="R192"/>
  <c r="P192"/>
  <c r="BI190"/>
  <c r="BH190"/>
  <c r="BG190"/>
  <c r="BF190"/>
  <c r="T190"/>
  <c r="R190"/>
  <c r="P190"/>
  <c r="BI185"/>
  <c r="BH185"/>
  <c r="BG185"/>
  <c r="BF185"/>
  <c r="T185"/>
  <c r="R185"/>
  <c r="P185"/>
  <c r="BI179"/>
  <c r="BH179"/>
  <c r="BG179"/>
  <c r="BF179"/>
  <c r="T179"/>
  <c r="R179"/>
  <c r="P179"/>
  <c r="BI172"/>
  <c r="BH172"/>
  <c r="BG172"/>
  <c r="BF172"/>
  <c r="T172"/>
  <c r="R172"/>
  <c r="P172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63"/>
  <c r="BH163"/>
  <c r="BG163"/>
  <c r="BF163"/>
  <c r="T163"/>
  <c r="R163"/>
  <c r="P163"/>
  <c r="BI161"/>
  <c r="BH161"/>
  <c r="BG161"/>
  <c r="BF161"/>
  <c r="T161"/>
  <c r="R161"/>
  <c r="P161"/>
  <c r="BI159"/>
  <c r="BH159"/>
  <c r="BG159"/>
  <c r="BF159"/>
  <c r="T159"/>
  <c r="R159"/>
  <c r="P159"/>
  <c r="BI157"/>
  <c r="BH157"/>
  <c r="BG157"/>
  <c r="BF157"/>
  <c r="T157"/>
  <c r="R157"/>
  <c r="P157"/>
  <c r="BI152"/>
  <c r="BH152"/>
  <c r="BG152"/>
  <c r="BF152"/>
  <c r="T152"/>
  <c r="R152"/>
  <c r="P152"/>
  <c r="BI149"/>
  <c r="BH149"/>
  <c r="BG149"/>
  <c r="BF149"/>
  <c r="T149"/>
  <c r="R149"/>
  <c r="P149"/>
  <c r="BI147"/>
  <c r="BH147"/>
  <c r="BG147"/>
  <c r="BF147"/>
  <c r="T147"/>
  <c r="R147"/>
  <c r="P147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BI126"/>
  <c r="BH126"/>
  <c r="BG126"/>
  <c r="BF126"/>
  <c r="T126"/>
  <c r="R126"/>
  <c r="P126"/>
  <c r="BI125"/>
  <c r="BH125"/>
  <c r="BG125"/>
  <c r="BF125"/>
  <c r="T125"/>
  <c r="R125"/>
  <c r="P125"/>
  <c r="BI122"/>
  <c r="BH122"/>
  <c r="BG122"/>
  <c r="BF122"/>
  <c r="T122"/>
  <c r="R122"/>
  <c r="P122"/>
  <c r="BI121"/>
  <c r="BH121"/>
  <c r="BG121"/>
  <c r="BF121"/>
  <c r="T121"/>
  <c r="R121"/>
  <c r="P121"/>
  <c r="BI118"/>
  <c r="BH118"/>
  <c r="BG118"/>
  <c r="BF118"/>
  <c r="T118"/>
  <c r="R118"/>
  <c r="P118"/>
  <c r="BI114"/>
  <c r="BH114"/>
  <c r="BG114"/>
  <c r="BF114"/>
  <c r="T114"/>
  <c r="R114"/>
  <c r="P114"/>
  <c r="BI110"/>
  <c r="BH110"/>
  <c r="BG110"/>
  <c r="BF110"/>
  <c r="T110"/>
  <c r="R110"/>
  <c r="P110"/>
  <c r="BI105"/>
  <c r="BH105"/>
  <c r="BG105"/>
  <c r="BF105"/>
  <c r="T105"/>
  <c r="R105"/>
  <c r="P105"/>
  <c r="BI104"/>
  <c r="BH104"/>
  <c r="BG104"/>
  <c r="BF104"/>
  <c r="T104"/>
  <c r="R104"/>
  <c r="P104"/>
  <c r="BI99"/>
  <c r="BH99"/>
  <c r="BG99"/>
  <c r="BF99"/>
  <c r="T99"/>
  <c r="R99"/>
  <c r="P99"/>
  <c r="J69"/>
  <c r="J92"/>
  <c r="F89"/>
  <c r="E87"/>
  <c r="J63"/>
  <c r="F60"/>
  <c r="E58"/>
  <c r="J25"/>
  <c r="E25"/>
  <c r="J91"/>
  <c r="J24"/>
  <c r="J22"/>
  <c r="E22"/>
  <c r="F92"/>
  <c r="J21"/>
  <c r="J19"/>
  <c r="E19"/>
  <c r="F91"/>
  <c r="J18"/>
  <c r="J16"/>
  <c r="J60"/>
  <c r="E7"/>
  <c r="E81"/>
  <c i="9" r="J41"/>
  <c r="J40"/>
  <c i="1" r="AY68"/>
  <c i="9" r="J39"/>
  <c i="1" r="AX68"/>
  <c i="9" r="BI99"/>
  <c r="BH99"/>
  <c r="BG99"/>
  <c r="BF99"/>
  <c r="T99"/>
  <c r="R99"/>
  <c r="P99"/>
  <c r="BI97"/>
  <c r="BH97"/>
  <c r="BG97"/>
  <c r="BF97"/>
  <c r="T97"/>
  <c r="R97"/>
  <c r="P97"/>
  <c r="BI96"/>
  <c r="BH96"/>
  <c r="BG96"/>
  <c r="BF96"/>
  <c r="T96"/>
  <c r="R96"/>
  <c r="P96"/>
  <c r="BI95"/>
  <c r="BH95"/>
  <c r="BG95"/>
  <c r="BF95"/>
  <c r="T95"/>
  <c r="R95"/>
  <c r="P95"/>
  <c r="BI94"/>
  <c r="BH94"/>
  <c r="BG94"/>
  <c r="BF94"/>
  <c r="T94"/>
  <c r="R94"/>
  <c r="P94"/>
  <c r="J89"/>
  <c r="F86"/>
  <c r="E84"/>
  <c r="J63"/>
  <c r="F60"/>
  <c r="E58"/>
  <c r="J25"/>
  <c r="E25"/>
  <c r="J88"/>
  <c r="J24"/>
  <c r="J22"/>
  <c r="E22"/>
  <c r="F63"/>
  <c r="J21"/>
  <c r="J19"/>
  <c r="E19"/>
  <c r="F88"/>
  <c r="J18"/>
  <c r="J16"/>
  <c r="J60"/>
  <c r="E7"/>
  <c r="E78"/>
  <c i="8" r="J97"/>
  <c r="T96"/>
  <c r="R96"/>
  <c r="P96"/>
  <c r="BK96"/>
  <c r="J96"/>
  <c r="J68"/>
  <c r="J41"/>
  <c r="J40"/>
  <c i="1" r="AY67"/>
  <c i="8" r="J39"/>
  <c i="1" r="AX67"/>
  <c i="8" r="BI198"/>
  <c r="BH198"/>
  <c r="BG198"/>
  <c r="BF198"/>
  <c r="T198"/>
  <c r="R198"/>
  <c r="P198"/>
  <c r="BI193"/>
  <c r="BH193"/>
  <c r="BG193"/>
  <c r="BF193"/>
  <c r="T193"/>
  <c r="R193"/>
  <c r="P193"/>
  <c r="BI191"/>
  <c r="BH191"/>
  <c r="BG191"/>
  <c r="BF191"/>
  <c r="T191"/>
  <c r="R191"/>
  <c r="P191"/>
  <c r="BI189"/>
  <c r="BH189"/>
  <c r="BG189"/>
  <c r="BF189"/>
  <c r="T189"/>
  <c r="R189"/>
  <c r="P189"/>
  <c r="BI187"/>
  <c r="BH187"/>
  <c r="BG187"/>
  <c r="BF187"/>
  <c r="T187"/>
  <c r="R187"/>
  <c r="P187"/>
  <c r="BI184"/>
  <c r="BH184"/>
  <c r="BG184"/>
  <c r="BF184"/>
  <c r="T184"/>
  <c r="R184"/>
  <c r="P184"/>
  <c r="BI177"/>
  <c r="BH177"/>
  <c r="BG177"/>
  <c r="BF177"/>
  <c r="T177"/>
  <c r="R177"/>
  <c r="P177"/>
  <c r="BI172"/>
  <c r="BH172"/>
  <c r="BG172"/>
  <c r="BF172"/>
  <c r="T172"/>
  <c r="R172"/>
  <c r="P172"/>
  <c r="BI169"/>
  <c r="BH169"/>
  <c r="BG169"/>
  <c r="BF169"/>
  <c r="T169"/>
  <c r="R169"/>
  <c r="P169"/>
  <c r="BI165"/>
  <c r="BH165"/>
  <c r="BG165"/>
  <c r="BF165"/>
  <c r="T165"/>
  <c r="R165"/>
  <c r="P165"/>
  <c r="BI162"/>
  <c r="BH162"/>
  <c r="BG162"/>
  <c r="BF162"/>
  <c r="T162"/>
  <c r="R162"/>
  <c r="P162"/>
  <c r="BI160"/>
  <c r="BH160"/>
  <c r="BG160"/>
  <c r="BF160"/>
  <c r="T160"/>
  <c r="R160"/>
  <c r="P160"/>
  <c r="BI159"/>
  <c r="BH159"/>
  <c r="BG159"/>
  <c r="BF159"/>
  <c r="T159"/>
  <c r="R159"/>
  <c r="P159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39"/>
  <c r="BH139"/>
  <c r="BG139"/>
  <c r="BF139"/>
  <c r="T139"/>
  <c r="R139"/>
  <c r="P139"/>
  <c r="BI137"/>
  <c r="BH137"/>
  <c r="BG137"/>
  <c r="BF137"/>
  <c r="T137"/>
  <c r="R137"/>
  <c r="P137"/>
  <c r="BI136"/>
  <c r="BH136"/>
  <c r="BG136"/>
  <c r="BF136"/>
  <c r="T136"/>
  <c r="R136"/>
  <c r="P136"/>
  <c r="BI135"/>
  <c r="BH135"/>
  <c r="BG135"/>
  <c r="BF135"/>
  <c r="T135"/>
  <c r="R135"/>
  <c r="P135"/>
  <c r="BI133"/>
  <c r="BH133"/>
  <c r="BG133"/>
  <c r="BF133"/>
  <c r="T133"/>
  <c r="R133"/>
  <c r="P133"/>
  <c r="BI131"/>
  <c r="BH131"/>
  <c r="BG131"/>
  <c r="BF131"/>
  <c r="T131"/>
  <c r="R131"/>
  <c r="P131"/>
  <c r="BI129"/>
  <c r="BH129"/>
  <c r="BG129"/>
  <c r="BF129"/>
  <c r="T129"/>
  <c r="R129"/>
  <c r="P129"/>
  <c r="BI127"/>
  <c r="BH127"/>
  <c r="BG127"/>
  <c r="BF127"/>
  <c r="T127"/>
  <c r="R127"/>
  <c r="P127"/>
  <c r="BI124"/>
  <c r="BH124"/>
  <c r="BG124"/>
  <c r="BF124"/>
  <c r="T124"/>
  <c r="R124"/>
  <c r="P124"/>
  <c r="BI121"/>
  <c r="BH121"/>
  <c r="BG121"/>
  <c r="BF121"/>
  <c r="T121"/>
  <c r="R121"/>
  <c r="P121"/>
  <c r="BI118"/>
  <c r="BH118"/>
  <c r="BG118"/>
  <c r="BF118"/>
  <c r="T118"/>
  <c r="R118"/>
  <c r="P118"/>
  <c r="BI116"/>
  <c r="BH116"/>
  <c r="BG116"/>
  <c r="BF116"/>
  <c r="T116"/>
  <c r="R116"/>
  <c r="P116"/>
  <c r="BI112"/>
  <c r="BH112"/>
  <c r="BG112"/>
  <c r="BF112"/>
  <c r="T112"/>
  <c r="R112"/>
  <c r="P112"/>
  <c r="BI110"/>
  <c r="BH110"/>
  <c r="BG110"/>
  <c r="BF110"/>
  <c r="T110"/>
  <c r="R110"/>
  <c r="P110"/>
  <c r="BI106"/>
  <c r="BH106"/>
  <c r="BG106"/>
  <c r="BF106"/>
  <c r="T106"/>
  <c r="R106"/>
  <c r="P106"/>
  <c r="BI101"/>
  <c r="BH101"/>
  <c r="BG101"/>
  <c r="BF101"/>
  <c r="T101"/>
  <c r="R101"/>
  <c r="P101"/>
  <c r="BI99"/>
  <c r="BH99"/>
  <c r="BG99"/>
  <c r="BF99"/>
  <c r="T99"/>
  <c r="R99"/>
  <c r="P99"/>
  <c r="J69"/>
  <c r="J92"/>
  <c r="F89"/>
  <c r="E87"/>
  <c r="J63"/>
  <c r="F60"/>
  <c r="E58"/>
  <c r="J25"/>
  <c r="E25"/>
  <c r="J62"/>
  <c r="J24"/>
  <c r="J22"/>
  <c r="E22"/>
  <c r="F63"/>
  <c r="J21"/>
  <c r="J19"/>
  <c r="E19"/>
  <c r="F91"/>
  <c r="J18"/>
  <c r="J16"/>
  <c r="J60"/>
  <c r="E7"/>
  <c r="E81"/>
  <c i="7" r="J96"/>
  <c r="T95"/>
  <c r="R95"/>
  <c r="P95"/>
  <c r="BK95"/>
  <c r="J95"/>
  <c r="J68"/>
  <c r="J41"/>
  <c r="J40"/>
  <c i="1" r="AY65"/>
  <c i="7" r="J39"/>
  <c i="1" r="AX65"/>
  <c i="7" r="BI119"/>
  <c r="BH119"/>
  <c r="BG119"/>
  <c r="BF119"/>
  <c r="T119"/>
  <c r="R119"/>
  <c r="P119"/>
  <c r="BI116"/>
  <c r="BH116"/>
  <c r="BG116"/>
  <c r="BF116"/>
  <c r="T116"/>
  <c r="R116"/>
  <c r="P116"/>
  <c r="BI113"/>
  <c r="BH113"/>
  <c r="BG113"/>
  <c r="BF113"/>
  <c r="T113"/>
  <c r="R113"/>
  <c r="P113"/>
  <c r="BI108"/>
  <c r="BH108"/>
  <c r="BG108"/>
  <c r="BF108"/>
  <c r="T108"/>
  <c r="R108"/>
  <c r="P108"/>
  <c r="BI106"/>
  <c r="BH106"/>
  <c r="BG106"/>
  <c r="BF106"/>
  <c r="T106"/>
  <c r="R106"/>
  <c r="P106"/>
  <c r="BI104"/>
  <c r="BH104"/>
  <c r="BG104"/>
  <c r="BF104"/>
  <c r="T104"/>
  <c r="R104"/>
  <c r="P104"/>
  <c r="BI102"/>
  <c r="BH102"/>
  <c r="BG102"/>
  <c r="BF102"/>
  <c r="T102"/>
  <c r="R102"/>
  <c r="P102"/>
  <c r="BI99"/>
  <c r="BH99"/>
  <c r="BG99"/>
  <c r="BF99"/>
  <c r="T99"/>
  <c r="R99"/>
  <c r="P99"/>
  <c r="BI98"/>
  <c r="BH98"/>
  <c r="BG98"/>
  <c r="BF98"/>
  <c r="T98"/>
  <c r="R98"/>
  <c r="P98"/>
  <c r="J69"/>
  <c r="J91"/>
  <c r="F88"/>
  <c r="E86"/>
  <c r="J63"/>
  <c r="F60"/>
  <c r="E58"/>
  <c r="J25"/>
  <c r="E25"/>
  <c r="J62"/>
  <c r="J24"/>
  <c r="J22"/>
  <c r="E22"/>
  <c r="F91"/>
  <c r="J21"/>
  <c r="J19"/>
  <c r="E19"/>
  <c r="F90"/>
  <c r="J18"/>
  <c r="J16"/>
  <c r="J60"/>
  <c r="E7"/>
  <c r="E52"/>
  <c i="6" r="J39"/>
  <c r="J38"/>
  <c i="1" r="AY62"/>
  <c i="6" r="J37"/>
  <c i="1" r="AX62"/>
  <c i="6" r="BI91"/>
  <c r="BH91"/>
  <c r="BG91"/>
  <c r="BF91"/>
  <c r="T91"/>
  <c r="R91"/>
  <c r="P91"/>
  <c r="BI88"/>
  <c r="BH88"/>
  <c r="BG88"/>
  <c r="BF88"/>
  <c r="T88"/>
  <c r="R88"/>
  <c r="P88"/>
  <c r="J83"/>
  <c r="F80"/>
  <c r="E78"/>
  <c r="J59"/>
  <c r="F56"/>
  <c r="E54"/>
  <c r="J23"/>
  <c r="E23"/>
  <c r="J82"/>
  <c r="J22"/>
  <c r="J20"/>
  <c r="E20"/>
  <c r="F59"/>
  <c r="J19"/>
  <c r="J17"/>
  <c r="E17"/>
  <c r="F58"/>
  <c r="J16"/>
  <c r="J14"/>
  <c r="J80"/>
  <c r="E7"/>
  <c r="E74"/>
  <c i="5" r="J41"/>
  <c r="J40"/>
  <c i="1" r="AY61"/>
  <c i="5" r="J39"/>
  <c i="1" r="AX61"/>
  <c i="5" r="BI100"/>
  <c r="BH100"/>
  <c r="BG100"/>
  <c r="BF100"/>
  <c r="T100"/>
  <c r="R100"/>
  <c r="P100"/>
  <c r="BI98"/>
  <c r="BH98"/>
  <c r="BG98"/>
  <c r="BF98"/>
  <c r="T98"/>
  <c r="R98"/>
  <c r="P98"/>
  <c r="BI97"/>
  <c r="BH97"/>
  <c r="BG97"/>
  <c r="BF97"/>
  <c r="T97"/>
  <c r="R97"/>
  <c r="P97"/>
  <c r="BI96"/>
  <c r="BH96"/>
  <c r="BG96"/>
  <c r="BF96"/>
  <c r="T96"/>
  <c r="R96"/>
  <c r="P96"/>
  <c r="BI95"/>
  <c r="BH95"/>
  <c r="BG95"/>
  <c r="BF95"/>
  <c r="T95"/>
  <c r="R95"/>
  <c r="P95"/>
  <c r="BI94"/>
  <c r="BH94"/>
  <c r="BG94"/>
  <c r="BF94"/>
  <c r="T94"/>
  <c r="R94"/>
  <c r="P94"/>
  <c r="J89"/>
  <c r="F86"/>
  <c r="E84"/>
  <c r="J63"/>
  <c r="F60"/>
  <c r="E58"/>
  <c r="J25"/>
  <c r="E25"/>
  <c r="J62"/>
  <c r="J24"/>
  <c r="J22"/>
  <c r="E22"/>
  <c r="F89"/>
  <c r="J21"/>
  <c r="J19"/>
  <c r="E19"/>
  <c r="F88"/>
  <c r="J18"/>
  <c r="J16"/>
  <c r="J86"/>
  <c r="E7"/>
  <c r="E52"/>
  <c i="4" r="J96"/>
  <c r="T95"/>
  <c r="R95"/>
  <c r="P95"/>
  <c r="BK95"/>
  <c r="J95"/>
  <c r="J68"/>
  <c r="J41"/>
  <c r="J40"/>
  <c i="1" r="AY60"/>
  <c i="4" r="J39"/>
  <c i="1" r="AX60"/>
  <c i="4" r="BI205"/>
  <c r="BH205"/>
  <c r="BG205"/>
  <c r="BF205"/>
  <c r="T205"/>
  <c r="R205"/>
  <c r="P205"/>
  <c r="BI203"/>
  <c r="BH203"/>
  <c r="BG203"/>
  <c r="BF203"/>
  <c r="T203"/>
  <c r="R203"/>
  <c r="P203"/>
  <c r="BI198"/>
  <c r="BH198"/>
  <c r="BG198"/>
  <c r="BF198"/>
  <c r="T198"/>
  <c r="R198"/>
  <c r="P198"/>
  <c r="BI193"/>
  <c r="BH193"/>
  <c r="BG193"/>
  <c r="BF193"/>
  <c r="T193"/>
  <c r="R193"/>
  <c r="P193"/>
  <c r="BI188"/>
  <c r="BH188"/>
  <c r="BG188"/>
  <c r="BF188"/>
  <c r="T188"/>
  <c r="R188"/>
  <c r="P188"/>
  <c r="BI183"/>
  <c r="BH183"/>
  <c r="BG183"/>
  <c r="BF183"/>
  <c r="T183"/>
  <c r="R183"/>
  <c r="P183"/>
  <c r="BI178"/>
  <c r="BH178"/>
  <c r="BG178"/>
  <c r="BF178"/>
  <c r="T178"/>
  <c r="R178"/>
  <c r="P178"/>
  <c r="BI171"/>
  <c r="BH171"/>
  <c r="BG171"/>
  <c r="BF171"/>
  <c r="T171"/>
  <c r="R171"/>
  <c r="P171"/>
  <c r="BI165"/>
  <c r="BH165"/>
  <c r="BG165"/>
  <c r="BF165"/>
  <c r="T165"/>
  <c r="R165"/>
  <c r="P165"/>
  <c r="BI164"/>
  <c r="BH164"/>
  <c r="BG164"/>
  <c r="BF164"/>
  <c r="T164"/>
  <c r="R164"/>
  <c r="P164"/>
  <c r="BI162"/>
  <c r="BH162"/>
  <c r="BG162"/>
  <c r="BF162"/>
  <c r="T162"/>
  <c r="R162"/>
  <c r="P162"/>
  <c r="BI161"/>
  <c r="BH161"/>
  <c r="BG161"/>
  <c r="BF161"/>
  <c r="T161"/>
  <c r="R161"/>
  <c r="P161"/>
  <c r="BI159"/>
  <c r="BH159"/>
  <c r="BG159"/>
  <c r="BF159"/>
  <c r="T159"/>
  <c r="R159"/>
  <c r="P159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51"/>
  <c r="BH151"/>
  <c r="BG151"/>
  <c r="BF151"/>
  <c r="T151"/>
  <c r="R151"/>
  <c r="P151"/>
  <c r="BI148"/>
  <c r="BH148"/>
  <c r="BG148"/>
  <c r="BF148"/>
  <c r="T148"/>
  <c r="R148"/>
  <c r="P148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3"/>
  <c r="BH133"/>
  <c r="BG133"/>
  <c r="BF133"/>
  <c r="T133"/>
  <c r="R133"/>
  <c r="P133"/>
  <c r="BI131"/>
  <c r="BH131"/>
  <c r="BG131"/>
  <c r="BF131"/>
  <c r="T131"/>
  <c r="R131"/>
  <c r="P131"/>
  <c r="BI129"/>
  <c r="BH129"/>
  <c r="BG129"/>
  <c r="BF129"/>
  <c r="T129"/>
  <c r="R129"/>
  <c r="P129"/>
  <c r="BI127"/>
  <c r="BH127"/>
  <c r="BG127"/>
  <c r="BF127"/>
  <c r="T127"/>
  <c r="R127"/>
  <c r="P127"/>
  <c r="BI125"/>
  <c r="BH125"/>
  <c r="BG125"/>
  <c r="BF125"/>
  <c r="T125"/>
  <c r="R125"/>
  <c r="P125"/>
  <c r="BI123"/>
  <c r="BH123"/>
  <c r="BG123"/>
  <c r="BF123"/>
  <c r="T123"/>
  <c r="R123"/>
  <c r="P123"/>
  <c r="BI122"/>
  <c r="BH122"/>
  <c r="BG122"/>
  <c r="BF122"/>
  <c r="T122"/>
  <c r="R122"/>
  <c r="P122"/>
  <c r="BI121"/>
  <c r="BH121"/>
  <c r="BG121"/>
  <c r="BF121"/>
  <c r="T121"/>
  <c r="R121"/>
  <c r="P121"/>
  <c r="BI118"/>
  <c r="BH118"/>
  <c r="BG118"/>
  <c r="BF118"/>
  <c r="T118"/>
  <c r="R118"/>
  <c r="P118"/>
  <c r="BI115"/>
  <c r="BH115"/>
  <c r="BG115"/>
  <c r="BF115"/>
  <c r="T115"/>
  <c r="R115"/>
  <c r="P115"/>
  <c r="BI113"/>
  <c r="BH113"/>
  <c r="BG113"/>
  <c r="BF113"/>
  <c r="T113"/>
  <c r="R113"/>
  <c r="P113"/>
  <c r="BI109"/>
  <c r="BH109"/>
  <c r="BG109"/>
  <c r="BF109"/>
  <c r="T109"/>
  <c r="R109"/>
  <c r="P109"/>
  <c r="BI104"/>
  <c r="BH104"/>
  <c r="BG104"/>
  <c r="BF104"/>
  <c r="T104"/>
  <c r="R104"/>
  <c r="P104"/>
  <c r="BI99"/>
  <c r="BH99"/>
  <c r="BG99"/>
  <c r="BF99"/>
  <c r="T99"/>
  <c r="R99"/>
  <c r="P99"/>
  <c r="BI98"/>
  <c r="BH98"/>
  <c r="BG98"/>
  <c r="BF98"/>
  <c r="T98"/>
  <c r="R98"/>
  <c r="P98"/>
  <c r="J69"/>
  <c r="J91"/>
  <c r="F88"/>
  <c r="E86"/>
  <c r="J63"/>
  <c r="F60"/>
  <c r="E58"/>
  <c r="J25"/>
  <c r="E25"/>
  <c r="J62"/>
  <c r="J24"/>
  <c r="J22"/>
  <c r="E22"/>
  <c r="F63"/>
  <c r="J21"/>
  <c r="J19"/>
  <c r="E19"/>
  <c r="F90"/>
  <c r="J18"/>
  <c r="J16"/>
  <c r="J88"/>
  <c r="E7"/>
  <c r="E80"/>
  <c i="3" r="J41"/>
  <c r="J40"/>
  <c i="1" r="AY58"/>
  <c i="3" r="J39"/>
  <c i="1" r="AX58"/>
  <c i="3" r="BI100"/>
  <c r="BH100"/>
  <c r="BG100"/>
  <c r="BF100"/>
  <c r="T100"/>
  <c r="R100"/>
  <c r="P100"/>
  <c r="BI98"/>
  <c r="BH98"/>
  <c r="BG98"/>
  <c r="BF98"/>
  <c r="T98"/>
  <c r="R98"/>
  <c r="P98"/>
  <c r="BI97"/>
  <c r="BH97"/>
  <c r="BG97"/>
  <c r="BF97"/>
  <c r="T97"/>
  <c r="R97"/>
  <c r="P97"/>
  <c r="BI96"/>
  <c r="BH96"/>
  <c r="BG96"/>
  <c r="BF96"/>
  <c r="T96"/>
  <c r="R96"/>
  <c r="P96"/>
  <c r="BI95"/>
  <c r="BH95"/>
  <c r="BG95"/>
  <c r="BF95"/>
  <c r="T95"/>
  <c r="R95"/>
  <c r="P95"/>
  <c r="BI94"/>
  <c r="BH94"/>
  <c r="BG94"/>
  <c r="BF94"/>
  <c r="T94"/>
  <c r="R94"/>
  <c r="P94"/>
  <c r="J89"/>
  <c r="F86"/>
  <c r="E84"/>
  <c r="J63"/>
  <c r="F60"/>
  <c r="E58"/>
  <c r="J25"/>
  <c r="E25"/>
  <c r="J88"/>
  <c r="J24"/>
  <c r="J22"/>
  <c r="E22"/>
  <c r="F63"/>
  <c r="J21"/>
  <c r="J19"/>
  <c r="E19"/>
  <c r="F88"/>
  <c r="J18"/>
  <c r="J16"/>
  <c r="J60"/>
  <c r="E7"/>
  <c r="E52"/>
  <c i="2" r="J96"/>
  <c r="T95"/>
  <c r="R95"/>
  <c r="P95"/>
  <c r="BK95"/>
  <c r="J95"/>
  <c r="J68"/>
  <c r="J41"/>
  <c r="J40"/>
  <c i="1" r="AY57"/>
  <c i="2" r="J39"/>
  <c i="1" r="AX57"/>
  <c i="2" r="BI219"/>
  <c r="BH219"/>
  <c r="BG219"/>
  <c r="BF219"/>
  <c r="T219"/>
  <c r="R219"/>
  <c r="P219"/>
  <c r="BI217"/>
  <c r="BH217"/>
  <c r="BG217"/>
  <c r="BF217"/>
  <c r="T217"/>
  <c r="R217"/>
  <c r="P217"/>
  <c r="BI210"/>
  <c r="BH210"/>
  <c r="BG210"/>
  <c r="BF210"/>
  <c r="T210"/>
  <c r="R210"/>
  <c r="P210"/>
  <c r="BI205"/>
  <c r="BH205"/>
  <c r="BG205"/>
  <c r="BF205"/>
  <c r="T205"/>
  <c r="R205"/>
  <c r="P205"/>
  <c r="BI200"/>
  <c r="BH200"/>
  <c r="BG200"/>
  <c r="BF200"/>
  <c r="T200"/>
  <c r="R200"/>
  <c r="P200"/>
  <c r="BI197"/>
  <c r="BH197"/>
  <c r="BG197"/>
  <c r="BF197"/>
  <c r="T197"/>
  <c r="R197"/>
  <c r="P197"/>
  <c r="BI192"/>
  <c r="BH192"/>
  <c r="BG192"/>
  <c r="BF192"/>
  <c r="T192"/>
  <c r="R192"/>
  <c r="P192"/>
  <c r="BI187"/>
  <c r="BH187"/>
  <c r="BG187"/>
  <c r="BF187"/>
  <c r="T187"/>
  <c r="R187"/>
  <c r="P187"/>
  <c r="BI182"/>
  <c r="BH182"/>
  <c r="BG182"/>
  <c r="BF182"/>
  <c r="T182"/>
  <c r="R182"/>
  <c r="P182"/>
  <c r="BI175"/>
  <c r="BH175"/>
  <c r="BG175"/>
  <c r="BF175"/>
  <c r="T175"/>
  <c r="R175"/>
  <c r="P175"/>
  <c r="BI169"/>
  <c r="BH169"/>
  <c r="BG169"/>
  <c r="BF169"/>
  <c r="T169"/>
  <c r="R169"/>
  <c r="P169"/>
  <c r="BI168"/>
  <c r="BH168"/>
  <c r="BG168"/>
  <c r="BF168"/>
  <c r="T168"/>
  <c r="R168"/>
  <c r="P168"/>
  <c r="BI164"/>
  <c r="BH164"/>
  <c r="BG164"/>
  <c r="BF164"/>
  <c r="T164"/>
  <c r="R164"/>
  <c r="P164"/>
  <c r="BI163"/>
  <c r="BH163"/>
  <c r="BG163"/>
  <c r="BF163"/>
  <c r="T163"/>
  <c r="R163"/>
  <c r="P163"/>
  <c r="BI161"/>
  <c r="BH161"/>
  <c r="BG161"/>
  <c r="BF161"/>
  <c r="T161"/>
  <c r="R161"/>
  <c r="P161"/>
  <c r="BI159"/>
  <c r="BH159"/>
  <c r="BG159"/>
  <c r="BF159"/>
  <c r="T159"/>
  <c r="R159"/>
  <c r="P159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51"/>
  <c r="BH151"/>
  <c r="BG151"/>
  <c r="BF151"/>
  <c r="T151"/>
  <c r="R151"/>
  <c r="P151"/>
  <c r="BI149"/>
  <c r="BH149"/>
  <c r="BG149"/>
  <c r="BF149"/>
  <c r="T149"/>
  <c r="R149"/>
  <c r="P149"/>
  <c r="BI147"/>
  <c r="BH147"/>
  <c r="BG147"/>
  <c r="BF147"/>
  <c r="T147"/>
  <c r="R147"/>
  <c r="P147"/>
  <c r="BI144"/>
  <c r="BH144"/>
  <c r="BG144"/>
  <c r="BF144"/>
  <c r="T144"/>
  <c r="R144"/>
  <c r="P144"/>
  <c r="BI142"/>
  <c r="BH142"/>
  <c r="BG142"/>
  <c r="BF142"/>
  <c r="T142"/>
  <c r="R142"/>
  <c r="P142"/>
  <c r="BI140"/>
  <c r="BH140"/>
  <c r="BG140"/>
  <c r="BF140"/>
  <c r="T140"/>
  <c r="R140"/>
  <c r="P140"/>
  <c r="BI138"/>
  <c r="BH138"/>
  <c r="BG138"/>
  <c r="BF138"/>
  <c r="T138"/>
  <c r="R138"/>
  <c r="P138"/>
  <c r="BI136"/>
  <c r="BH136"/>
  <c r="BG136"/>
  <c r="BF136"/>
  <c r="T136"/>
  <c r="R136"/>
  <c r="P136"/>
  <c r="BI134"/>
  <c r="BH134"/>
  <c r="BG134"/>
  <c r="BF134"/>
  <c r="T134"/>
  <c r="R134"/>
  <c r="P134"/>
  <c r="BI131"/>
  <c r="BH131"/>
  <c r="BG131"/>
  <c r="BF131"/>
  <c r="T131"/>
  <c r="R131"/>
  <c r="P131"/>
  <c r="BI129"/>
  <c r="BH129"/>
  <c r="BG129"/>
  <c r="BF129"/>
  <c r="T129"/>
  <c r="R129"/>
  <c r="P129"/>
  <c r="BI127"/>
  <c r="BH127"/>
  <c r="BG127"/>
  <c r="BF127"/>
  <c r="T127"/>
  <c r="R127"/>
  <c r="P127"/>
  <c r="BI125"/>
  <c r="BH125"/>
  <c r="BG125"/>
  <c r="BF125"/>
  <c r="T125"/>
  <c r="R125"/>
  <c r="P125"/>
  <c r="BI123"/>
  <c r="BH123"/>
  <c r="BG123"/>
  <c r="BF123"/>
  <c r="T123"/>
  <c r="R123"/>
  <c r="P123"/>
  <c r="BI121"/>
  <c r="BH121"/>
  <c r="BG121"/>
  <c r="BF121"/>
  <c r="T121"/>
  <c r="R121"/>
  <c r="P121"/>
  <c r="BI119"/>
  <c r="BH119"/>
  <c r="BG119"/>
  <c r="BF119"/>
  <c r="T119"/>
  <c r="R119"/>
  <c r="P119"/>
  <c r="BI117"/>
  <c r="BH117"/>
  <c r="BG117"/>
  <c r="BF117"/>
  <c r="T117"/>
  <c r="R117"/>
  <c r="P117"/>
  <c r="BI114"/>
  <c r="BH114"/>
  <c r="BG114"/>
  <c r="BF114"/>
  <c r="T114"/>
  <c r="R114"/>
  <c r="P114"/>
  <c r="BI110"/>
  <c r="BH110"/>
  <c r="BG110"/>
  <c r="BF110"/>
  <c r="T110"/>
  <c r="R110"/>
  <c r="P110"/>
  <c r="BI105"/>
  <c r="BH105"/>
  <c r="BG105"/>
  <c r="BF105"/>
  <c r="T105"/>
  <c r="R105"/>
  <c r="P105"/>
  <c r="BI99"/>
  <c r="BH99"/>
  <c r="BG99"/>
  <c r="BF99"/>
  <c r="T99"/>
  <c r="R99"/>
  <c r="P99"/>
  <c r="BI98"/>
  <c r="BH98"/>
  <c r="BG98"/>
  <c r="BF98"/>
  <c r="T98"/>
  <c r="R98"/>
  <c r="P98"/>
  <c r="J69"/>
  <c r="J91"/>
  <c r="F88"/>
  <c r="E86"/>
  <c r="J63"/>
  <c r="F60"/>
  <c r="E58"/>
  <c r="J25"/>
  <c r="E25"/>
  <c r="J62"/>
  <c r="J24"/>
  <c r="J22"/>
  <c r="E22"/>
  <c r="F91"/>
  <c r="J21"/>
  <c r="J19"/>
  <c r="E19"/>
  <c r="F90"/>
  <c r="J18"/>
  <c r="J16"/>
  <c r="J88"/>
  <c r="E7"/>
  <c r="E52"/>
  <c i="1" r="L50"/>
  <c r="AM50"/>
  <c r="AM49"/>
  <c r="L49"/>
  <c r="AM47"/>
  <c r="L47"/>
  <c r="L45"/>
  <c r="L44"/>
  <c i="19" r="J95"/>
  <c i="18" r="BK188"/>
  <c r="BK179"/>
  <c r="J157"/>
  <c r="J137"/>
  <c r="BK125"/>
  <c r="J121"/>
  <c r="BK104"/>
  <c i="16" r="BK129"/>
  <c r="BK104"/>
  <c i="15" r="BK217"/>
  <c r="BK192"/>
  <c r="BK183"/>
  <c r="J172"/>
  <c r="BK167"/>
  <c r="J156"/>
  <c r="BK138"/>
  <c r="BK120"/>
  <c i="13" r="J217"/>
  <c r="J186"/>
  <c r="BK177"/>
  <c r="BK168"/>
  <c r="BK157"/>
  <c r="BK150"/>
  <c r="BK138"/>
  <c r="BK120"/>
  <c r="J106"/>
  <c r="BK95"/>
  <c i="12" r="BK99"/>
  <c i="11" r="BK94"/>
  <c i="10" r="BK195"/>
  <c r="J172"/>
  <c r="J164"/>
  <c r="BK147"/>
  <c r="J132"/>
  <c r="J122"/>
  <c i="9" r="BK99"/>
  <c i="8" r="J172"/>
  <c r="BK162"/>
  <c r="J155"/>
  <c r="J146"/>
  <c i="5" r="BK97"/>
  <c i="4" r="J178"/>
  <c r="BK153"/>
  <c r="J146"/>
  <c r="BK136"/>
  <c r="BK121"/>
  <c i="3" r="BK97"/>
  <c i="2" r="BK192"/>
  <c r="J164"/>
  <c r="J155"/>
  <c r="BK147"/>
  <c r="BK123"/>
  <c r="J99"/>
  <c i="1" r="AS59"/>
  <c i="18" r="BK185"/>
  <c r="J166"/>
  <c r="BK146"/>
  <c r="BK115"/>
  <c i="17" r="BK95"/>
  <c i="16" r="J136"/>
  <c r="J119"/>
  <c i="15" r="BK221"/>
  <c r="J192"/>
  <c r="BK181"/>
  <c r="J159"/>
  <c r="J144"/>
  <c r="BK132"/>
  <c r="J120"/>
  <c r="J112"/>
  <c i="13" r="BK213"/>
  <c r="J177"/>
  <c r="J163"/>
  <c r="BK136"/>
  <c r="BK124"/>
  <c i="12" r="BK116"/>
  <c i="11" r="BK97"/>
  <c i="10" r="J185"/>
  <c r="J161"/>
  <c r="BK142"/>
  <c r="J105"/>
  <c i="8" r="BK191"/>
  <c r="BK169"/>
  <c r="BK146"/>
  <c r="BK133"/>
  <c r="J118"/>
  <c r="J106"/>
  <c i="7" r="J116"/>
  <c r="BK102"/>
  <c i="5" r="BK94"/>
  <c i="4" r="BK161"/>
  <c r="J140"/>
  <c r="BK122"/>
  <c r="BK115"/>
  <c i="2" r="J219"/>
  <c r="J187"/>
  <c r="J147"/>
  <c r="BK119"/>
  <c r="BK105"/>
  <c i="1" r="AS77"/>
  <c i="18" r="BK144"/>
  <c r="BK131"/>
  <c r="J125"/>
  <c r="BK108"/>
  <c r="J98"/>
  <c i="16" r="BK136"/>
  <c r="BK114"/>
  <c r="BK107"/>
  <c i="15" r="J215"/>
  <c r="BK190"/>
  <c r="BK163"/>
  <c r="BK148"/>
  <c r="BK134"/>
  <c r="J116"/>
  <c i="14" r="BK94"/>
  <c i="13" r="J200"/>
  <c r="J183"/>
  <c r="J161"/>
  <c r="BK142"/>
  <c r="BK126"/>
  <c r="J102"/>
  <c i="12" r="BK105"/>
  <c r="J98"/>
  <c i="10" r="BK190"/>
  <c r="J163"/>
  <c r="BK149"/>
  <c r="J138"/>
  <c r="J126"/>
  <c i="9" r="J99"/>
  <c i="8" r="J198"/>
  <c r="BK177"/>
  <c r="BK148"/>
  <c r="J131"/>
  <c r="BK116"/>
  <c r="J99"/>
  <c i="7" r="BK104"/>
  <c i="4" r="J193"/>
  <c r="BK171"/>
  <c r="J148"/>
  <c r="BK142"/>
  <c r="J125"/>
  <c r="J104"/>
  <c i="3" r="BK95"/>
  <c i="2" r="BK197"/>
  <c r="BK182"/>
  <c r="BK151"/>
  <c r="J123"/>
  <c r="J105"/>
  <c i="1" r="AS56"/>
  <c i="18" r="J193"/>
  <c r="BK166"/>
  <c r="BK155"/>
  <c r="J144"/>
  <c r="BK106"/>
  <c i="16" r="J129"/>
  <c r="J103"/>
  <c i="15" r="J227"/>
  <c r="BK187"/>
  <c r="J171"/>
  <c r="BK130"/>
  <c r="BK116"/>
  <c r="J99"/>
  <c i="13" r="BK221"/>
  <c r="BK211"/>
  <c r="J188"/>
  <c r="J172"/>
  <c r="BK159"/>
  <c r="J138"/>
  <c r="J124"/>
  <c r="J116"/>
  <c i="12" r="J105"/>
  <c i="10" r="J205"/>
  <c r="J166"/>
  <c r="J146"/>
  <c r="BK126"/>
  <c i="9" r="J96"/>
  <c i="8" r="J187"/>
  <c r="BK157"/>
  <c r="BK136"/>
  <c r="J124"/>
  <c r="J112"/>
  <c i="7" r="BK106"/>
  <c i="5" r="BK100"/>
  <c r="J94"/>
  <c i="4" r="J171"/>
  <c r="BK151"/>
  <c r="BK127"/>
  <c r="BK109"/>
  <c i="3" r="BK100"/>
  <c r="J94"/>
  <c i="2" r="J197"/>
  <c r="J163"/>
  <c r="J151"/>
  <c r="BK138"/>
  <c r="BK125"/>
  <c i="20" r="F39"/>
  <c i="1" r="BD88"/>
  <c i="20" r="J88"/>
  <c i="18" r="BK193"/>
  <c r="BK160"/>
  <c r="BK140"/>
  <c r="J135"/>
  <c r="J123"/>
  <c r="J115"/>
  <c r="BK99"/>
  <c i="16" r="J117"/>
  <c r="BK102"/>
  <c i="15" r="BK215"/>
  <c r="J204"/>
  <c r="J190"/>
  <c r="BK174"/>
  <c r="J169"/>
  <c r="BK161"/>
  <c r="J142"/>
  <c r="BK110"/>
  <c r="J106"/>
  <c i="13" r="J213"/>
  <c r="BK183"/>
  <c r="BK172"/>
  <c r="J159"/>
  <c r="BK152"/>
  <c r="J142"/>
  <c r="J130"/>
  <c r="BK112"/>
  <c r="BK108"/>
  <c r="J96"/>
  <c i="12" r="BK103"/>
  <c i="11" r="BK96"/>
  <c i="10" r="BK203"/>
  <c r="BK185"/>
  <c r="BK166"/>
  <c r="BK152"/>
  <c r="J136"/>
  <c r="BK128"/>
  <c r="J104"/>
  <c i="8" r="BK193"/>
  <c r="BK165"/>
  <c r="BK159"/>
  <c i="6" r="BK88"/>
  <c i="5" r="J96"/>
  <c i="4" r="J203"/>
  <c r="J157"/>
  <c r="J151"/>
  <c r="J144"/>
  <c r="BK129"/>
  <c r="J98"/>
  <c i="2" r="BK205"/>
  <c r="BK169"/>
  <c r="BK163"/>
  <c r="J153"/>
  <c r="J144"/>
  <c r="J127"/>
  <c r="BK117"/>
  <c i="1" r="AS81"/>
  <c i="19" r="BK95"/>
  <c i="18" r="J179"/>
  <c r="J163"/>
  <c r="J142"/>
  <c r="J113"/>
  <c i="17" r="J94"/>
  <c i="16" r="J132"/>
  <c r="BK117"/>
  <c r="J100"/>
  <c i="15" r="J207"/>
  <c r="J183"/>
  <c r="BK172"/>
  <c r="BK150"/>
  <c r="BK142"/>
  <c r="J130"/>
  <c r="J118"/>
  <c r="J100"/>
  <c i="13" r="J211"/>
  <c r="J170"/>
  <c r="BK134"/>
  <c r="BK122"/>
  <c i="12" r="BK113"/>
  <c r="BK98"/>
  <c i="10" r="J192"/>
  <c r="BK172"/>
  <c r="BK157"/>
  <c r="J118"/>
  <c r="BK104"/>
  <c i="9" r="BK94"/>
  <c i="8" r="BK172"/>
  <c r="BK155"/>
  <c r="BK137"/>
  <c r="BK131"/>
  <c r="J116"/>
  <c r="BK99"/>
  <c i="7" r="J104"/>
  <c i="6" r="J91"/>
  <c i="4" r="J164"/>
  <c r="BK157"/>
  <c r="J138"/>
  <c r="J121"/>
  <c i="3" r="BK98"/>
  <c i="2" r="BK217"/>
  <c r="J138"/>
  <c r="BK129"/>
  <c r="BK99"/>
  <c i="1" r="AS64"/>
  <c i="18" r="BK163"/>
  <c r="BK153"/>
  <c r="J139"/>
  <c r="BK123"/>
  <c r="BK113"/>
  <c r="J104"/>
  <c i="16" r="J133"/>
  <c r="J111"/>
  <c i="15" r="J225"/>
  <c r="BK207"/>
  <c r="J185"/>
  <c r="BK152"/>
  <c r="J138"/>
  <c r="BK112"/>
  <c r="BK99"/>
  <c i="13" r="BK206"/>
  <c r="J193"/>
  <c r="BK167"/>
  <c r="BK155"/>
  <c r="J136"/>
  <c r="J112"/>
  <c r="BK105"/>
  <c i="12" r="J116"/>
  <c r="J99"/>
  <c i="10" r="J203"/>
  <c r="BK168"/>
  <c r="J157"/>
  <c r="J144"/>
  <c r="BK132"/>
  <c r="J125"/>
  <c r="J114"/>
  <c i="8" r="BK198"/>
  <c r="BK187"/>
  <c r="J144"/>
  <c r="BK129"/>
  <c r="J110"/>
  <c i="7" r="BK119"/>
  <c r="J99"/>
  <c i="4" r="BK203"/>
  <c r="BK183"/>
  <c r="BK164"/>
  <c r="BK146"/>
  <c r="BK138"/>
  <c r="BK123"/>
  <c r="BK99"/>
  <c i="3" r="BK94"/>
  <c i="2" r="J192"/>
  <c r="J157"/>
  <c r="BK127"/>
  <c r="J110"/>
  <c i="1" r="AS66"/>
  <c i="18" r="J188"/>
  <c r="BK162"/>
  <c r="J153"/>
  <c r="J140"/>
  <c r="BK117"/>
  <c i="16" r="BK132"/>
  <c r="J109"/>
  <c r="BK100"/>
  <c i="15" r="BK225"/>
  <c r="J181"/>
  <c r="BK169"/>
  <c r="BK154"/>
  <c r="J124"/>
  <c r="J104"/>
  <c i="13" r="BK217"/>
  <c r="BK200"/>
  <c r="J184"/>
  <c r="BK161"/>
  <c r="J144"/>
  <c r="J134"/>
  <c r="J122"/>
  <c r="J105"/>
  <c i="11" r="J97"/>
  <c i="10" r="BK197"/>
  <c r="BK164"/>
  <c r="BK140"/>
  <c r="BK118"/>
  <c i="9" r="J94"/>
  <c i="8" r="BK184"/>
  <c r="BK142"/>
  <c r="J135"/>
  <c r="J121"/>
  <c i="7" r="J113"/>
  <c r="J102"/>
  <c i="4" r="BK205"/>
  <c r="J183"/>
  <c r="J155"/>
  <c r="J123"/>
  <c r="J99"/>
  <c i="3" r="J97"/>
  <c i="2" r="BK175"/>
  <c r="BK164"/>
  <c r="BK159"/>
  <c r="J140"/>
  <c r="BK131"/>
  <c i="1" r="AS74"/>
  <c i="20" r="BK88"/>
  <c i="19" r="J94"/>
  <c i="18" r="BK182"/>
  <c r="J159"/>
  <c r="BK139"/>
  <c r="J131"/>
  <c r="J119"/>
  <c r="J108"/>
  <c i="16" r="BK133"/>
  <c r="J114"/>
  <c i="15" r="J219"/>
  <c r="BK197"/>
  <c r="BK176"/>
  <c r="BK171"/>
  <c r="J163"/>
  <c r="J154"/>
  <c r="J132"/>
  <c r="J109"/>
  <c i="13" r="J223"/>
  <c r="BK188"/>
  <c r="BK179"/>
  <c r="BK170"/>
  <c r="J155"/>
  <c r="J146"/>
  <c r="J132"/>
  <c r="BK114"/>
  <c r="BK110"/>
  <c r="BK102"/>
  <c i="12" r="J113"/>
  <c i="11" r="J95"/>
  <c i="10" r="J199"/>
  <c r="BK192"/>
  <c r="J159"/>
  <c r="J140"/>
  <c r="J130"/>
  <c r="J121"/>
  <c i="9" r="BK96"/>
  <c i="8" r="J169"/>
  <c r="J160"/>
  <c r="J153"/>
  <c i="5" r="J98"/>
  <c r="BK95"/>
  <c i="4" r="J165"/>
  <c r="BK148"/>
  <c r="J142"/>
  <c r="BK118"/>
  <c i="2" r="J200"/>
  <c r="J168"/>
  <c r="J159"/>
  <c r="BK149"/>
  <c r="J131"/>
  <c r="J119"/>
  <c i="20" r="F38"/>
  <c i="18" r="J182"/>
  <c r="J162"/>
  <c r="BK119"/>
  <c r="BK98"/>
  <c i="16" r="J140"/>
  <c r="J122"/>
  <c r="J104"/>
  <c i="15" r="BK219"/>
  <c r="BK185"/>
  <c r="J167"/>
  <c r="J148"/>
  <c r="J136"/>
  <c r="BK126"/>
  <c r="BK114"/>
  <c i="14" r="BK95"/>
  <c i="13" r="BK181"/>
  <c r="J150"/>
  <c r="BK130"/>
  <c r="J100"/>
  <c i="12" r="J108"/>
  <c i="11" r="J98"/>
  <c i="10" r="J190"/>
  <c r="J168"/>
  <c r="BK125"/>
  <c r="J110"/>
  <c i="9" r="BK95"/>
  <c i="8" r="J177"/>
  <c r="BK160"/>
  <c r="J148"/>
  <c r="BK135"/>
  <c r="BK121"/>
  <c r="BK110"/>
  <c i="7" r="J119"/>
  <c r="BK99"/>
  <c i="6" r="J88"/>
  <c i="4" r="J162"/>
  <c r="J153"/>
  <c r="BK131"/>
  <c r="J113"/>
  <c i="2" r="J161"/>
  <c r="J142"/>
  <c r="BK134"/>
  <c r="J117"/>
  <c r="BK98"/>
  <c i="18" r="BK195"/>
  <c r="J155"/>
  <c r="BK142"/>
  <c r="BK129"/>
  <c r="BK121"/>
  <c r="J106"/>
  <c i="16" r="BK140"/>
  <c r="BK119"/>
  <c r="BK103"/>
  <c i="15" r="BK210"/>
  <c r="BK188"/>
  <c r="J161"/>
  <c r="J150"/>
  <c r="BK144"/>
  <c r="BK128"/>
  <c r="J110"/>
  <c i="14" r="J95"/>
  <c i="13" r="BK203"/>
  <c r="BK184"/>
  <c r="BK163"/>
  <c r="BK144"/>
  <c r="BK116"/>
  <c r="BK106"/>
  <c r="BK96"/>
  <c i="12" r="J103"/>
  <c i="11" r="J96"/>
  <c i="10" r="BK199"/>
  <c r="BK159"/>
  <c r="J152"/>
  <c r="J142"/>
  <c r="J128"/>
  <c r="BK122"/>
  <c r="BK105"/>
  <c i="9" r="J95"/>
  <c i="8" r="J189"/>
  <c r="J162"/>
  <c r="J139"/>
  <c r="BK127"/>
  <c r="BK106"/>
  <c i="7" r="BK113"/>
  <c i="5" r="BK98"/>
  <c i="4" r="BK198"/>
  <c r="BK178"/>
  <c r="J161"/>
  <c r="BK144"/>
  <c r="J133"/>
  <c r="J122"/>
  <c i="3" r="J96"/>
  <c i="2" r="J205"/>
  <c r="J175"/>
  <c r="BK140"/>
  <c r="BK114"/>
  <c i="19" r="F41"/>
  <c i="18" r="BK157"/>
  <c r="J129"/>
  <c i="17" r="BK94"/>
  <c i="16" r="BK122"/>
  <c r="J107"/>
  <c i="15" r="BK227"/>
  <c r="J197"/>
  <c r="BK165"/>
  <c r="J152"/>
  <c r="J126"/>
  <c r="BK106"/>
  <c i="14" r="J94"/>
  <c i="13" r="J215"/>
  <c r="BK193"/>
  <c r="J179"/>
  <c r="J167"/>
  <c r="J157"/>
  <c r="J140"/>
  <c r="J126"/>
  <c r="J114"/>
  <c i="11" r="BK98"/>
  <c i="10" r="BK205"/>
  <c r="BK163"/>
  <c r="BK144"/>
  <c r="BK130"/>
  <c i="9" r="BK97"/>
  <c i="8" r="BK189"/>
  <c r="J159"/>
  <c r="BK139"/>
  <c r="J133"/>
  <c r="BK118"/>
  <c i="7" r="BK108"/>
  <c i="6" r="BK91"/>
  <c i="5" r="BK96"/>
  <c i="4" r="J198"/>
  <c r="J159"/>
  <c r="J129"/>
  <c r="BK113"/>
  <c r="BK98"/>
  <c i="3" r="BK96"/>
  <c i="2" r="BK200"/>
  <c r="J169"/>
  <c r="BK161"/>
  <c r="BK153"/>
  <c r="BK142"/>
  <c r="J129"/>
  <c i="20" r="J36"/>
  <c i="1" r="AW88"/>
  <c i="10" r="BK110"/>
  <c i="8" r="J157"/>
  <c i="5" r="J100"/>
  <c i="4" r="BK193"/>
  <c r="BK155"/>
  <c r="BK133"/>
  <c r="J115"/>
  <c i="3" r="J95"/>
  <c i="2" r="J182"/>
  <c r="BK157"/>
  <c r="J134"/>
  <c r="J125"/>
  <c r="J114"/>
  <c i="1" r="AS70"/>
  <c i="19" r="BK94"/>
  <c i="18" r="BK172"/>
  <c r="BK148"/>
  <c r="BK137"/>
  <c r="J99"/>
  <c i="16" r="J141"/>
  <c r="J125"/>
  <c r="BK109"/>
  <c i="15" r="J217"/>
  <c r="J188"/>
  <c r="J174"/>
  <c r="J165"/>
  <c r="J146"/>
  <c r="J134"/>
  <c r="BK124"/>
  <c r="BK109"/>
  <c i="13" r="J221"/>
  <c r="J206"/>
  <c r="J165"/>
  <c r="BK140"/>
  <c r="J128"/>
  <c r="J95"/>
  <c i="12" r="J101"/>
  <c i="10" r="J197"/>
  <c r="BK179"/>
  <c r="J149"/>
  <c r="BK114"/>
  <c r="J99"/>
  <c i="8" r="J184"/>
  <c r="J165"/>
  <c r="BK153"/>
  <c r="J136"/>
  <c r="J127"/>
  <c r="BK112"/>
  <c r="J101"/>
  <c i="7" r="J106"/>
  <c r="BK98"/>
  <c i="4" r="BK188"/>
  <c r="BK159"/>
  <c r="J136"/>
  <c r="J118"/>
  <c i="2" r="BK219"/>
  <c r="J210"/>
  <c r="J136"/>
  <c r="BK121"/>
  <c r="BK110"/>
  <c i="18" r="J172"/>
  <c r="BK159"/>
  <c r="J148"/>
  <c r="BK135"/>
  <c r="BK127"/>
  <c r="J117"/>
  <c i="17" r="J95"/>
  <c i="16" r="BK125"/>
  <c i="15" r="J221"/>
  <c r="J210"/>
  <c r="J187"/>
  <c r="BK159"/>
  <c r="BK146"/>
  <c r="BK136"/>
  <c r="BK118"/>
  <c r="BK104"/>
  <c i="13" r="BK215"/>
  <c r="BK186"/>
  <c r="BK165"/>
  <c r="BK146"/>
  <c r="BK132"/>
  <c r="J108"/>
  <c r="BK100"/>
  <c i="12" r="BK108"/>
  <c r="BK101"/>
  <c i="11" r="J94"/>
  <c i="10" r="J179"/>
  <c r="BK161"/>
  <c r="J147"/>
  <c r="BK136"/>
  <c r="BK121"/>
  <c i="9" r="J97"/>
  <c i="8" r="J193"/>
  <c r="J142"/>
  <c r="BK124"/>
  <c r="BK101"/>
  <c i="7" r="J108"/>
  <c i="5" r="J95"/>
  <c i="4" r="J188"/>
  <c r="BK162"/>
  <c r="BK140"/>
  <c r="J127"/>
  <c r="J109"/>
  <c i="3" r="J100"/>
  <c i="2" r="BK210"/>
  <c r="BK187"/>
  <c r="J149"/>
  <c r="J121"/>
  <c i="1" r="AS85"/>
  <c i="18" r="J195"/>
  <c r="J185"/>
  <c r="J160"/>
  <c r="J146"/>
  <c r="J127"/>
  <c i="16" r="BK141"/>
  <c r="BK111"/>
  <c r="J102"/>
  <c i="15" r="BK204"/>
  <c r="J176"/>
  <c r="BK156"/>
  <c r="J128"/>
  <c r="J114"/>
  <c r="BK100"/>
  <c i="13" r="BK223"/>
  <c r="J203"/>
  <c r="J181"/>
  <c r="J168"/>
  <c r="J152"/>
  <c r="BK128"/>
  <c r="J120"/>
  <c r="J110"/>
  <c i="11" r="BK95"/>
  <c i="10" r="J195"/>
  <c r="BK146"/>
  <c r="BK138"/>
  <c r="BK99"/>
  <c i="8" r="J191"/>
  <c r="BK144"/>
  <c r="J137"/>
  <c r="J129"/>
  <c i="7" r="BK116"/>
  <c r="J98"/>
  <c i="5" r="J97"/>
  <c i="4" r="J205"/>
  <c r="BK165"/>
  <c r="J131"/>
  <c r="BK125"/>
  <c r="BK104"/>
  <c i="3" r="J98"/>
  <c i="2" r="J217"/>
  <c r="BK168"/>
  <c r="BK155"/>
  <c r="BK144"/>
  <c r="BK136"/>
  <c r="J98"/>
  <c i="20" r="F37"/>
  <c i="1" r="BB88"/>
  <c i="2" l="1" r="BK97"/>
  <c r="BK94"/>
  <c r="J94"/>
  <c r="J67"/>
  <c i="3" r="BK93"/>
  <c r="J93"/>
  <c r="J68"/>
  <c i="4" r="BK97"/>
  <c r="BK94"/>
  <c r="J94"/>
  <c r="J67"/>
  <c i="5" r="BK93"/>
  <c r="BK92"/>
  <c r="J92"/>
  <c r="J67"/>
  <c i="6" r="T87"/>
  <c r="T86"/>
  <c i="7" r="BK97"/>
  <c r="J97"/>
  <c r="J70"/>
  <c r="T97"/>
  <c r="T94"/>
  <c i="8" r="R98"/>
  <c r="R95"/>
  <c r="R164"/>
  <c i="9" r="T93"/>
  <c r="T92"/>
  <c i="10" r="R98"/>
  <c r="P167"/>
  <c i="11" r="R93"/>
  <c r="R92"/>
  <c i="12" r="P97"/>
  <c r="P94"/>
  <c i="1" r="AU75"/>
  <c i="13" r="R94"/>
  <c r="R93"/>
  <c r="R187"/>
  <c i="14" r="R93"/>
  <c r="R92"/>
  <c i="15" r="R98"/>
  <c r="T191"/>
  <c i="16" r="BK99"/>
  <c r="J99"/>
  <c r="J69"/>
  <c r="T99"/>
  <c r="P110"/>
  <c r="P118"/>
  <c r="P128"/>
  <c r="T139"/>
  <c i="17" r="T93"/>
  <c r="T92"/>
  <c i="2" r="R97"/>
  <c r="R94"/>
  <c i="3" r="P93"/>
  <c r="P92"/>
  <c i="1" r="AU58"/>
  <c i="4" r="R97"/>
  <c r="R94"/>
  <c i="5" r="R93"/>
  <c r="R92"/>
  <c i="6" r="P87"/>
  <c r="P86"/>
  <c i="1" r="AU62"/>
  <c i="7" r="R97"/>
  <c r="R94"/>
  <c i="8" r="P98"/>
  <c r="T164"/>
  <c i="9" r="R93"/>
  <c r="R92"/>
  <c i="10" r="P98"/>
  <c r="P95"/>
  <c i="1" r="AU71"/>
  <c i="10" r="R167"/>
  <c i="11" r="BK93"/>
  <c r="BK92"/>
  <c r="J92"/>
  <c r="J67"/>
  <c i="12" r="BK97"/>
  <c r="BK94"/>
  <c r="J94"/>
  <c r="J67"/>
  <c i="13" r="T94"/>
  <c r="P187"/>
  <c i="14" r="P93"/>
  <c r="P92"/>
  <c i="1" r="AU79"/>
  <c i="15" r="T98"/>
  <c r="T95"/>
  <c r="P191"/>
  <c i="16" r="R99"/>
  <c r="R110"/>
  <c r="T118"/>
  <c r="T128"/>
  <c r="R139"/>
  <c i="17" r="P93"/>
  <c r="P92"/>
  <c i="1" r="AU84"/>
  <c i="18" r="P97"/>
  <c r="P94"/>
  <c i="1" r="AU86"/>
  <c i="2" r="P97"/>
  <c r="P94"/>
  <c i="1" r="AU57"/>
  <c i="3" r="R93"/>
  <c r="R92"/>
  <c i="4" r="T97"/>
  <c r="T94"/>
  <c i="5" r="T93"/>
  <c r="T92"/>
  <c i="6" r="BK87"/>
  <c r="BK86"/>
  <c r="J86"/>
  <c r="J63"/>
  <c r="R87"/>
  <c r="R86"/>
  <c i="7" r="P97"/>
  <c r="P94"/>
  <c i="1" r="AU65"/>
  <c i="8" r="T98"/>
  <c r="T95"/>
  <c r="BK164"/>
  <c r="J164"/>
  <c r="J71"/>
  <c i="9" r="BK93"/>
  <c r="J93"/>
  <c r="J68"/>
  <c i="10" r="T98"/>
  <c r="BK167"/>
  <c r="J167"/>
  <c r="J71"/>
  <c i="11" r="T93"/>
  <c r="T92"/>
  <c i="12" r="T97"/>
  <c r="T94"/>
  <c i="13" r="P94"/>
  <c r="P93"/>
  <c i="1" r="AU78"/>
  <c i="13" r="T187"/>
  <c i="14" r="BK93"/>
  <c r="J93"/>
  <c r="J68"/>
  <c i="15" r="P98"/>
  <c r="P95"/>
  <c i="1" r="AU82"/>
  <c i="15" r="R191"/>
  <c i="16" r="P99"/>
  <c r="BK118"/>
  <c r="J118"/>
  <c r="J71"/>
  <c r="BK128"/>
  <c r="J128"/>
  <c r="J72"/>
  <c r="BK139"/>
  <c r="J139"/>
  <c r="J73"/>
  <c i="17" r="BK93"/>
  <c r="J93"/>
  <c r="J68"/>
  <c i="18" r="R97"/>
  <c r="R94"/>
  <c i="2" r="T97"/>
  <c r="T94"/>
  <c i="3" r="T93"/>
  <c r="T92"/>
  <c i="4" r="P97"/>
  <c r="P94"/>
  <c i="1" r="AU60"/>
  <c i="5" r="P93"/>
  <c r="P92"/>
  <c i="1" r="AU61"/>
  <c i="8" r="BK98"/>
  <c r="J98"/>
  <c r="J70"/>
  <c r="P164"/>
  <c i="9" r="P93"/>
  <c r="P92"/>
  <c i="1" r="AU68"/>
  <c i="10" r="BK98"/>
  <c r="J98"/>
  <c r="J70"/>
  <c r="T167"/>
  <c i="11" r="P93"/>
  <c r="P92"/>
  <c i="1" r="AU72"/>
  <c i="12" r="R97"/>
  <c r="R94"/>
  <c i="13" r="BK94"/>
  <c r="J94"/>
  <c r="J68"/>
  <c r="BK187"/>
  <c r="J187"/>
  <c r="J69"/>
  <c i="14" r="T93"/>
  <c r="T92"/>
  <c i="15" r="BK98"/>
  <c r="J98"/>
  <c r="J70"/>
  <c r="BK191"/>
  <c r="J191"/>
  <c r="J71"/>
  <c i="16" r="BK110"/>
  <c r="J110"/>
  <c r="J70"/>
  <c r="T110"/>
  <c r="R118"/>
  <c r="R128"/>
  <c r="P139"/>
  <c i="17" r="R93"/>
  <c r="R92"/>
  <c i="18" r="BK97"/>
  <c r="J97"/>
  <c r="J70"/>
  <c r="T97"/>
  <c r="T94"/>
  <c i="19" r="BK93"/>
  <c r="J93"/>
  <c r="J68"/>
  <c r="P93"/>
  <c r="P92"/>
  <c i="1" r="AU87"/>
  <c i="19" r="R93"/>
  <c r="R92"/>
  <c r="T93"/>
  <c r="T92"/>
  <c i="2" r="J60"/>
  <c r="E80"/>
  <c r="J90"/>
  <c r="BE99"/>
  <c r="BE105"/>
  <c r="BE110"/>
  <c r="BE114"/>
  <c r="BE119"/>
  <c r="BE121"/>
  <c r="BE134"/>
  <c i="3" r="J62"/>
  <c i="4" r="J60"/>
  <c r="J90"/>
  <c r="BE118"/>
  <c r="BE121"/>
  <c r="BE122"/>
  <c r="BE131"/>
  <c r="BE133"/>
  <c r="BE136"/>
  <c r="BE142"/>
  <c r="BE146"/>
  <c r="BE161"/>
  <c r="BE183"/>
  <c r="BE188"/>
  <c r="BE205"/>
  <c i="5" r="F62"/>
  <c r="E78"/>
  <c r="J88"/>
  <c i="6" r="J58"/>
  <c r="F82"/>
  <c r="BE88"/>
  <c i="7" r="F62"/>
  <c r="E80"/>
  <c r="J90"/>
  <c r="BE99"/>
  <c r="BE104"/>
  <c r="BE113"/>
  <c i="8" r="E52"/>
  <c r="F62"/>
  <c r="F92"/>
  <c r="BE127"/>
  <c r="BE131"/>
  <c r="BE133"/>
  <c r="BE137"/>
  <c r="BE144"/>
  <c r="BE153"/>
  <c r="BE155"/>
  <c r="BE162"/>
  <c r="BE165"/>
  <c r="BE172"/>
  <c r="BE193"/>
  <c i="9" r="E52"/>
  <c r="J62"/>
  <c r="J86"/>
  <c r="BE99"/>
  <c i="10" r="J62"/>
  <c r="BE104"/>
  <c r="BE110"/>
  <c r="BE122"/>
  <c r="BE125"/>
  <c r="BE142"/>
  <c r="BE146"/>
  <c r="BE147"/>
  <c r="BE152"/>
  <c r="BE159"/>
  <c r="BE166"/>
  <c r="BE185"/>
  <c r="BE199"/>
  <c r="BE205"/>
  <c i="11" r="J60"/>
  <c r="E78"/>
  <c r="F88"/>
  <c r="BE96"/>
  <c i="12" r="E52"/>
  <c r="J62"/>
  <c r="F90"/>
  <c r="BE98"/>
  <c r="BE99"/>
  <c r="BE101"/>
  <c i="13" r="F63"/>
  <c r="BE96"/>
  <c r="BE100"/>
  <c r="BE114"/>
  <c r="BE122"/>
  <c r="BE124"/>
  <c r="BE140"/>
  <c r="BE155"/>
  <c r="BE161"/>
  <c r="BE168"/>
  <c r="BE177"/>
  <c r="BE181"/>
  <c r="BE184"/>
  <c r="BE203"/>
  <c r="BE223"/>
  <c i="14" r="E52"/>
  <c r="J60"/>
  <c r="J88"/>
  <c r="BE95"/>
  <c i="15" r="J60"/>
  <c r="F63"/>
  <c r="BE109"/>
  <c r="BE110"/>
  <c r="BE116"/>
  <c r="BE118"/>
  <c r="BE120"/>
  <c r="BE136"/>
  <c r="BE138"/>
  <c r="BE146"/>
  <c r="BE159"/>
  <c r="BE174"/>
  <c r="BE181"/>
  <c r="BE183"/>
  <c r="BE187"/>
  <c r="BE188"/>
  <c r="BE207"/>
  <c r="BE225"/>
  <c r="BE227"/>
  <c i="16" r="E52"/>
  <c r="J62"/>
  <c r="BE103"/>
  <c r="BE117"/>
  <c r="BE133"/>
  <c i="17" r="J86"/>
  <c i="18" r="J60"/>
  <c r="J90"/>
  <c r="BE98"/>
  <c r="BE108"/>
  <c r="BE113"/>
  <c r="BE119"/>
  <c r="BE123"/>
  <c r="BE131"/>
  <c r="BE135"/>
  <c r="BE137"/>
  <c r="BE182"/>
  <c r="BE195"/>
  <c i="2" r="F62"/>
  <c r="BE117"/>
  <c r="BE131"/>
  <c r="BE144"/>
  <c r="BE159"/>
  <c r="BE163"/>
  <c r="BE164"/>
  <c r="BE200"/>
  <c i="3" r="E78"/>
  <c r="BE97"/>
  <c i="4" r="E52"/>
  <c r="F91"/>
  <c r="BE129"/>
  <c r="BE151"/>
  <c r="BE155"/>
  <c r="BE157"/>
  <c i="5" r="J60"/>
  <c r="BE96"/>
  <c r="BE100"/>
  <c i="6" r="E50"/>
  <c r="J56"/>
  <c r="F83"/>
  <c r="BE91"/>
  <c i="7" r="F63"/>
  <c r="J88"/>
  <c r="BE98"/>
  <c r="BE102"/>
  <c r="BE106"/>
  <c r="BE108"/>
  <c i="8" r="J89"/>
  <c r="J91"/>
  <c r="BE99"/>
  <c r="BE101"/>
  <c r="BE112"/>
  <c r="BE118"/>
  <c r="BE121"/>
  <c r="BE159"/>
  <c r="BE160"/>
  <c r="BE177"/>
  <c r="BE198"/>
  <c i="9" r="BE95"/>
  <c i="10" r="F63"/>
  <c r="J89"/>
  <c r="BE99"/>
  <c r="BE138"/>
  <c r="BE168"/>
  <c r="BE172"/>
  <c r="BE179"/>
  <c r="BE192"/>
  <c i="11" r="BE95"/>
  <c r="BE97"/>
  <c i="12" r="F63"/>
  <c r="BE105"/>
  <c r="BE108"/>
  <c i="13" r="J62"/>
  <c r="E79"/>
  <c r="J87"/>
  <c r="BE95"/>
  <c r="BE108"/>
  <c r="BE120"/>
  <c r="BE128"/>
  <c r="BE136"/>
  <c r="BE138"/>
  <c r="BE157"/>
  <c r="BE170"/>
  <c r="BE179"/>
  <c r="BE183"/>
  <c r="BE211"/>
  <c r="BE217"/>
  <c r="BE221"/>
  <c i="14" r="F62"/>
  <c i="15" r="E52"/>
  <c r="F62"/>
  <c r="BE106"/>
  <c r="BE126"/>
  <c r="BE154"/>
  <c r="BE165"/>
  <c r="BE167"/>
  <c r="BE169"/>
  <c r="BE172"/>
  <c r="BE176"/>
  <c r="BE204"/>
  <c r="BE219"/>
  <c i="16" r="BE100"/>
  <c r="BE129"/>
  <c i="17" r="E78"/>
  <c r="J88"/>
  <c i="18" r="F62"/>
  <c r="E80"/>
  <c r="BE115"/>
  <c r="BE160"/>
  <c r="BE172"/>
  <c r="BE179"/>
  <c r="BE185"/>
  <c r="BE193"/>
  <c i="20" r="F59"/>
  <c i="2" r="F63"/>
  <c r="BE123"/>
  <c r="BE125"/>
  <c r="BE140"/>
  <c r="BE142"/>
  <c r="BE147"/>
  <c r="BE149"/>
  <c r="BE151"/>
  <c r="BE153"/>
  <c r="BE155"/>
  <c r="BE157"/>
  <c r="BE161"/>
  <c r="BE168"/>
  <c r="BE169"/>
  <c r="BE187"/>
  <c r="BE197"/>
  <c r="BE217"/>
  <c r="BE219"/>
  <c i="3" r="F62"/>
  <c r="J86"/>
  <c r="F89"/>
  <c r="BE94"/>
  <c r="BE95"/>
  <c r="BE96"/>
  <c r="BE100"/>
  <c i="4" r="BE98"/>
  <c r="BE99"/>
  <c r="BE127"/>
  <c r="BE140"/>
  <c r="BE144"/>
  <c r="BE148"/>
  <c r="BE153"/>
  <c r="BE162"/>
  <c r="BE164"/>
  <c r="BE165"/>
  <c r="BE171"/>
  <c r="BE178"/>
  <c r="BE193"/>
  <c r="BE198"/>
  <c r="BE203"/>
  <c i="5" r="F63"/>
  <c r="BE95"/>
  <c r="BE97"/>
  <c r="BE98"/>
  <c i="7" r="BE116"/>
  <c r="BE119"/>
  <c i="8" r="BE106"/>
  <c r="BE110"/>
  <c r="BE116"/>
  <c r="BE124"/>
  <c r="BE129"/>
  <c r="BE135"/>
  <c r="BE136"/>
  <c r="BE139"/>
  <c r="BE142"/>
  <c r="BE157"/>
  <c r="BE187"/>
  <c i="9" r="F62"/>
  <c r="F89"/>
  <c r="BE96"/>
  <c r="BE97"/>
  <c i="10" r="F62"/>
  <c r="BE118"/>
  <c r="BE121"/>
  <c r="BE126"/>
  <c r="BE128"/>
  <c r="BE132"/>
  <c r="BE136"/>
  <c r="BE144"/>
  <c r="BE163"/>
  <c r="BE164"/>
  <c r="BE195"/>
  <c r="BE203"/>
  <c i="11" r="F63"/>
  <c r="BE94"/>
  <c i="12" r="J60"/>
  <c r="BE103"/>
  <c i="13" r="BE102"/>
  <c r="BE106"/>
  <c r="BE110"/>
  <c r="BE112"/>
  <c r="BE116"/>
  <c r="BE126"/>
  <c r="BE142"/>
  <c r="BE144"/>
  <c r="BE146"/>
  <c r="BE150"/>
  <c r="BE152"/>
  <c r="BE159"/>
  <c r="BE163"/>
  <c r="BE172"/>
  <c r="BE186"/>
  <c r="BE188"/>
  <c r="BE206"/>
  <c r="BE213"/>
  <c r="BE215"/>
  <c i="14" r="F89"/>
  <c i="15" r="J91"/>
  <c r="BE100"/>
  <c r="BE104"/>
  <c r="BE130"/>
  <c r="BE134"/>
  <c r="BE152"/>
  <c r="BE161"/>
  <c r="BE163"/>
  <c r="BE190"/>
  <c r="BE192"/>
  <c r="BE197"/>
  <c r="BE210"/>
  <c r="BE215"/>
  <c i="16" r="J60"/>
  <c r="BE102"/>
  <c r="BE104"/>
  <c r="BE114"/>
  <c r="BE132"/>
  <c r="BE141"/>
  <c i="17" r="F62"/>
  <c r="F63"/>
  <c i="18" r="F63"/>
  <c r="BE99"/>
  <c r="BE104"/>
  <c r="BE121"/>
  <c r="BE125"/>
  <c r="BE127"/>
  <c r="BE129"/>
  <c r="BE139"/>
  <c r="BE146"/>
  <c r="BE153"/>
  <c r="BE157"/>
  <c r="BE159"/>
  <c r="BE162"/>
  <c r="BE163"/>
  <c r="BE166"/>
  <c r="BE188"/>
  <c i="19" r="J60"/>
  <c r="J62"/>
  <c r="E78"/>
  <c r="F88"/>
  <c r="F89"/>
  <c i="2" r="BE98"/>
  <c r="BE127"/>
  <c r="BE129"/>
  <c r="BE136"/>
  <c r="BE138"/>
  <c r="BE175"/>
  <c r="BE182"/>
  <c r="BE192"/>
  <c r="BE205"/>
  <c r="BE210"/>
  <c i="3" r="BE98"/>
  <c i="4" r="F62"/>
  <c r="BE104"/>
  <c r="BE109"/>
  <c r="BE113"/>
  <c r="BE115"/>
  <c r="BE123"/>
  <c r="BE125"/>
  <c r="BE138"/>
  <c r="BE159"/>
  <c i="5" r="BE94"/>
  <c i="8" r="BE146"/>
  <c r="BE148"/>
  <c r="BE169"/>
  <c r="BE184"/>
  <c r="BE189"/>
  <c r="BE191"/>
  <c i="9" r="BE94"/>
  <c i="10" r="E52"/>
  <c r="BE105"/>
  <c r="BE114"/>
  <c r="BE130"/>
  <c r="BE140"/>
  <c r="BE149"/>
  <c r="BE157"/>
  <c r="BE161"/>
  <c r="BE190"/>
  <c r="BE197"/>
  <c i="11" r="J62"/>
  <c r="BE98"/>
  <c i="12" r="BE113"/>
  <c r="BE116"/>
  <c i="13" r="F62"/>
  <c r="BE105"/>
  <c r="BE130"/>
  <c r="BE132"/>
  <c r="BE134"/>
  <c r="BE165"/>
  <c r="BE167"/>
  <c r="BE193"/>
  <c r="BE200"/>
  <c i="14" r="BE94"/>
  <c i="15" r="BE99"/>
  <c r="BE112"/>
  <c r="BE114"/>
  <c r="BE124"/>
  <c r="BE128"/>
  <c r="BE132"/>
  <c r="BE142"/>
  <c r="BE144"/>
  <c r="BE148"/>
  <c r="BE150"/>
  <c r="BE156"/>
  <c r="BE171"/>
  <c r="BE185"/>
  <c r="BE217"/>
  <c r="BE221"/>
  <c i="16" r="F63"/>
  <c r="BE107"/>
  <c r="BE109"/>
  <c r="BE111"/>
  <c r="BE119"/>
  <c r="BE122"/>
  <c r="BE125"/>
  <c r="BE136"/>
  <c r="BE140"/>
  <c i="17" r="BE94"/>
  <c r="BE95"/>
  <c i="18" r="BE106"/>
  <c r="BE117"/>
  <c r="BE140"/>
  <c r="BE142"/>
  <c r="BE144"/>
  <c r="BE148"/>
  <c r="BE155"/>
  <c i="19" r="BE94"/>
  <c r="BE95"/>
  <c i="1" r="BD87"/>
  <c i="20" r="E50"/>
  <c r="J56"/>
  <c r="F58"/>
  <c r="J58"/>
  <c r="BE88"/>
  <c i="1" r="BC88"/>
  <c i="20" r="BK87"/>
  <c r="J87"/>
  <c r="J64"/>
  <c i="2" r="F38"/>
  <c i="1" r="BA57"/>
  <c i="10" r="J38"/>
  <c i="1" r="AW71"/>
  <c i="8" r="F38"/>
  <c i="1" r="BA67"/>
  <c r="AS80"/>
  <c i="2" r="F40"/>
  <c i="1" r="BC57"/>
  <c i="3" r="F38"/>
  <c i="1" r="BA58"/>
  <c i="6" r="F38"/>
  <c i="1" r="BC62"/>
  <c i="9" r="F38"/>
  <c i="1" r="BA68"/>
  <c i="18" r="F40"/>
  <c i="1" r="BC86"/>
  <c i="11" r="F41"/>
  <c i="1" r="BD72"/>
  <c i="18" r="J38"/>
  <c i="1" r="AW86"/>
  <c i="18" r="F41"/>
  <c i="1" r="BD86"/>
  <c i="3" r="F39"/>
  <c i="1" r="BB58"/>
  <c i="10" r="F38"/>
  <c i="1" r="BA71"/>
  <c i="17" r="F40"/>
  <c i="1" r="BC84"/>
  <c i="19" r="J38"/>
  <c i="1" r="AW87"/>
  <c i="19" r="F40"/>
  <c i="1" r="BC87"/>
  <c i="3" r="F40"/>
  <c i="1" r="BC58"/>
  <c i="10" r="F39"/>
  <c i="1" r="BB71"/>
  <c i="5" r="F39"/>
  <c i="1" r="BB61"/>
  <c i="11" r="F39"/>
  <c i="1" r="BB72"/>
  <c i="13" r="F39"/>
  <c i="1" r="BB78"/>
  <c i="10" r="F40"/>
  <c i="1" r="BC71"/>
  <c i="6" r="F37"/>
  <c i="1" r="BB62"/>
  <c i="13" r="F38"/>
  <c i="1" r="BA78"/>
  <c i="14" r="F38"/>
  <c i="1" r="BA79"/>
  <c i="14" r="F41"/>
  <c i="1" r="BD79"/>
  <c i="18" r="F38"/>
  <c i="1" r="BA86"/>
  <c i="12" r="J38"/>
  <c i="1" r="AW75"/>
  <c i="13" r="F41"/>
  <c i="1" r="BD78"/>
  <c i="5" r="F38"/>
  <c i="1" r="BA61"/>
  <c r="AU64"/>
  <c i="9" r="F41"/>
  <c i="1" r="BD68"/>
  <c i="13" r="F40"/>
  <c i="1" r="BC78"/>
  <c i="17" r="F38"/>
  <c i="1" r="BA84"/>
  <c i="3" r="F41"/>
  <c i="1" r="BD58"/>
  <c i="7" r="F40"/>
  <c i="1" r="BC65"/>
  <c r="BC64"/>
  <c r="AY64"/>
  <c i="12" r="F39"/>
  <c i="1" r="BB75"/>
  <c r="BB74"/>
  <c r="BB73"/>
  <c r="AX73"/>
  <c i="4" r="F41"/>
  <c i="1" r="BD60"/>
  <c i="9" r="F39"/>
  <c i="1" r="BB68"/>
  <c i="15" r="F39"/>
  <c i="1" r="BB82"/>
  <c i="16" r="F40"/>
  <c i="1" r="BC83"/>
  <c i="16" r="F39"/>
  <c i="1" r="BB83"/>
  <c i="8" r="F40"/>
  <c i="1" r="BC67"/>
  <c i="7" r="J38"/>
  <c i="1" r="AW65"/>
  <c i="2" r="F39"/>
  <c i="1" r="BB57"/>
  <c i="7" r="F38"/>
  <c i="1" r="BA65"/>
  <c r="BA64"/>
  <c i="8" r="J38"/>
  <c i="1" r="AW67"/>
  <c i="20" r="J35"/>
  <c i="1" r="AV88"/>
  <c r="AT88"/>
  <c i="12" r="F40"/>
  <c i="1" r="BC75"/>
  <c r="BC74"/>
  <c r="AY74"/>
  <c i="17" r="J38"/>
  <c i="1" r="AW84"/>
  <c i="6" r="F39"/>
  <c i="1" r="BD62"/>
  <c i="7" r="F41"/>
  <c i="1" r="BD65"/>
  <c r="BD64"/>
  <c i="2" r="F41"/>
  <c i="1" r="BD57"/>
  <c i="16" r="J38"/>
  <c i="1" r="AW83"/>
  <c i="7" r="F39"/>
  <c i="1" r="BB65"/>
  <c r="BB64"/>
  <c r="AX64"/>
  <c i="11" r="F38"/>
  <c i="1" r="BA72"/>
  <c r="AU74"/>
  <c r="AU73"/>
  <c i="14" r="F40"/>
  <c i="1" r="BC79"/>
  <c i="9" r="J38"/>
  <c i="1" r="AW68"/>
  <c i="4" r="J38"/>
  <c i="1" r="AW60"/>
  <c i="9" r="F40"/>
  <c i="1" r="BC68"/>
  <c i="15" r="J38"/>
  <c i="1" r="AW82"/>
  <c i="3" r="J38"/>
  <c i="1" r="AW58"/>
  <c i="4" r="F38"/>
  <c i="1" r="BA60"/>
  <c i="8" r="F41"/>
  <c i="1" r="BD67"/>
  <c i="17" r="F39"/>
  <c i="1" r="BB84"/>
  <c i="5" r="J38"/>
  <c i="1" r="AW61"/>
  <c i="6" r="J36"/>
  <c i="1" r="AW62"/>
  <c i="14" r="F39"/>
  <c i="1" r="BB79"/>
  <c i="15" r="F38"/>
  <c i="1" r="BA82"/>
  <c r="AS73"/>
  <c i="20" r="F36"/>
  <c i="1" r="BA88"/>
  <c i="5" r="F40"/>
  <c i="1" r="BC61"/>
  <c i="16" r="F38"/>
  <c i="1" r="BA83"/>
  <c i="4" r="F39"/>
  <c i="1" r="BB60"/>
  <c i="14" r="J38"/>
  <c i="1" r="AW79"/>
  <c i="15" r="F41"/>
  <c i="1" r="BD82"/>
  <c i="16" r="F41"/>
  <c i="1" r="BD83"/>
  <c i="12" r="F38"/>
  <c i="1" r="BA75"/>
  <c r="BA74"/>
  <c r="AW74"/>
  <c i="15" r="F40"/>
  <c i="1" r="BC82"/>
  <c r="AS69"/>
  <c r="AS63"/>
  <c i="8" r="F39"/>
  <c i="1" r="BB67"/>
  <c i="5" r="F41"/>
  <c i="1" r="BD61"/>
  <c i="11" r="F40"/>
  <c i="1" r="BC72"/>
  <c i="13" r="J38"/>
  <c i="1" r="AW78"/>
  <c i="2" r="J38"/>
  <c i="1" r="AW57"/>
  <c i="11" r="J38"/>
  <c i="1" r="AW72"/>
  <c i="19" r="F38"/>
  <c i="1" r="BA87"/>
  <c i="19" r="F39"/>
  <c i="1" r="BB87"/>
  <c r="AS55"/>
  <c i="4" r="F40"/>
  <c i="1" r="BC60"/>
  <c i="6" r="F36"/>
  <c i="1" r="BA62"/>
  <c i="12" r="F41"/>
  <c i="1" r="BD75"/>
  <c r="BD74"/>
  <c r="BD73"/>
  <c i="17" r="F41"/>
  <c i="1" r="BD84"/>
  <c i="10" r="F41"/>
  <c i="1" r="BD71"/>
  <c i="18" r="F39"/>
  <c i="1" r="BB86"/>
  <c i="16" l="1" r="R98"/>
  <c r="R97"/>
  <c i="13" r="T93"/>
  <c i="15" r="R95"/>
  <c i="16" r="P98"/>
  <c r="P97"/>
  <c i="1" r="AU83"/>
  <c i="8" r="P95"/>
  <c i="1" r="AU67"/>
  <c i="10" r="T95"/>
  <c i="16" r="T98"/>
  <c r="T97"/>
  <c i="10" r="R95"/>
  <c i="2" r="J97"/>
  <c r="J70"/>
  <c i="3" r="BK92"/>
  <c r="J92"/>
  <c i="4" r="J97"/>
  <c r="J70"/>
  <c i="5" r="J93"/>
  <c r="J68"/>
  <c i="6" r="J87"/>
  <c r="J64"/>
  <c i="10" r="BK95"/>
  <c r="J95"/>
  <c r="J67"/>
  <c i="17" r="BK92"/>
  <c r="J92"/>
  <c i="9" r="BK92"/>
  <c r="J92"/>
  <c r="J67"/>
  <c i="11" r="J93"/>
  <c r="J68"/>
  <c i="12" r="J97"/>
  <c r="J70"/>
  <c i="15" r="BK95"/>
  <c r="J95"/>
  <c i="7" r="BK94"/>
  <c r="J94"/>
  <c i="8" r="BK95"/>
  <c r="J95"/>
  <c i="14" r="BK92"/>
  <c r="J92"/>
  <c i="16" r="BK98"/>
  <c r="J98"/>
  <c r="J68"/>
  <c i="18" r="BK94"/>
  <c r="J94"/>
  <c r="J67"/>
  <c i="13" r="BK93"/>
  <c r="J93"/>
  <c i="19" r="BK92"/>
  <c r="J92"/>
  <c r="J67"/>
  <c i="20" r="BK86"/>
  <c r="J86"/>
  <c r="J63"/>
  <c i="1" r="AU81"/>
  <c r="AU80"/>
  <c r="AU70"/>
  <c r="AU69"/>
  <c r="AU85"/>
  <c r="BB56"/>
  <c r="BC70"/>
  <c r="BC69"/>
  <c r="AY69"/>
  <c r="BC81"/>
  <c r="AY81"/>
  <c i="5" r="F37"/>
  <c i="1" r="AZ61"/>
  <c r="BA70"/>
  <c r="BA69"/>
  <c r="AW69"/>
  <c r="BB85"/>
  <c r="AX85"/>
  <c i="8" r="J37"/>
  <c i="1" r="AV67"/>
  <c r="AT67"/>
  <c r="BB59"/>
  <c r="AX59"/>
  <c r="BC77"/>
  <c r="AY77"/>
  <c i="13" r="J37"/>
  <c i="1" r="AV78"/>
  <c r="AT78"/>
  <c r="AU66"/>
  <c r="AW64"/>
  <c i="15" r="J34"/>
  <c i="1" r="AG82"/>
  <c r="BB66"/>
  <c r="AX66"/>
  <c r="BB70"/>
  <c r="BB69"/>
  <c r="AX69"/>
  <c r="BD85"/>
  <c i="12" r="J37"/>
  <c i="1" r="AV75"/>
  <c r="AT75"/>
  <c r="BC59"/>
  <c r="AY59"/>
  <c r="BB77"/>
  <c i="11" r="J37"/>
  <c i="1" r="AV72"/>
  <c r="AT72"/>
  <c i="18" r="J37"/>
  <c i="1" r="AV86"/>
  <c r="AT86"/>
  <c i="17" r="F37"/>
  <c i="1" r="AZ84"/>
  <c i="19" r="J37"/>
  <c i="1" r="AV87"/>
  <c r="AT87"/>
  <c i="17" r="J34"/>
  <c i="1" r="AG84"/>
  <c r="BC73"/>
  <c r="AY73"/>
  <c r="BD56"/>
  <c i="8" r="F37"/>
  <c i="1" r="AZ67"/>
  <c i="10" r="F37"/>
  <c i="1" r="AZ71"/>
  <c i="14" r="F37"/>
  <c i="1" r="AZ79"/>
  <c r="AS76"/>
  <c i="4" r="J34"/>
  <c i="1" r="AG60"/>
  <c i="6" r="J32"/>
  <c i="1" r="AG62"/>
  <c i="7" r="J34"/>
  <c i="1" r="AG65"/>
  <c r="AG64"/>
  <c r="BA59"/>
  <c r="AW59"/>
  <c i="9" r="F37"/>
  <c i="1" r="AZ68"/>
  <c i="7" r="J37"/>
  <c i="1" r="AV65"/>
  <c r="AT65"/>
  <c r="BA56"/>
  <c r="AW56"/>
  <c i="4" r="J37"/>
  <c i="1" r="AV60"/>
  <c r="AT60"/>
  <c i="9" r="J37"/>
  <c i="1" r="AV68"/>
  <c r="AT68"/>
  <c r="BA73"/>
  <c r="AW73"/>
  <c r="AX74"/>
  <c i="20" r="F35"/>
  <c i="1" r="AZ88"/>
  <c i="2" r="J34"/>
  <c i="1" r="AG57"/>
  <c i="5" r="J37"/>
  <c i="1" r="AV61"/>
  <c r="AT61"/>
  <c r="BD59"/>
  <c r="BC85"/>
  <c r="AY85"/>
  <c i="16" r="J37"/>
  <c i="1" r="AV83"/>
  <c r="AT83"/>
  <c i="3" r="J34"/>
  <c i="1" r="AG58"/>
  <c i="11" r="J34"/>
  <c i="1" r="AG72"/>
  <c i="8" r="J34"/>
  <c i="1" r="AG67"/>
  <c r="AU59"/>
  <c r="BA77"/>
  <c r="AW77"/>
  <c i="7" r="F37"/>
  <c i="1" r="AZ65"/>
  <c r="AZ64"/>
  <c r="AV64"/>
  <c i="10" r="J37"/>
  <c i="1" r="AV71"/>
  <c r="AT71"/>
  <c i="12" r="F37"/>
  <c i="1" r="AZ75"/>
  <c r="AZ74"/>
  <c r="AZ73"/>
  <c r="AV73"/>
  <c i="17" r="J37"/>
  <c i="1" r="AV84"/>
  <c r="AT84"/>
  <c r="AU56"/>
  <c r="AU55"/>
  <c r="BC56"/>
  <c r="AY56"/>
  <c r="BD70"/>
  <c r="BD69"/>
  <c i="2" r="F37"/>
  <c i="1" r="AZ57"/>
  <c i="18" r="F37"/>
  <c i="1" r="AZ86"/>
  <c i="6" r="F35"/>
  <c i="1" r="AZ62"/>
  <c r="BD66"/>
  <c i="2" r="J37"/>
  <c i="1" r="AV57"/>
  <c r="AT57"/>
  <c i="6" r="J35"/>
  <c i="1" r="AV62"/>
  <c r="AT62"/>
  <c i="15" r="F37"/>
  <c i="1" r="AZ82"/>
  <c r="BA81"/>
  <c r="AW81"/>
  <c i="15" r="J37"/>
  <c i="1" r="AV82"/>
  <c r="AT82"/>
  <c i="4" r="F37"/>
  <c i="1" r="AZ60"/>
  <c r="BB81"/>
  <c r="BB80"/>
  <c r="AX80"/>
  <c r="AU77"/>
  <c r="AU76"/>
  <c i="3" r="F37"/>
  <c i="1" r="AZ58"/>
  <c i="14" r="J34"/>
  <c i="1" r="AG79"/>
  <c i="3" r="J37"/>
  <c i="1" r="AV58"/>
  <c r="AT58"/>
  <c i="13" r="F37"/>
  <c i="1" r="AZ78"/>
  <c i="19" r="F37"/>
  <c i="1" r="AZ87"/>
  <c i="5" r="J34"/>
  <c i="1" r="AG61"/>
  <c i="12" r="J34"/>
  <c i="1" r="AG75"/>
  <c r="AG74"/>
  <c i="13" r="J34"/>
  <c i="1" r="AG78"/>
  <c r="AN78"/>
  <c r="BD81"/>
  <c r="BD80"/>
  <c i="14" r="J37"/>
  <c i="1" r="AV79"/>
  <c r="AT79"/>
  <c r="BD77"/>
  <c r="BD76"/>
  <c i="11" r="F37"/>
  <c i="1" r="AZ72"/>
  <c r="BA66"/>
  <c r="AW66"/>
  <c r="BC66"/>
  <c r="AY66"/>
  <c r="BA85"/>
  <c r="AW85"/>
  <c i="16" r="F37"/>
  <c i="1" r="AZ83"/>
  <c i="4" l="1" r="J43"/>
  <c i="7" r="J43"/>
  <c i="15" r="J43"/>
  <c i="5" r="J43"/>
  <c i="12" r="J43"/>
  <c i="13" r="J43"/>
  <c i="17" r="J43"/>
  <c i="6" r="J41"/>
  <c i="8" r="J43"/>
  <c i="11" r="J43"/>
  <c i="14" r="J43"/>
  <c i="2" r="J43"/>
  <c i="3" r="J43"/>
  <c i="1" r="AN65"/>
  <c i="8" r="J67"/>
  <c i="15" r="J67"/>
  <c i="3" r="J67"/>
  <c i="7" r="J67"/>
  <c i="13" r="J67"/>
  <c i="16" r="BK97"/>
  <c r="J97"/>
  <c i="17" r="J67"/>
  <c i="14" r="J67"/>
  <c i="1" r="AN75"/>
  <c r="AN58"/>
  <c r="AN72"/>
  <c r="AN67"/>
  <c r="AN82"/>
  <c r="AN79"/>
  <c r="AN60"/>
  <c r="AN61"/>
  <c r="AN84"/>
  <c r="AN62"/>
  <c r="AN57"/>
  <c r="AU63"/>
  <c r="BD55"/>
  <c r="AZ66"/>
  <c r="AV66"/>
  <c r="AT66"/>
  <c r="BB63"/>
  <c r="AX63"/>
  <c r="AV74"/>
  <c r="AT74"/>
  <c i="10" r="J34"/>
  <c i="1" r="AG71"/>
  <c r="AN71"/>
  <c r="AZ70"/>
  <c r="AV70"/>
  <c r="AX81"/>
  <c r="BC63"/>
  <c r="AY63"/>
  <c r="AG73"/>
  <c r="BA80"/>
  <c r="AW80"/>
  <c r="BA63"/>
  <c r="AW63"/>
  <c r="BB55"/>
  <c r="AX55"/>
  <c r="BB76"/>
  <c r="AX76"/>
  <c r="AZ81"/>
  <c r="AV81"/>
  <c r="AT81"/>
  <c r="AW70"/>
  <c r="AX70"/>
  <c r="AG77"/>
  <c r="AY70"/>
  <c i="18" r="J34"/>
  <c i="1" r="AG86"/>
  <c r="AN86"/>
  <c r="AZ59"/>
  <c r="AV59"/>
  <c r="AT59"/>
  <c r="BC80"/>
  <c r="AY80"/>
  <c r="BA55"/>
  <c r="AW55"/>
  <c r="AS54"/>
  <c r="AZ56"/>
  <c r="AV56"/>
  <c r="AT56"/>
  <c r="AT64"/>
  <c i="16" r="J34"/>
  <c i="1" r="AG83"/>
  <c r="AN83"/>
  <c r="AZ77"/>
  <c r="AX56"/>
  <c i="20" r="J32"/>
  <c i="1" r="AG88"/>
  <c r="AN88"/>
  <c r="AZ85"/>
  <c r="AV85"/>
  <c r="AT85"/>
  <c i="19" r="J34"/>
  <c i="1" r="AG87"/>
  <c r="AN87"/>
  <c r="BD63"/>
  <c r="AT73"/>
  <c i="9" r="J34"/>
  <c i="1" r="AG68"/>
  <c r="AN68"/>
  <c r="AG59"/>
  <c r="AG56"/>
  <c r="AG55"/>
  <c r="BC55"/>
  <c r="AX77"/>
  <c i="10" l="1" r="J43"/>
  <c i="16" r="J67"/>
  <c i="1" r="AN56"/>
  <c i="9" r="J43"/>
  <c i="16" r="J43"/>
  <c i="18" r="J43"/>
  <c i="19" r="J43"/>
  <c i="20" r="J41"/>
  <c i="1" r="AN74"/>
  <c r="AN64"/>
  <c r="AN59"/>
  <c r="BD54"/>
  <c r="W33"/>
  <c r="AN73"/>
  <c r="AU54"/>
  <c r="BC76"/>
  <c r="AY76"/>
  <c r="AV77"/>
  <c r="AT77"/>
  <c r="AN77"/>
  <c r="AZ80"/>
  <c r="AV80"/>
  <c r="AT80"/>
  <c r="AT70"/>
  <c r="AG66"/>
  <c r="AN66"/>
  <c r="AZ69"/>
  <c r="AV69"/>
  <c r="AT69"/>
  <c r="AG81"/>
  <c r="AN81"/>
  <c r="BB54"/>
  <c r="W31"/>
  <c r="AG70"/>
  <c r="AG69"/>
  <c r="AN69"/>
  <c r="AZ63"/>
  <c r="AV63"/>
  <c r="AT63"/>
  <c r="AY55"/>
  <c r="BA76"/>
  <c r="AW76"/>
  <c r="AZ55"/>
  <c r="AG85"/>
  <c r="AN85"/>
  <c l="1" r="AN70"/>
  <c r="AZ76"/>
  <c r="AV76"/>
  <c r="AT76"/>
  <c r="BA54"/>
  <c r="W30"/>
  <c r="AG63"/>
  <c r="AN63"/>
  <c r="BC54"/>
  <c r="AY54"/>
  <c r="AX54"/>
  <c r="AG80"/>
  <c r="AN80"/>
  <c r="AV55"/>
  <c r="AT55"/>
  <c r="AN55"/>
  <c l="1" r="AZ54"/>
  <c r="W29"/>
  <c r="AG76"/>
  <c r="AN76"/>
  <c r="W32"/>
  <c r="AW54"/>
  <c r="AK30"/>
  <c l="1" r="AV54"/>
  <c r="AK29"/>
  <c r="AG54"/>
  <c r="AK26"/>
  <c l="1" r="AK35"/>
  <c r="AT54"/>
  <c l="1" r="AN54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<sst xmlns="http://schemas.openxmlformats.org/spreadsheetml/2006/main">
  <si>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</si>
  <si>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</si>
  <si>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</si>
  <si>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</si>
  <si>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</si>
  <si>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{26e5160d-4a6c-4055-afcd-3cc7786d555a}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</si>
  <si>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</si>
  <si>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</si>
  <si>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</si>
  <si>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</si>
  <si>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</si>
  <si>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</si>
  <si>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</si>
  <si>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</si>
  <si>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650190084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</si>
  <si>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</si>
  <si>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</si>
  <si>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Oprava přejezdu v obvodu Správy tratí Ústí nad Labem pro r. 2021 - změna č. 1</t>
  </si>
  <si>
    <t>KSO:</t>
  </si>
  <si>
    <t/>
  </si>
  <si>
    <t>CC-CZ:</t>
  </si>
  <si>
    <t>Místo:</t>
  </si>
  <si>
    <t>Obvod ST Ústí n.L.</t>
  </si>
  <si>
    <t>Datum:</t>
  </si>
  <si>
    <t>19. 11. 2020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</si>
  <si>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</si>
  <si>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</si>
  <si>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</si>
  <si>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</si>
  <si>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</si>
  <si>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</si>
  <si>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</si>
  <si>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</si>
  <si>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</si>
  <si>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Jan Seemann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</si>
  <si>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</si>
  <si>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https://podminky.urs.cz.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</si>
  <si>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</si>
  <si>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</si>
  <si>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</si>
  <si>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</si>
  <si>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</si>
  <si>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</si>
  <si>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</si>
  <si>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</si>
  <si>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</si>
  <si>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</si>
  <si>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</si>
  <si>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</si>
  <si>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</si>
  <si>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</si>
  <si>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</si>
  <si>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</si>
  <si>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</si>
  <si>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</si>
  <si>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</si>
  <si>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</si>
  <si>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</si>
  <si>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</si>
  <si>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</si>
  <si>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</si>
  <si>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</si>
  <si>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</si>
  <si>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</si>
  <si>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</si>
  <si>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</si>
  <si>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</si>
  <si>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</si>
  <si>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</si>
  <si>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</si>
  <si>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</si>
  <si>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</si>
  <si>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</si>
  <si>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</si>
  <si>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</si>
  <si>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1</t>
  </si>
  <si>
    <t>TO Roudnice n.L.</t>
  </si>
  <si>
    <t>STA</t>
  </si>
  <si>
    <t>{09d03ead-7382-4a62-b156-e7c51a7ab5e1}</t>
  </si>
  <si>
    <t>2</t>
  </si>
  <si>
    <t>SO 1</t>
  </si>
  <si>
    <t xml:space="preserve">Železniční přejezd P2403 km 451,414 – Spomyšl </t>
  </si>
  <si>
    <t>Soupis</t>
  </si>
  <si>
    <t>{e13962cc-3247-4c14-951a-bb3861522e33}</t>
  </si>
  <si>
    <t>/</t>
  </si>
  <si>
    <t>SO 1.1</t>
  </si>
  <si>
    <t>ZRN</t>
  </si>
  <si>
    <t>3</t>
  </si>
  <si>
    <t>{56395f4a-303b-4dd6-88f2-fa96cee95150}</t>
  </si>
  <si>
    <t>SO 1.2</t>
  </si>
  <si>
    <t>VRN</t>
  </si>
  <si>
    <t>{0097bd83-c5e1-4d1a-825c-bdbfc533d1d5}</t>
  </si>
  <si>
    <t>SO 2</t>
  </si>
  <si>
    <t>Železniční přejezd P2406 km 457,932 – Dolní Beřkovice</t>
  </si>
  <si>
    <t>{3957aea9-324e-4178-a9f9-90be1efb6f78}</t>
  </si>
  <si>
    <t>SO 2.1</t>
  </si>
  <si>
    <t>{c42c4aad-07db-4460-a797-3348af544e00}</t>
  </si>
  <si>
    <t>SO 2.2</t>
  </si>
  <si>
    <t>{63b27bff-05fd-4964-a124-7739c0b407c7}</t>
  </si>
  <si>
    <t>SO 3</t>
  </si>
  <si>
    <t>Přejezdové panely Intermont</t>
  </si>
  <si>
    <t>{3dd2d48a-34d2-4211-a936-4dc80d6ef232}</t>
  </si>
  <si>
    <t>TO Lovosice</t>
  </si>
  <si>
    <t>{5c763c8d-1c56-4d42-9d80-4053195af7f5}</t>
  </si>
  <si>
    <t>SO 4</t>
  </si>
  <si>
    <t>Služební přejezd km 494,908 – Lovosice</t>
  </si>
  <si>
    <t>{65362146-11dc-43cb-8aa9-185df7a23dda}</t>
  </si>
  <si>
    <t>SO 4.1</t>
  </si>
  <si>
    <t>{67a46b9f-d0b5-4737-a143-890dce0d4350}</t>
  </si>
  <si>
    <t>SO 5</t>
  </si>
  <si>
    <t>Železniční přejezd P2416 km 484,881 - Oleško</t>
  </si>
  <si>
    <t>{176547c2-fb14-4557-8a6f-b145fac7b4ce}</t>
  </si>
  <si>
    <t>SO 5.1</t>
  </si>
  <si>
    <t>{35519bda-2cd7-4643-88be-42997dc52dc9}</t>
  </si>
  <si>
    <t>SO 5.2</t>
  </si>
  <si>
    <t>{cbda15bd-5af2-436b-9f0b-e80c95bf7821}</t>
  </si>
  <si>
    <t>4</t>
  </si>
  <si>
    <t>TO Štětí</t>
  </si>
  <si>
    <t>{022bc021-8157-45fe-8eaf-792b47aced1c}</t>
  </si>
  <si>
    <t>SO 7</t>
  </si>
  <si>
    <t>Železniční přejezd P2947 km 384,937 – Stračí</t>
  </si>
  <si>
    <t>{af71aaea-767d-4d2e-a7af-70a2f9e3608b}</t>
  </si>
  <si>
    <t>SO 7.1</t>
  </si>
  <si>
    <t>{05cd5df0-51a6-46d8-bd4f-f58bbfae24c0}</t>
  </si>
  <si>
    <t>SO 7.2</t>
  </si>
  <si>
    <t>{128646f1-574e-4aeb-8158-47f3dd677802}</t>
  </si>
  <si>
    <t>5</t>
  </si>
  <si>
    <t>TO Česká Kamenice</t>
  </si>
  <si>
    <t>{5ffac3d8-da7e-4aeb-8b48-0a33ab64cb19}</t>
  </si>
  <si>
    <t>SO 8</t>
  </si>
  <si>
    <t>Železniční přejezd P2576 km 4,649 – ul. Lesní, Děčín</t>
  </si>
  <si>
    <t>{eeac38e9-e875-4f87-b518-adc05e4b40d4}</t>
  </si>
  <si>
    <t>SO 8.1</t>
  </si>
  <si>
    <t>{41bb62a9-367a-4381-9a8c-46dd2f2d7284}</t>
  </si>
  <si>
    <t>6</t>
  </si>
  <si>
    <t>TO Rumburk</t>
  </si>
  <si>
    <t>{d3ce1076-8b15-4d72-adab-7620810a877b}</t>
  </si>
  <si>
    <t>SO 9</t>
  </si>
  <si>
    <t>Železniční přejezd P3493 km 2,202 – Zahrady u Rumburka</t>
  </si>
  <si>
    <t>{e5051476-504e-4ca1-9a1e-f693f9b203f3}</t>
  </si>
  <si>
    <t>SO 9.1</t>
  </si>
  <si>
    <t>{beb9ce86-85bf-4241-8521-9aded1c06cc8}</t>
  </si>
  <si>
    <t>SO 9.2</t>
  </si>
  <si>
    <t>{1bd13d6d-9b20-4d04-aaf5-c0b08c40e2a0}</t>
  </si>
  <si>
    <t>SO 10</t>
  </si>
  <si>
    <t>Železniční přejezd P3525 km 14,035 – Staré Křečany</t>
  </si>
  <si>
    <t>{55c74c11-a559-4418-a9a3-636517110a06}</t>
  </si>
  <si>
    <t>SO 10.1</t>
  </si>
  <si>
    <t>{1bd1a708-3f3e-48ed-8e8b-9ae32d4485b9}</t>
  </si>
  <si>
    <t>###NOINSERT###</t>
  </si>
  <si>
    <t>SO 10.1.1</t>
  </si>
  <si>
    <t>Propustek pod pozemní komunikací</t>
  </si>
  <si>
    <t>{c8699f87-f860-49f4-b979-066a819e1ac5}</t>
  </si>
  <si>
    <t>SO 10.2</t>
  </si>
  <si>
    <t>{c36069d4-9231-43ec-9f40-3ad3f8748ab8}</t>
  </si>
  <si>
    <t>SO 11</t>
  </si>
  <si>
    <t>Železniční přejezd P3560 km 18,245 – Velký Šenov</t>
  </si>
  <si>
    <t>{df6cf33f-2601-4ca4-a987-016e159c602f}</t>
  </si>
  <si>
    <t>SO 11.1</t>
  </si>
  <si>
    <t>{7a5d9dcb-8739-47a2-8e9c-b9f6f2a262c0}</t>
  </si>
  <si>
    <t>SO 11.2</t>
  </si>
  <si>
    <t>{799f2d0c-942e-4209-9f45-653dae868018}</t>
  </si>
  <si>
    <t>∑</t>
  </si>
  <si>
    <t>Materiál dodávaný objednatelem (TO Rumburk) - NEOCEŇOVAT</t>
  </si>
  <si>
    <t>{0bbfab2a-fb6b-4c36-b7b4-2e0d55adbdab}</t>
  </si>
  <si>
    <t>NODV</t>
  </si>
  <si>
    <t>Nové odvodnění - délka</t>
  </si>
  <si>
    <t>m</t>
  </si>
  <si>
    <t>17,5</t>
  </si>
  <si>
    <t>ONSL</t>
  </si>
  <si>
    <t>Nové ŠL - objem</t>
  </si>
  <si>
    <t>m3</t>
  </si>
  <si>
    <t>31,302</t>
  </si>
  <si>
    <t>KRYCÍ LIST SOUPISU PRACÍ</t>
  </si>
  <si>
    <t>VAB</t>
  </si>
  <si>
    <t>Vyzískaný AB - plocha</t>
  </si>
  <si>
    <t>m2</t>
  </si>
  <si>
    <t>90</t>
  </si>
  <si>
    <t>VKCE</t>
  </si>
  <si>
    <t>Vyzískaná konstrukce přejezdu - délka</t>
  </si>
  <si>
    <t>14,4</t>
  </si>
  <si>
    <t>Objekt:</t>
  </si>
  <si>
    <t>1 - TO Roudnice n.L.</t>
  </si>
  <si>
    <t>Soupis:</t>
  </si>
  <si>
    <t xml:space="preserve">SO 1 - Železniční přejezd P2403 km 451,414 – Spomyšl </t>
  </si>
  <si>
    <t>Úroveň 3:</t>
  </si>
  <si>
    <t>SO 1.1 - ZRN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</si>
  <si>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</si>
  <si>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</si>
  <si>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</si>
  <si>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</si>
  <si>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</si>
  <si>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5 - Komunikace pozemní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</si>
  <si>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</si>
  <si>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</si>
  <si>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</si>
  <si>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</si>
  <si>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</si>
  <si>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</si>
  <si>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</si>
  <si>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</si>
  <si>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</si>
  <si>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</si>
  <si>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</si>
  <si>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</si>
  <si>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</si>
  <si>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</si>
  <si>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</si>
  <si>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</si>
  <si>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</si>
  <si>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Komunikace pozemní</t>
  </si>
  <si>
    <t>OST</t>
  </si>
  <si>
    <t>Ostatní</t>
  </si>
  <si>
    <t>K</t>
  </si>
  <si>
    <t>5913235020</t>
  </si>
  <si>
    <t>Dělení AB komunikace řezáním hloubky do 20 cm. Poznámka: 1. V cenách jsou započteny náklady na provedení úkolu.</t>
  </si>
  <si>
    <t>Sborník UOŽI 01 2021</t>
  </si>
  <si>
    <t>512</t>
  </si>
  <si>
    <t>-675884663</t>
  </si>
  <si>
    <t>5907050110</t>
  </si>
  <si>
    <t>Dělení kolejnic kyslíkem soustavy UIC60 nebo R65. Poznámka: 1. V cenách jsou započteny náklady na manipulaci, podložení, označení a provedení řezu kolejnice.</t>
  </si>
  <si>
    <t>kus</t>
  </si>
  <si>
    <t>-1054978303</t>
  </si>
  <si>
    <t>P</t>
  </si>
  <si>
    <t>Poznámka k položce:_x000d_
Řez=kus</t>
  </si>
  <si>
    <t>VV</t>
  </si>
  <si>
    <t>8</t>
  </si>
  <si>
    <t>2*(25/5-1)</t>
  </si>
  <si>
    <t>2*(35/5-1)</t>
  </si>
  <si>
    <t>Součet</t>
  </si>
  <si>
    <t>5913240020</t>
  </si>
  <si>
    <t>Odstranění AB komunikace odtěžením nebo frézováním hloubky do 20 cm. Poznámka: 1. V cenách jsou započteny náklady na odtěžení nebo frézování a naložení výzisku na dopravní prostředek.</t>
  </si>
  <si>
    <t>-1938484720</t>
  </si>
  <si>
    <t>"Vlevo"36</t>
  </si>
  <si>
    <t>"Vpravo"45</t>
  </si>
  <si>
    <t>"Mezi 1.TK a 2.TK"9</t>
  </si>
  <si>
    <t>5913035230</t>
  </si>
  <si>
    <t>Demontáž celopryžové přejezdové konstrukce silně zatížené v koleji část vnější a vnitřní včetně závěrných zídek. Poznámka: 1. V cenách jsou započteny náklady na demontáž konstrukce, naložení na dopravní prostředek.</t>
  </si>
  <si>
    <t>-1697944022</t>
  </si>
  <si>
    <t>"V 1.TK"7,2</t>
  </si>
  <si>
    <t>"V 2.TK"7,2</t>
  </si>
  <si>
    <t>5907015010</t>
  </si>
  <si>
    <t>Ojedinělá výměna kolejnic stávající upevnění tv. UIC60 rozdělení "u". Poznámka: 1. V cenách jsou započteny náklady na demontáž upevňovadel, výměnu kolejnic, dílů a součástí, úpravu dilatačních spár, pryžových podložek, montáž upevňovadel, zřízení nebo dem</t>
  </si>
  <si>
    <t>-1583843316</t>
  </si>
  <si>
    <t>Poznámka k položce:_x000d_
Metr kolejnice=m</t>
  </si>
  <si>
    <t>VKOL</t>
  </si>
  <si>
    <t>"Nové kolejnice dodává objednatel"2*25+2*36</t>
  </si>
  <si>
    <t>M</t>
  </si>
  <si>
    <t>5957101000</t>
  </si>
  <si>
    <t>Kolejnice třídy R260 tv. 60 E2 délky 25,000 m</t>
  </si>
  <si>
    <t>890915714</t>
  </si>
  <si>
    <t>"P2403"2</t>
  </si>
  <si>
    <t>7</t>
  </si>
  <si>
    <t>5957104000</t>
  </si>
  <si>
    <t>Kolejnicové pásy třídy R260 tv. 60 E2 délky 36 metrů</t>
  </si>
  <si>
    <t>-74297585</t>
  </si>
  <si>
    <t>5908050070</t>
  </si>
  <si>
    <t>Výměna upevnění bezpokladnicového komplety, pryžová podložka a úhlové vodicí vložky nebo boční izolátory. Poznámka: 1. V cenách jsou započteny náklady na demontáž, výměnu a montáž, ošetření součástí mazivem a naložení výzisku na dopravní prostředek. 2. V cenách nejsou obsaženy náklady na vrtání pražce a dodávku materiálu.</t>
  </si>
  <si>
    <t>úl.pl.</t>
  </si>
  <si>
    <t>-2054668655</t>
  </si>
  <si>
    <t>(VKCE/0,6+6)*2</t>
  </si>
  <si>
    <t>9</t>
  </si>
  <si>
    <t>5958125000</t>
  </si>
  <si>
    <t>Komplety s antikorozní úpravou Skl 14 (svěrka Skl14, vrtule R1, podložka Uls7)</t>
  </si>
  <si>
    <t>128</t>
  </si>
  <si>
    <t>-238412490</t>
  </si>
  <si>
    <t>(VKCE/0,6+6)*4</t>
  </si>
  <si>
    <t>10</t>
  </si>
  <si>
    <t>5958155035</t>
  </si>
  <si>
    <t>Úhlové vodicí vložky Wfp 14K NT</t>
  </si>
  <si>
    <t>-3320094</t>
  </si>
  <si>
    <t>11</t>
  </si>
  <si>
    <t>5958158040</t>
  </si>
  <si>
    <t>Podložka pryžová pod patu kolejnice Zw 900 NT</t>
  </si>
  <si>
    <t>551696055</t>
  </si>
  <si>
    <t>12</t>
  </si>
  <si>
    <t>5905035110</t>
  </si>
  <si>
    <t>Výměna KL malou těžící mechanizací včetně lavičky pod ložnou plochou pražce lože otevřené.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</t>
  </si>
  <si>
    <t>918404884</t>
  </si>
  <si>
    <t>OVSL</t>
  </si>
  <si>
    <t>(VKCE+3,6)*3,478/2</t>
  </si>
  <si>
    <t>13</t>
  </si>
  <si>
    <t>5905105030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</si>
  <si>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</t>
  </si>
  <si>
    <t>2035098321</t>
  </si>
  <si>
    <t>"Nové ŠL v přejezdu"OVSL</t>
  </si>
  <si>
    <t>14</t>
  </si>
  <si>
    <t>5955101000</t>
  </si>
  <si>
    <t>Kamenivo drcené štěrk frakce 31,5/63 třídy BI</t>
  </si>
  <si>
    <t>t</t>
  </si>
  <si>
    <t>1853384915</t>
  </si>
  <si>
    <t>HNSL</t>
  </si>
  <si>
    <t>ONSL*1,64</t>
  </si>
  <si>
    <t>5913040230</t>
  </si>
  <si>
    <t>Montáž celopryžové přejezdové konstrukce silně zatížené v koleji část vnější a vnitřní včetně závěrných zídek. Poznámka: 1. V cenách jsou započteny náklady na montáž konstrukce. 2. V cenách nejsou obsaženy náklady na dodávku materiálu.</t>
  </si>
  <si>
    <t>1010516335</t>
  </si>
  <si>
    <t>16</t>
  </si>
  <si>
    <t>5963101003</t>
  </si>
  <si>
    <t>Přejezd celopryžový pro zatížené komunikace se závěrnou zídkou tv. T</t>
  </si>
  <si>
    <t>770948424</t>
  </si>
  <si>
    <t>"Včetně základových bloků"VKCE</t>
  </si>
  <si>
    <t>17</t>
  </si>
  <si>
    <t>5910020110</t>
  </si>
  <si>
    <t>Svařování kolejnic termitem plný předehřev standardní spára svar jednotlivý tv. UIC60.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</si>
  <si>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svar</t>
  </si>
  <si>
    <t>685712068</t>
  </si>
  <si>
    <t>18</t>
  </si>
  <si>
    <t>5910035010</t>
  </si>
  <si>
    <t>Dosažení dovolené upínací teploty v BK prodloužením kolejnicového pásu v koleji tv. UIC60.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</si>
  <si>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214472602</t>
  </si>
  <si>
    <t>19</t>
  </si>
  <si>
    <t>5910040230</t>
  </si>
  <si>
    <t>Umožnění volné dilatace kolejnice bez demontáže nebo montáže upevňovadel s osazením a odstraněním kluzných podložek rozdělení pražců "u". Poznámka: 1. V cenách jsou započteny náklady na uvolnění, demontáž a rovnoměrné prodloužení nebo zkrácení kolejnice, vyznačení značek a vedení dokumentace. 2. V cenách nejsou obsaženy náklady na demontáž kolejnicových spojek.</t>
  </si>
  <si>
    <t>1729016061</t>
  </si>
  <si>
    <t>200</t>
  </si>
  <si>
    <t>20</t>
  </si>
  <si>
    <t>5914025550</t>
  </si>
  <si>
    <t>Výměna dílů otevřeného odvodnění prahové vpusti z prefabrikovaných dílů. Poznámka: 1. V cenách jsou započteny náklady na demontáž, výměnu, montáž dílů, včetně obsypání a zasypání zařízení propustným materiálem podle vzorového listu a rozprostření výzisku na terén nebo naložení na dopravní prostředek. 2. V cenách nejsou obsaženy náklady na provedení výkopku, ruční dočištění a dodávku materiálu.</t>
  </si>
  <si>
    <t>-991889566</t>
  </si>
  <si>
    <t>2*8,75</t>
  </si>
  <si>
    <t>5915005020</t>
  </si>
  <si>
    <t>Hloubení rýh nebo jam ručně na železničním spodku v hornině třídy těžitelnosti I skupiny 2. Poznámka: 1. V cenách jsou započteny náklady na hloubení a uložení výzisku na terén nebo naložení na dopravní prostředek a uložení na úložišti.</t>
  </si>
  <si>
    <t>1954745745</t>
  </si>
  <si>
    <t>OVZEM</t>
  </si>
  <si>
    <t>"Pro odvodňovací zařízení"(NODV-13,5)*0,6*0,75</t>
  </si>
  <si>
    <t>22</t>
  </si>
  <si>
    <t>5964129000</t>
  </si>
  <si>
    <t>Odvodňovací ECO žlaby betonové</t>
  </si>
  <si>
    <t>kpl</t>
  </si>
  <si>
    <t>129091656</t>
  </si>
  <si>
    <t>"8x žlaby dl. 2 m + 2x čistící kusy dl. 0,75 m"1</t>
  </si>
  <si>
    <t>23</t>
  </si>
  <si>
    <t>5964161000</t>
  </si>
  <si>
    <t>Beton lehce zhutnitelný C 12/15;X0 F5 2 080 2 517</t>
  </si>
  <si>
    <t>-350064731</t>
  </si>
  <si>
    <t>"Beton pro odovodnění"NODV*0,5*0,15+"Beton pro přejezdovou konstrukci"VKCE*2*0,15*0,5</t>
  </si>
  <si>
    <t>24</t>
  </si>
  <si>
    <t>5913255040</t>
  </si>
  <si>
    <t>Zřízení konstrukce vozovky asfaltobetonové s podkladní, ložní a obrusnou vrstvou tloušťky do 20 cm. Poznámka: 1. V cenách jsou započteny náklady na zřízení vozovky s živičným na podkladu ze stmelených vrstev a na manipulaci. 2. V cenách nejsou obsaženy náklady na dodávku materiálu.</t>
  </si>
  <si>
    <t>-420968147</t>
  </si>
  <si>
    <t>25</t>
  </si>
  <si>
    <t>5913270010</t>
  </si>
  <si>
    <t>Vložení výztužné vložky textilní nebo geosyntetické. Poznámka: 1. V cenách jsou započteny náklady na vložení vložky pro zvýšení soudržnosti vrstev asfaltobetonu . 2. V cenách nejsou obsaženy náklady na dodávku materiálu.</t>
  </si>
  <si>
    <t>-453821298</t>
  </si>
  <si>
    <t>26</t>
  </si>
  <si>
    <t>5964135000</t>
  </si>
  <si>
    <t>Geomříže výztužné</t>
  </si>
  <si>
    <t>1797885215</t>
  </si>
  <si>
    <t>27</t>
  </si>
  <si>
    <t>5963146000</t>
  </si>
  <si>
    <t>Asfaltový beton ACO 11S 50/70 střednězrnný-obrusná vrstva</t>
  </si>
  <si>
    <t>1907064631</t>
  </si>
  <si>
    <t>VAB*2,2*0,2</t>
  </si>
  <si>
    <t>28</t>
  </si>
  <si>
    <t>5963155000</t>
  </si>
  <si>
    <t>Asfaltová páska tavitelná 25x10</t>
  </si>
  <si>
    <t>-783272810</t>
  </si>
  <si>
    <t>29</t>
  </si>
  <si>
    <t>5963155005</t>
  </si>
  <si>
    <t>Asfaltová páska těsnící</t>
  </si>
  <si>
    <t>199558158</t>
  </si>
  <si>
    <t>VKCE*2</t>
  </si>
  <si>
    <t>NODV*2</t>
  </si>
  <si>
    <t>30</t>
  </si>
  <si>
    <t>5913335020</t>
  </si>
  <si>
    <t>Nátěr vodorovného dopravního značení souvislá čára šíře do 125 mm. Poznámka: 1. V cenách jsou započteny náklady na očištění povrchu, případně starého nátěru a nečistot a jeho obnovení barvou schváleného typu a odstínu včetně provedení popisu. 2. V cenách nejsou obsaženy náklady na dodávku materiálu.</t>
  </si>
  <si>
    <t>1909297957</t>
  </si>
  <si>
    <t>31</t>
  </si>
  <si>
    <t>9901000500</t>
  </si>
  <si>
    <t>Doprava obousměrná (např. dodávek z vlastních zásob zhotovitele nebo objednatele nebo výzisku) mechanizací o nosnosti do 3,5 t elektrosoučástek, montážního materiálu, kameniva, písku, dlažebních kostek, suti, atd. do 60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</si>
  <si>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1995430429</t>
  </si>
  <si>
    <t>Poznámka k položce:_x000d_
Měrnou jednotkou je kus stroje.</t>
  </si>
  <si>
    <t>"Nové a vyzískané komplety"2</t>
  </si>
  <si>
    <t>"Nové a vyzískané úhlové vodící vložky"2</t>
  </si>
  <si>
    <t>"Nové a vyzískané podložky"2</t>
  </si>
  <si>
    <t>32</t>
  </si>
  <si>
    <t>9902100100</t>
  </si>
  <si>
    <t>Doprava obousměrná (např. dodávek z vlastních zásob zhotovitele nebo objednatele nebo výzisku) mechanizací o nosnosti přes 3,5 t sypanin (kameniva, písku, suti, dlažebních kostek, atd.) do 10 km. Poznámka: 1. Ceny jsou určeny pro dopravu silničními i kole</t>
  </si>
  <si>
    <t>Sborník UOŽI 01 2020</t>
  </si>
  <si>
    <t>256565357</t>
  </si>
  <si>
    <t>Poznámka k položce:_x000d_
Měrnou jednotkou je t přepravovaného materiálu.</t>
  </si>
  <si>
    <t>"Vyzískaný AB"VAB*2,2*0,2</t>
  </si>
  <si>
    <t>"Vyzískané ŠL"OVSL*1,8</t>
  </si>
  <si>
    <t>"Beton pod odvodnění"NODV*0,5*0,15*2,2+"Beton pro přejezdovou konstrukci"VKCE*2*0,15*0,5*2,2</t>
  </si>
  <si>
    <t>"Vyzískaná zemina"OVZEM*1,9</t>
  </si>
  <si>
    <t>33</t>
  </si>
  <si>
    <t>9902200100</t>
  </si>
  <si>
    <t xml:space="preserve">Doprava obousměrná (např. dodávek z vlastních zásob zhotovitele nebo objednatele nebo výzisku) mechanizací o nosnosti přes 3,5 t objemnějšího kusového materiálu (prefabrikátů, stožárů, výhybek, rozvaděčů, vybouraných hmot atd.) do 10 km Poznámka: 1. Ceny </t>
  </si>
  <si>
    <t>561625425</t>
  </si>
  <si>
    <t>HVODV</t>
  </si>
  <si>
    <t>"Vyzískaná odvodňovací zařízení"9</t>
  </si>
  <si>
    <t>"Nová přejezdová konstrukce"VKCE*0,8</t>
  </si>
  <si>
    <t>34</t>
  </si>
  <si>
    <t>9902100200</t>
  </si>
  <si>
    <t>Doprava obousměrná (např. dodávek z vlastních zásob zhotovitele nebo objednatele nebo výzisku) mechanizací o nosnosti přes 3,5 t sypanin (kameniva, písku, suti, dlažebních kostek, atd.) do 20 km. Poznámka: 1. Ceny jsou určeny pro dopravu silničními i kole</t>
  </si>
  <si>
    <t>-1071739580</t>
  </si>
  <si>
    <t>"Nový AB"VAB*2,2*0,2</t>
  </si>
  <si>
    <t>"Vyzískané kolejnice"(2*25+2*36)*0,06</t>
  </si>
  <si>
    <t>35</t>
  </si>
  <si>
    <t>9902300400</t>
  </si>
  <si>
    <t>Doprava jednosměrná (např. nakupovaného materiálu) mechanizací o nosnosti přes 3,5 t sypanin (kameniva, písku, suti, dlažebních kostek, atd.) do 40 km Poznámka: 1. Ceny jsou určeny pro dopravu silničními i kolejovými vozidly.2. V cenách jednosměrné doprav</t>
  </si>
  <si>
    <t>1984528905</t>
  </si>
  <si>
    <t>"Nové ŠL"HNSL</t>
  </si>
  <si>
    <t>"Nové kolejnice"(2*25+2*36)*0,06</t>
  </si>
  <si>
    <t>36</t>
  </si>
  <si>
    <t>9902400900</t>
  </si>
  <si>
    <t>Doprava jednosměrná (např. nakupovaného materiálu) mechanizací o nosnosti přes 3,5 t objemnějšího kusového materiálu (prefabrikátů, stožárů, výhybek, rozvaděčů, vybouraných hmot atd.) do 200 km Poznámka: 1. Ceny jsou určeny pro dopravu silničními i kolejo</t>
  </si>
  <si>
    <t>-988429698</t>
  </si>
  <si>
    <t>"Nové odvodňovací zařízení"NODV*0,242</t>
  </si>
  <si>
    <t>37</t>
  </si>
  <si>
    <t>9902401200</t>
  </si>
  <si>
    <t>Doprava jednosměrná (např. nakupovaného materiálu) mechanizací o nosnosti přes 3,5 t objemnějšího kusového materiálu (prefabrikátů, stožárů, výhybek, rozvaděčů, vybouraných hmot atd.) do 350 km Poznámka: 1. Ceny jsou určeny pro dopravu silničními i kolejo</t>
  </si>
  <si>
    <t>-1005753396</t>
  </si>
  <si>
    <t>38</t>
  </si>
  <si>
    <t>9902409100</t>
  </si>
  <si>
    <t>Doprava jednosměrná (např. nakupovaného materiálu) mechanizací o nosnosti přes 3,5 t objemnějšího kusového materiálu (prefabrikátů, stožárů, výhybek, rozvaděčů, vybouraných hmot atd.) příplatek za každý další 1 km Poznámka: 1. Ceny jsou určeny pro dopravu</t>
  </si>
  <si>
    <t>1009394983</t>
  </si>
  <si>
    <t>"Nová přejezdová konstrukce"VKCE*0,8*50</t>
  </si>
  <si>
    <t>"Nové kolejnice"(2*25+2*36)*0,06*90</t>
  </si>
  <si>
    <t>39</t>
  </si>
  <si>
    <t>9909000100</t>
  </si>
  <si>
    <t>Poplatek za uložení suti nebo hmot na oficiální skládku Poznámka: 1. V cenách jsou započteny náklady na uložení stavebního odpadu na oficiální skládku.2. Je třeba zohlednit regionální rozdíly v cenách poplatků za uložení suti a odpadů. Tyto se mohou vý</t>
  </si>
  <si>
    <t>789344947</t>
  </si>
  <si>
    <t>"Vyzískaná odvodňovací zařízení"HVODV</t>
  </si>
  <si>
    <t>40</t>
  </si>
  <si>
    <t>9903100100</t>
  </si>
  <si>
    <t>Přeprava mechanizace na místo prováděných prací o hmotnosti do 12 t přes 50 do 100 km Poznámka: 1. Ceny jsou určeny pro dopravu mechanizmů na místo prováděných prací po silnici i po kolejích.2. V ceně jsou započteny i náklady na zpáteční cestu dopravního prostředku. Měrnou jednotkou je kus přepravovaného stroje.</t>
  </si>
  <si>
    <t>648732474</t>
  </si>
  <si>
    <t>"Malý vibrační válec"1</t>
  </si>
  <si>
    <t>41</t>
  </si>
  <si>
    <t>9903200100</t>
  </si>
  <si>
    <t>Přeprava mechanizace na místo prováděných prací o hmotnosti přes 12 t přes 50 do 100 km Poznámka: 1. Ceny jsou určeny pro dopravu mechanizmů na místo prováděných prací po silnici i po kolejích.2. V ceně jsou započteny i náklady na zpáteční cestu dopravního prostředku. Měrnou jednotkou je kus přepravovaného stroje.</t>
  </si>
  <si>
    <t>1673133858</t>
  </si>
  <si>
    <t>"ASP"1</t>
  </si>
  <si>
    <t>"Štěrkový pluh"1</t>
  </si>
  <si>
    <t>"Traktorbagr"1</t>
  </si>
  <si>
    <t>SO 1.2 - VRN</t>
  </si>
  <si>
    <t>VRN - Vedlejší rozpočtové náklady</t>
  </si>
  <si>
    <t>Vedlejší rozpočtové náklady</t>
  </si>
  <si>
    <t>021211001</t>
  </si>
  <si>
    <t>Průzkumné práce pro opravy Doplňující laboratorní rozbor kontaminace zeminy nebo kol. lože - V ceně jsou započteny náklady na doplňující rozbor kameniva nebo KL pro objasnění kontaminace ropnými látkami akreditovanou laboratoří včetně vyhodnocení a předání zprávy o výsledku.</t>
  </si>
  <si>
    <t>-1119502343</t>
  </si>
  <si>
    <t>022101001</t>
  </si>
  <si>
    <t>Geodetické práce Geodetické práce před opravou</t>
  </si>
  <si>
    <t>-707650774</t>
  </si>
  <si>
    <t>022101011</t>
  </si>
  <si>
    <t>Geodetické práce Geodetické práce v průběhu opravy</t>
  </si>
  <si>
    <t>-897688009</t>
  </si>
  <si>
    <t>022101021</t>
  </si>
  <si>
    <t>Geodetické práce Geodetické práce po ukončení opravy</t>
  </si>
  <si>
    <t>-831725815</t>
  </si>
  <si>
    <t>022121001</t>
  </si>
  <si>
    <t>Geodetické práce Diagnostika technické infrastruktury Vytýčení trasy inženýrských sítí - V sazbě jsou započteny náklady na vyhledání trasy detektorem, zaměření a zobrazení trasy a předání výstupu zaměření. V sazbě nejsou obsaženy náklady na vytýčení sítí ve správě provozovatele.</t>
  </si>
  <si>
    <t>-1758459466</t>
  </si>
  <si>
    <t>Poznámka k položce:_x000d_
Základna pro výpočet - dotyčné práce</t>
  </si>
  <si>
    <t>023131001</t>
  </si>
  <si>
    <t>Projektové práce Dokumentace skutečného provedení železničního svršku a spodku - V sazbě jsou obsaženy náklady na zaměření a vyhotovení dokumentace skutečného provedení žel. svršku a spodku dle vyhlášky č. 499/2006 Sb., a vyhlášky č. 31/1995 Sb. včetně zpracování dat v digitální podobě v otevřené formě a její předání objednateli</t>
  </si>
  <si>
    <t>699993314</t>
  </si>
  <si>
    <t>73</t>
  </si>
  <si>
    <t>SO 2 - Železniční přejezd P2406 km 457,932 – Dolní Beřkovice</t>
  </si>
  <si>
    <t>SO 2.1 - ZRN</t>
  </si>
  <si>
    <t>-2051761022</t>
  </si>
  <si>
    <t>4*(25/5-1)</t>
  </si>
  <si>
    <t>"Vlevo"32</t>
  </si>
  <si>
    <t>"Vpravo"29</t>
  </si>
  <si>
    <t>"Mezi 1.TK a 2.TK"12</t>
  </si>
  <si>
    <t>7592007120</t>
  </si>
  <si>
    <t>Demontáž informačního bodu MIB 6</t>
  </si>
  <si>
    <t>-278102319</t>
  </si>
  <si>
    <t>"Demontáž AVV"2</t>
  </si>
  <si>
    <t>"Nové kolejnice dodává objednatel"4*25</t>
  </si>
  <si>
    <t>5907010020</t>
  </si>
  <si>
    <t>Výměna LISŮ tv. UIC60 rozdělení "u". Poznámka: 1. V cenách jsou započteny náklady na demontáž upevňovadel, výměnu LISU, montáž upevňovadel, případnou úpravu dilatačních spár, zřízení nebo demontáž prozatímních styků a ošetření součástí mazivem. 2. V cenác</t>
  </si>
  <si>
    <t>-51290488</t>
  </si>
  <si>
    <t>"Nové LISy dodává objednatel"4*4</t>
  </si>
  <si>
    <t>1784693043</t>
  </si>
  <si>
    <t>5957116030</t>
  </si>
  <si>
    <t>Lepený izolovaný styk tv. UIC60 délky 4,00 m</t>
  </si>
  <si>
    <t>-1665384118</t>
  </si>
  <si>
    <t xml:space="preserve">Výměna upevnění bezpokladnicového komplety, pryžová podložka a úhlové vodicí vložky nebo boční izolátory. Poznámka: 1. V cenách jsou započteny náklady na demontáž, výměnu a montáž, ošetření součástí mazivem a naložení výzisku na dopravní prostředek. 2. V </t>
  </si>
  <si>
    <t>-140548014</t>
  </si>
  <si>
    <t>"Beton pro přejezdovou konstrukci"VKCE*2*0,15*0,5</t>
  </si>
  <si>
    <t>-320198641</t>
  </si>
  <si>
    <t>-1003350406</t>
  </si>
  <si>
    <t xml:space="preserve">Umožnění volné dilatace kolejnice bez demontáže nebo montáže upevňovadel s osazením a odstraněním kluzných podložek rozdělení pražců "u". Poznámka: 1. V cenách jsou započteny náklady na uvolnění, demontáž a rovnoměrné prodloužení nebo zkrácení kolejnice, </t>
  </si>
  <si>
    <t>-2098020024</t>
  </si>
  <si>
    <t>7592005130</t>
  </si>
  <si>
    <t>Montáž magnetu na nosnou konstrukci</t>
  </si>
  <si>
    <t>-483875298</t>
  </si>
  <si>
    <t>Doprava obousměrná (např. dodávek z vlastních zásob zhotovitele nebo objednatele nebo výzisku) mechanizací o nosnosti přes 3,5 t sypanin (kameniva, písku, suti, dlažebních kostek, atd.) do 10 km Poznámka: 1. Ceny jsou určeny pro dopravu silničními i kolej</t>
  </si>
  <si>
    <t>"Beton"VKCE*2*0,15*0,5*2,2</t>
  </si>
  <si>
    <t>"Vyzískaná přejezdová konstrukce"VKCE*0,8</t>
  </si>
  <si>
    <t>Doprava obousměrná (např. dodávek z vlastních zásob zhotovitele nebo objednatele nebo výzisku) mechanizací o nosnosti přes 3,5 t sypanin (kameniva, písku, suti, dlažebních kostek, atd.) do 20 km Poznámka: 1. Ceny jsou určeny pro dopravu silničními i kolej</t>
  </si>
  <si>
    <t>-1786401538</t>
  </si>
  <si>
    <t>"Vyzískané kolejnice"100*0,06</t>
  </si>
  <si>
    <t>"Vyzískané LISy"16*0,06</t>
  </si>
  <si>
    <t>-1002079972</t>
  </si>
  <si>
    <t>"Nové kolejnice + LISy"(4*25+4*4)*0,06</t>
  </si>
  <si>
    <t>525094836</t>
  </si>
  <si>
    <t>"Nové kolejnice + LISy"(4*25+4*4)*0,06*100</t>
  </si>
  <si>
    <t>SO 2.2 - VRN</t>
  </si>
  <si>
    <t>1310004028</t>
  </si>
  <si>
    <t>-395306058</t>
  </si>
  <si>
    <t>984605340</t>
  </si>
  <si>
    <t>-1079223792</t>
  </si>
  <si>
    <t>-1887387661</t>
  </si>
  <si>
    <t>1805404580</t>
  </si>
  <si>
    <t>SO 3 - Přejezdové panely Intermont</t>
  </si>
  <si>
    <t>9902400800</t>
  </si>
  <si>
    <t>Doprava jednosměrná (např. nakupovaného materiálu) mechanizací o nosnosti přes 3,5 t objemnějšího kusového materiálu (prefabrikátů, stožárů, výhybek, rozvaděčů, vybouraných hmot atd.) do 150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</si>
  <si>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-1044579169</t>
  </si>
  <si>
    <t>"Panely ŽPP 1 (pro svršek na kolejnicích tvaru S49)"8*1,555</t>
  </si>
  <si>
    <t>5963110010</t>
  </si>
  <si>
    <t>Přejezd Intermont panel 1285x3000x170 ŽPP 1</t>
  </si>
  <si>
    <t>-931021875</t>
  </si>
  <si>
    <t>"Panely ŽPP 1 (pro svršek na kolejnicích tvaru S49)"8</t>
  </si>
  <si>
    <t>NKCE</t>
  </si>
  <si>
    <t>Nová konstrukce - délka</t>
  </si>
  <si>
    <t>3,6</t>
  </si>
  <si>
    <t>2 - TO Lovosice</t>
  </si>
  <si>
    <t>SO 4 - Služební přejezd km 494,908 – Lovosice</t>
  </si>
  <si>
    <t>SO 4.1 - ZRN</t>
  </si>
  <si>
    <t>5913067010</t>
  </si>
  <si>
    <t>Výměna betonové přejezdové konstrukce část vnější a vnitřní bez závěrných zídek. Poznámka: 1. V cenách jsou započteny náklady na demontáž, výměnu a montáž. 2. V cenách nejsou obsaženy náklady na dodávku materiálu.</t>
  </si>
  <si>
    <t>-1651735686</t>
  </si>
  <si>
    <t>5963104035</t>
  </si>
  <si>
    <t>Přejezd železobetonový kompletní sestava</t>
  </si>
  <si>
    <t>-676837539</t>
  </si>
  <si>
    <t xml:space="preserve">Závěrné zídky zůstávají stávající </t>
  </si>
  <si>
    <t>5908050050</t>
  </si>
  <si>
    <t>Výměna upevnění bezpokladnicového komplety a pryžová podložka. Poznámka: 1. V cenách jsou započteny náklady na demontáž, výměnu a montáž, ošetření součástí mazivem a naložení výzisku na dopravní prostředek. 2. V cenách nejsou obsaženy náklady na vrtání pražce a dodávku materiálu.</t>
  </si>
  <si>
    <t>(NKCE/0,6+3)*2</t>
  </si>
  <si>
    <t>(NKCE/0,6+3)*4</t>
  </si>
  <si>
    <t>5958158005</t>
  </si>
  <si>
    <t xml:space="preserve">Podložka pryžová pod patu kolejnice S49  183/126/6</t>
  </si>
  <si>
    <t>-1673266388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</si>
  <si>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</si>
  <si>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"Vyzískané ŽB panely"NKCE*0,53</t>
  </si>
  <si>
    <t>Doprava jednosměrná (např. nakupovaného materiálu) mechanizací o nosnosti přes 3,5 t objemnějšího kusového materiálu (prefabrikátů, stožárů, výhybek, rozvaděčů, vybouraných hmot atd.) do 350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</si>
  <si>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"Nová přejezdová konstrukce"NKCE*0,53</t>
  </si>
  <si>
    <t>NAD</t>
  </si>
  <si>
    <t>Nový AB - plocha</t>
  </si>
  <si>
    <t>80,5</t>
  </si>
  <si>
    <t>19,2</t>
  </si>
  <si>
    <t>231,389</t>
  </si>
  <si>
    <t>SO 5 - Železniční přejezd P2416 km 484,881 - Oleško</t>
  </si>
  <si>
    <t>SO 5.1 - ZRN</t>
  </si>
  <si>
    <t>1471800008</t>
  </si>
  <si>
    <t>2*7,5</t>
  </si>
  <si>
    <t>1570228338</t>
  </si>
  <si>
    <t>"Vlevo"31,5</t>
  </si>
  <si>
    <t>"Vpravo"21</t>
  </si>
  <si>
    <t>"Mezi 1.TK a 2.TK"4,5</t>
  </si>
  <si>
    <t>5913070030</t>
  </si>
  <si>
    <t>Demontáž betonové přejezdové konstrukce část vnější a vnitřní včetně závěrných zídek. Poznámka: 1. V cenách jsou započteny náklady na demontáž konstrukce a naložení na dopravní prostředek.</t>
  </si>
  <si>
    <t>2036371014</t>
  </si>
  <si>
    <t>"V 1.TK"9,6</t>
  </si>
  <si>
    <t>"V 2.TK"9,6</t>
  </si>
  <si>
    <t>Výměna KL malou těžící mechanizací včetně lavičky pod ložnou plochou pražce lože otevřené. Poznámka: 1. V cenách jsou započteny náklady na odtěžení KL s použitím minirypadla, rozprostření výzisku na terén nebo naložení na dopravní prostředek, přehození ka</t>
  </si>
  <si>
    <t>1285672380</t>
  </si>
  <si>
    <t>NKCE*3,478/2</t>
  </si>
  <si>
    <t>5905105010</t>
  </si>
  <si>
    <t>Doplnění KL kamenivem ojediněle ručně v koleji. Poznámka: 1. V cenách jsou započteny náklady na doplnění kameniva ojediněle ručně vidlemi a/nebo souvisle strojně z výsypných vozů případně nakladačem. 2. V cenách nejsou obsaženy náklady na dodávku kameniva</t>
  </si>
  <si>
    <t>143663716</t>
  </si>
  <si>
    <t>"6x vozsy Sa"6*33</t>
  </si>
  <si>
    <t>1811359100</t>
  </si>
  <si>
    <t>2064506579</t>
  </si>
  <si>
    <t>-1398889003</t>
  </si>
  <si>
    <t>"P2416"4</t>
  </si>
  <si>
    <t>-1552201142</t>
  </si>
  <si>
    <t>4*(25/5+1)</t>
  </si>
  <si>
    <t>1932277013</t>
  </si>
  <si>
    <t>(NKCE/0,6+6)*2</t>
  </si>
  <si>
    <t>309558696</t>
  </si>
  <si>
    <t>(NKCE/0,6+2+4)*4</t>
  </si>
  <si>
    <t>780951885</t>
  </si>
  <si>
    <t>1624856577</t>
  </si>
  <si>
    <t>5909032020</t>
  </si>
  <si>
    <t>Přesná úprava GPK koleje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technologických veličin a předání tištěných výstupů objednateli. 2. V cenách nejsou obsaženy náklady na zaměření APK, doplnění a dodávku kameniva a snížení KL pod patou kolejnice.</t>
  </si>
  <si>
    <t>km</t>
  </si>
  <si>
    <t>1353556311</t>
  </si>
  <si>
    <t>5910020310</t>
  </si>
  <si>
    <t>Svařování kolejnic termitem plný předehřev standardní spára svar přechodový tv. R65/UIC60.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</si>
  <si>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-418287223</t>
  </si>
  <si>
    <t>-395639421</t>
  </si>
  <si>
    <t>-815643368</t>
  </si>
  <si>
    <t>-2123983802</t>
  </si>
  <si>
    <t>-1867119952</t>
  </si>
  <si>
    <t>"Včetně základových bloků"NKCE</t>
  </si>
  <si>
    <t>-76940186</t>
  </si>
  <si>
    <t>"Beton pro přejezdovou konstrukci"NKCE*2*0,15*0,5</t>
  </si>
  <si>
    <t>Zřízení konstrukce vozovky asfaltobetonové s podkladní, ložní a obrusnou vrstvou tloušťky do 20 cm. Poznámka: 1. V cenách jsou započteny náklady na zřízení vozovky s živičným na podkladu ze stmelených vrstev a na manipulaci. 2. V cenách nejsou obsaženy ná</t>
  </si>
  <si>
    <t>-838239219</t>
  </si>
  <si>
    <t>"Vlevo"37,5</t>
  </si>
  <si>
    <t>"Vpravo"34</t>
  </si>
  <si>
    <t>-702069664</t>
  </si>
  <si>
    <t>1855215060</t>
  </si>
  <si>
    <t>-2013421824</t>
  </si>
  <si>
    <t>NAD*2,2*0,2</t>
  </si>
  <si>
    <t>-1110541918</t>
  </si>
  <si>
    <t>-637902343</t>
  </si>
  <si>
    <t>NKCE*2</t>
  </si>
  <si>
    <t xml:space="preserve">Nátěr vodorovného dopravního značení souvislá čára šíře do 125 mm. Poznámka: 1. V cenách jsou započteny náklady na očištění povrchu, případně starého nátěru a nečistot a jeho obnovení barvou schváleného typu a odstínu včetně provedení popisu. 2. V cenách </t>
  </si>
  <si>
    <t>1342732024</t>
  </si>
  <si>
    <t>2*18</t>
  </si>
  <si>
    <t>586429677</t>
  </si>
  <si>
    <t>9902300100</t>
  </si>
  <si>
    <t>Doprava jednosměrná (např. nakupovaného materiálu) mechanizací o nosnosti přes 3,5 t sypanin (kameniva, písku, suti, dlažebních kostek, atd.) do 10 km Poznámka: 1. Ceny jsou určeny pro dopravu silničními i kolejovými vozidly.2. V cenách jednosměrné doprav</t>
  </si>
  <si>
    <t>-773522842</t>
  </si>
  <si>
    <t>Doprava jednosměrná (např. nakupovaného materiálu) mechanizací o nosnosti přes 3,5 t sypanin (kameniva, písku, suti, dlažebních kostek, atd.) do 40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</si>
  <si>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877297853</t>
  </si>
  <si>
    <t>9902400200</t>
  </si>
  <si>
    <t>Doprava jednosměrná (např. nakupovaného materiálu) mechanizací o nosnosti přes 3,5 t objemnějšího kusového materiálu (prefabrikátů, stožárů, výhybek, rozvaděčů, vybouraných hmot atd.) do 20 km Poznámka: 1. Ceny jsou určeny pro dopravu silničními i kolejov</t>
  </si>
  <si>
    <t>447226148</t>
  </si>
  <si>
    <t>"Vyzískaný ŠL" NKCE*3,478/2*1,8</t>
  </si>
  <si>
    <t>"Vyzískaná konstrukce přejezdu"12,8</t>
  </si>
  <si>
    <t>"Beton"NKCE*2*0,15*0,5*2,2</t>
  </si>
  <si>
    <t>9902401100</t>
  </si>
  <si>
    <t>Doprava jednosměrná (např. nakupovaného materiálu) mechanizací o nosnosti přes 3,5 t objemnějšího kusového materiálu (prefabrikátů, stožárů, výhybek, rozvaděčů, vybouraných hmot atd.) do 300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</si>
  <si>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1220800017</t>
  </si>
  <si>
    <t>"Nová přejezdová konstrukce"NKCE*1,3</t>
  </si>
  <si>
    <t>Doprava jednosměrná (např. nakupovaného materiálu) mechanizací o nosnosti přes 3,5 t objemnějšího kusového materiálu (prefabrikátů, stožárů, výhybek, rozvaděčů, vybouraných hmot atd.) do 350 km. Poznámka: 1. Ceny jsou určeny pro dopravu silničními i kolej</t>
  </si>
  <si>
    <t>262291836</t>
  </si>
  <si>
    <t>"Nové kolejnice"100*0,06</t>
  </si>
  <si>
    <t>Doprava jednosměrná (např. nakupovaného materiálu) mechanizací o nosnosti přes 3,5 t objemnějšího kusového materiálu (prefabrikátů, stožárů, výhybek, rozvaděčů, vybouraných hmot atd.) příplatek za každý další 1 km. Poznámka: 1. Ceny jsou určeny pro doprav</t>
  </si>
  <si>
    <t>968583071</t>
  </si>
  <si>
    <t>"Nové kolejnice"100*0,06*60</t>
  </si>
  <si>
    <t>-667106648</t>
  </si>
  <si>
    <t>Přeprava mechanizace na místo prováděných prací o hmotnosti přes 12 t přes 50 do 100 km Poznámka: 1. Ceny jsou určeny pro dopravu mechanizmů na místo prováděných prací po silnici i po kolejích.2. V ceně jsou započteny i náklady na zpáteční cestu dopravní</t>
  </si>
  <si>
    <t>365754585</t>
  </si>
  <si>
    <t>"Traktorbagr"</t>
  </si>
  <si>
    <t>-1507181969</t>
  </si>
  <si>
    <t>SO 5.2 - VRN</t>
  </si>
  <si>
    <t>-1661894601</t>
  </si>
  <si>
    <t>1770555512</t>
  </si>
  <si>
    <t>377455899</t>
  </si>
  <si>
    <t>-2082487185</t>
  </si>
  <si>
    <t>-1414991362</t>
  </si>
  <si>
    <t>86</t>
  </si>
  <si>
    <t>16,8</t>
  </si>
  <si>
    <t>267,56</t>
  </si>
  <si>
    <t>4 - TO Štětí</t>
  </si>
  <si>
    <t>SO 7 - Železniční přejezd P2947 km 384,937 – Stračí</t>
  </si>
  <si>
    <t>SO 7.1 - ZRN</t>
  </si>
  <si>
    <t>"Vlevo"27</t>
  </si>
  <si>
    <t>"Mezi 1.TK a 2.TK"14</t>
  </si>
  <si>
    <t>5913060010</t>
  </si>
  <si>
    <t>Demontáž dílů betonové přejezdové konstrukce vnějšího panelu. Poznámka: 1. V cenách jsou započteny náklady na demontáž konstrukce a naložení na dopravní prostředek.</t>
  </si>
  <si>
    <t>-406214379</t>
  </si>
  <si>
    <t>"V 1.TK"6</t>
  </si>
  <si>
    <t>"V 2.TK"6</t>
  </si>
  <si>
    <t>5913060020</t>
  </si>
  <si>
    <t>Demontáž dílů betonové přejezdové konstrukce vnitřního panelu. Poznámka: 1. V cenách jsou započteny náklady na demontáž konstrukce a naložení na dopravní prostředek.</t>
  </si>
  <si>
    <t>-541128168</t>
  </si>
  <si>
    <t>"V 1.TK"3</t>
  </si>
  <si>
    <t>"V 2.TK"3</t>
  </si>
  <si>
    <t>5906015120</t>
  </si>
  <si>
    <t>Výměna pražce malou těžící mechanizací v KL otevřeném i zapuštěném pražec betonový příčný vystrojený. Poznámka: 1. V cenách jsou započteny náklady na výměnu pražce za použití malé těžicí mechanizace, demontáž upevňovadel, odstranění KL a části stezky, vys</t>
  </si>
  <si>
    <t>962879993</t>
  </si>
  <si>
    <t>Poznámka k položce:_x000d_
Pražec=kus</t>
  </si>
  <si>
    <t>(NKCE/0,6+2)+12</t>
  </si>
  <si>
    <t>5956140025</t>
  </si>
  <si>
    <t>Pražec betonový příčný vystrojený včetně kompletů tv. B 91S/1 (UIC)</t>
  </si>
  <si>
    <t>499512655</t>
  </si>
  <si>
    <t>"Nové kolejnice dodává zhotovitel"4*25</t>
  </si>
  <si>
    <t>1962853703</t>
  </si>
  <si>
    <t>5908050045</t>
  </si>
  <si>
    <t>Výměna upevnění bezpokladnicového komplety. Poznámka: 1. V cenách jsou započteny náklady na demontáž, výměnu a montáž, ošetření součástí mazivem a naložení výzisku na dopravní prostředek. 2. V cenách nejsou obsaženy náklady na vrtání pražce a dodávku mate</t>
  </si>
  <si>
    <t>((NKCE/0,6+2)+12)*2</t>
  </si>
  <si>
    <t>((NKCE/0,6+2)+4)*4</t>
  </si>
  <si>
    <t>(20*2)*3,478/2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</si>
  <si>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</si>
  <si>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"Vozy Sa"6*33</t>
  </si>
  <si>
    <t>5909031020</t>
  </si>
  <si>
    <t>Úprava GPK koleje směrové a výškové uspořádání pražce betonové. Poznámka: 1. V cenách jsou započteny náklady na nasazení strojní linky pro úpravu směrového a výškového uspořádání ASP metodou zmenšování chyb a úpravu KL pluhem včetně měření mezních stavebních odchylek dle ČSN, měření technologických veličin a předání tištěných výstupů objednateli. 2. V cenách nejsou obsaženy náklady doplnění a dodávku kameniva a snížení KL pod patou kolejnice.</t>
  </si>
  <si>
    <t>-1665073747</t>
  </si>
  <si>
    <t>Poznámka k položce:_x000d_
Kilometr koleje=km</t>
  </si>
  <si>
    <t>5913075030</t>
  </si>
  <si>
    <t>Montáž betonové přejezdové konstrukce část vnější a vnitřní včetně závěrných zídek. Poznámka: 1. V cenách jsou započteny náklady na montáž konstrukce. 2. V cenách nejsou obsaženy náklady na dodávku materiálu.</t>
  </si>
  <si>
    <t>-1221832179</t>
  </si>
  <si>
    <t>-821749545</t>
  </si>
  <si>
    <t>"Vyzískané pražce"38*0,3</t>
  </si>
  <si>
    <t>"Pražce B91"0,33*((NKCE/0,6+2)+12)</t>
  </si>
  <si>
    <t>9902301000</t>
  </si>
  <si>
    <t>Doprava jednosměrná (např. nakupovaného materiálu) mechanizací o nosnosti přes 3,5 t sypanin (kameniva, písku, suti, dlažebních kostek, atd.) do 250 km Poznámka: 1. Ceny jsou určeny pro dopravu silničními i kolejovými vozidly.2. V cenách jednosměrné dopra</t>
  </si>
  <si>
    <t>344380361</t>
  </si>
  <si>
    <t>"Nové pražce"38*0,3</t>
  </si>
  <si>
    <t>-1988359404</t>
  </si>
  <si>
    <t>300227119</t>
  </si>
  <si>
    <t>"Nové kolejnice"100*0,06*50</t>
  </si>
  <si>
    <t>Poplatek za uložení suti nebo hmot na oficiální skládku Poznámka: 1. V cenách jsou započteny náklady na uložení stavebního odpadu na oficiální skládku.2. Je třeba zohlednit regionální rozdíly v cenách poplatků za uložení suti a odpadů. Tyto se mohou výrazně lišit s ohledem nejen na region, ale také na množství a druh ukládaného odpadu.</t>
  </si>
  <si>
    <t>SO 7.2 - VRN</t>
  </si>
  <si>
    <t>1,2</t>
  </si>
  <si>
    <t>5 - TO Česká Kamenice</t>
  </si>
  <si>
    <t>SO 8 - Železniční přejezd P2576 km 4,649 – ul. Lesní, Děčín</t>
  </si>
  <si>
    <t>SO 8.1 - ZRN</t>
  </si>
  <si>
    <t>5913075010</t>
  </si>
  <si>
    <t>Montáž betonové přejezdové konstrukce část vnější a vnitřní bez závěrných zídek. Poznámka: 1. V cenách jsou započteny náklady na montáž konstrukce. 2. V cenách nejsou obsaženy náklady na dodávku materiálu.</t>
  </si>
  <si>
    <t>5908050007</t>
  </si>
  <si>
    <t>Výměna upevnění podkladnicového komplety. Poznámka: 1. V cenách jsou započteny náklady na demontáž, výměnu a montáž, ošetření součástí mazivem a naložení výzisku na dopravní prostředek. 2. V cenách nejsou obsaženy náklady na vrtání pražce a dodávku materiálu.</t>
  </si>
  <si>
    <t>(NKCE/0,6+1)*2</t>
  </si>
  <si>
    <t>5958125010</t>
  </si>
  <si>
    <t>Komplety s antikorozní úpravou ŽS 4 (svěrka ŽS4, šroub RS 1, matice M24, podložka Fe6)</t>
  </si>
  <si>
    <t>(NKCE/0,6+1)*4</t>
  </si>
  <si>
    <t>5905095010</t>
  </si>
  <si>
    <t>Úprava kolejového lože ojediněle ručně v koleji lože otevřené. Poznámka: 1. V cenách jsou započteny náklady na úpravu KL koleje a výhybek ojediněle vidlemi. 2. V cenách nejsou obsaženy náklady na doplnění a dodávku kameniva.</t>
  </si>
  <si>
    <t>786194987</t>
  </si>
  <si>
    <t>Poznámka k položce:_x000d_
Metr koleje=m</t>
  </si>
  <si>
    <t>5963113000</t>
  </si>
  <si>
    <t>Přejezd Brens kompletní sestava</t>
  </si>
  <si>
    <t>Závěrné zídky jsou již zřízeny</t>
  </si>
  <si>
    <t>"Traktorbagr, nebo silniční vozidlo s rukou"1</t>
  </si>
  <si>
    <t>NAB</t>
  </si>
  <si>
    <t>31,5</t>
  </si>
  <si>
    <t>14,688</t>
  </si>
  <si>
    <t>VPRA</t>
  </si>
  <si>
    <t>Vyzískané pražce - počet</t>
  </si>
  <si>
    <t>ks</t>
  </si>
  <si>
    <t>6 - TO Rumburk</t>
  </si>
  <si>
    <t>SO 9 - Železniční přejezd P3493 km 2,202 – Zahrady u Rumburka</t>
  </si>
  <si>
    <t>SO 9.1 - ZRN</t>
  </si>
  <si>
    <t>"Vlevo"10,2</t>
  </si>
  <si>
    <t>"Vpravo"13,9</t>
  </si>
  <si>
    <t>5908005130</t>
  </si>
  <si>
    <t>Oprava kolejnicového styku demontáž spojky tv. S49. Poznámka: 1. V cenách jsou započteny náklady na výměnu, demontáž nebo montáž vnitřní spojky a/nebo celého styku a ošetření součástí mazivem. U přechodových spojek se použije položka s větším tvarem. 2. V cenách nejsou obsaženy náklady na dodávku materiálu.</t>
  </si>
  <si>
    <t>1178633130</t>
  </si>
  <si>
    <t>Poznámka k položce:_x000d_
Spojka=kus</t>
  </si>
  <si>
    <t>5907050120</t>
  </si>
  <si>
    <t>Dělení kolejnic kyslíkem soustavy S49 nebo T. Poznámka: 1. V cenách jsou započteny náklady na manipulaci, podložení, označení a provedení řezu kolejnice.</t>
  </si>
  <si>
    <t>-594276131</t>
  </si>
  <si>
    <t>4+1+4</t>
  </si>
  <si>
    <t>5913200010</t>
  </si>
  <si>
    <t>Demontáž dřevěné konstrukce přejezdu část vnější a vnitřní. Poznámka: 1. V cenách jsou započteny náklady na demontáž a naložení na dopravní prostředek.</t>
  </si>
  <si>
    <t>417720318</t>
  </si>
  <si>
    <t>5906015010</t>
  </si>
  <si>
    <t>Výměna pražce malou těžící mechanizací v KL otevřeném i zapuštěném pražec dřevěný příčný nevystrojený. Poznámka: 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vrtule. 2. V cenách nejsou obsaženy náklady na dodávku materiálu, dopravu výzisku na skládku a skládkovné.</t>
  </si>
  <si>
    <t>-1752758764</t>
  </si>
  <si>
    <t>5906015110</t>
  </si>
  <si>
    <t>Výměna pražce malou těžící mechanizací v KL otevřeném i zapuštěném pražec betonový příčný nevystrojený. Poznámka: 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vrtule. 2. V cenách nejsou obsaženy náklady na dodávku materiálu, dopravu výzisku na skládku a skládkovné.</t>
  </si>
  <si>
    <t>-1775513813</t>
  </si>
  <si>
    <t>5956101000</t>
  </si>
  <si>
    <t>Pražec dřevěný příčný nevystrojený dub 2600x260x160 mm</t>
  </si>
  <si>
    <t>2050460025</t>
  </si>
  <si>
    <t>"P3493"10</t>
  </si>
  <si>
    <t>5907015185</t>
  </si>
  <si>
    <t>Ojedinělá výměna kolejnic současně s výměnou kompletů tv. S49 rozdělení "c". Poznámka: 1. V cenách jsou započteny náklady na demontáž upevňovadel, výměnu kolejnic, dílů a součástí, úpravu dilatačních spár, pryžových podložek, montáž upevňovadel, zřízení nebo demontáž prozatímních styků a ošetření součástí mazivem. 2. V cenách nejsou započteny náklady na dělení kolejnic, zřízení svaru, demontáž nebo montáž styků.</t>
  </si>
  <si>
    <t>1627692540</t>
  </si>
  <si>
    <t>5957101050</t>
  </si>
  <si>
    <t>Kolejnice třídy R260 tv. 49 E1 délky 25,000 m</t>
  </si>
  <si>
    <t>197266401</t>
  </si>
  <si>
    <t>"P3493"1</t>
  </si>
  <si>
    <t>5908050010</t>
  </si>
  <si>
    <t>Výměna upevnění podkladnicového komplety a pryžová podložka. Poznámka: 1. V cenách jsou započteny náklady na demontáž, výměnu a montáž, ošetření součástí mazivem a naložení výzisku na dopravní prostředek. 2. V cenách nejsou obsaženy náklady na vrtání praž</t>
  </si>
  <si>
    <t>(VPRA-10)*2</t>
  </si>
  <si>
    <t>(VPRA-18)*4</t>
  </si>
  <si>
    <t>5958128010</t>
  </si>
  <si>
    <t>Komplety ŽS 4 (šroub RS 1, matice M 24, podložka Fe6, svěrka ŽS4)</t>
  </si>
  <si>
    <t>-285062180</t>
  </si>
  <si>
    <t>(VPRA-10)*4</t>
  </si>
  <si>
    <t>5958131025</t>
  </si>
  <si>
    <t>Součásti upevňovací s antikorozní úpravou svěrka ŽS 4 úprava pro žlábek z kolejnic</t>
  </si>
  <si>
    <t>-169199817</t>
  </si>
  <si>
    <t>(VPRA-18)*2</t>
  </si>
  <si>
    <t>5958131070</t>
  </si>
  <si>
    <t>Součásti upevňovací s antikorozní úpravou kroužek pružný dvojitý Fe 6</t>
  </si>
  <si>
    <t>-138354075</t>
  </si>
  <si>
    <t>(VPRA-18)*10</t>
  </si>
  <si>
    <t>5958131040</t>
  </si>
  <si>
    <t>Součásti upevňovací s antikorozní úpravou šroub svěrkový RS 1 (M22x80)</t>
  </si>
  <si>
    <t>-2082248105</t>
  </si>
  <si>
    <t>5958131065</t>
  </si>
  <si>
    <t>Součásti upevňovací s antikorozní úpravou matice M24</t>
  </si>
  <si>
    <t>1585834923</t>
  </si>
  <si>
    <t>5958131050</t>
  </si>
  <si>
    <t>Součásti upevňovací s antikorozní úpravou vrtule R1(145)</t>
  </si>
  <si>
    <t>372031214</t>
  </si>
  <si>
    <t>(VPRA-18)*8</t>
  </si>
  <si>
    <t>5958158075</t>
  </si>
  <si>
    <t>Podložka z penefolu pod podkladnici 390/170/5</t>
  </si>
  <si>
    <t>2127248484</t>
  </si>
  <si>
    <t>5958173000</t>
  </si>
  <si>
    <t>Polyetylenové pásy v kotoučích</t>
  </si>
  <si>
    <t>-1816603258</t>
  </si>
  <si>
    <t>(VPRA-18)*2*0,18*0,8</t>
  </si>
  <si>
    <t>5958140000</t>
  </si>
  <si>
    <t>Podkladnice žebrová tv. S4</t>
  </si>
  <si>
    <t>1280944218</t>
  </si>
  <si>
    <t>5958140007</t>
  </si>
  <si>
    <t>Podkladnice žebrová tv. S4 dvojitá</t>
  </si>
  <si>
    <t>132166501</t>
  </si>
  <si>
    <t>5958134040</t>
  </si>
  <si>
    <t>Součásti upevňovací kroužek pružný dvojitý Fe 6</t>
  </si>
  <si>
    <t>-204828059</t>
  </si>
  <si>
    <t>(VPRA-10)*8</t>
  </si>
  <si>
    <t>5958134075</t>
  </si>
  <si>
    <t>Součásti upevňovací vrtule R1(145)</t>
  </si>
  <si>
    <t>-1825720225</t>
  </si>
  <si>
    <t>(NKCE+3)*1,632</t>
  </si>
  <si>
    <t>5955101005</t>
  </si>
  <si>
    <t>Kamenivo drcené štěrk frakce 31,5/63 třídy min. BII</t>
  </si>
  <si>
    <t>ONSL*1,511</t>
  </si>
  <si>
    <t>5909010020</t>
  </si>
  <si>
    <t>Ojedinělé ruční podbití pražců příčných dřevěných. Poznámka: 1. V cenách jsou započteny náklady na podbití pražce oboustranně v otevřeném i zapuštěném KL, odstranění kameniva, zdvih, ruční podbití, úprava profilu KL a případná úprava snížení pod patou kolejnice.</t>
  </si>
  <si>
    <t>-1648943717</t>
  </si>
  <si>
    <t>VPRA-18</t>
  </si>
  <si>
    <t>5909010030</t>
  </si>
  <si>
    <t>Ojedinělé ruční podbití pražců příčných betonových. Poznámka: 1. V cenách jsou započteny náklady na podbití pražce oboustranně v otevřeném i zapuštěném KL, odstranění kameniva, zdvih, ruční podbití, úprava profilu KL a případná úprava snížení pod patou kolejnice.</t>
  </si>
  <si>
    <t>64329929</t>
  </si>
  <si>
    <t>VPRA-10</t>
  </si>
  <si>
    <t>5913220020</t>
  </si>
  <si>
    <t>Montáž kolejnicových dílů přejezdu ochranná kolejnice. Poznámka: 1. V cenách jsou započteny náklady na montáž a manipulaci. 2. V cenách nejsou obsaženy náklady na dodávku materiálu.</t>
  </si>
  <si>
    <t>-1249319129</t>
  </si>
  <si>
    <t>6*2</t>
  </si>
  <si>
    <t>5910020130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</si>
  <si>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</si>
  <si>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398361804</t>
  </si>
  <si>
    <t>5910035030</t>
  </si>
  <si>
    <t>Dosažení dovolené upínací teploty v BK prodloužením kolejnicového pásu v koleji tv. S49.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</si>
  <si>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-476167836</t>
  </si>
  <si>
    <t>5910040010</t>
  </si>
  <si>
    <t>Umožnění volné dilatace kolejnice demontáž upevňovadel bez osazení kluzných podložek rozdělení pražců "c". Poznámka: 1. V cenách jsou započteny náklady na uvolnění, demontáž a rovnoměrné prodloužení nebo zkrácení kolejnice, vyznačení značek a vedení dokumentace. 2. V cenách nejsou obsaženy náklady na demontáž kolejnicových spojek.</t>
  </si>
  <si>
    <t>791721797</t>
  </si>
  <si>
    <t>5910040110</t>
  </si>
  <si>
    <t>Umožnění volné dilatace kolejnice montáž upevňovadel bez odstranění kluzných podložek rozdělení pražců "c". Poznámka: 1. V cenách jsou započteny náklady na uvolnění, demontáž a rovnoměrné prodloužení nebo zkrácení kolejnice, vyznačení značek a vedení dokumentace. 2. V cenách nejsou obsaženy náklady na demontáž kolejnicových spojek.</t>
  </si>
  <si>
    <t>-597536605</t>
  </si>
  <si>
    <t>5913255030</t>
  </si>
  <si>
    <t>Zřízení konstrukce vozovky asfaltobetonové s podkladní, ložní a obrusnou vrstvou tloušťky do 15 cm. Poznámka: 1. V cenách jsou započteny náklady na zřízení vozovky s živičným na podkladu ze stmelených vrstev a na manipulaci. 2. V cenách nejsou obsaženy náklady na dodávku materiálu.</t>
  </si>
  <si>
    <t>"V koleji"7,4</t>
  </si>
  <si>
    <t>NAB*2,2*0,15</t>
  </si>
  <si>
    <t>42</t>
  </si>
  <si>
    <t>6*4</t>
  </si>
  <si>
    <t>43</t>
  </si>
  <si>
    <t>44</t>
  </si>
  <si>
    <t>45</t>
  </si>
  <si>
    <t>9902400100</t>
  </si>
  <si>
    <t>Doprava jednosměrná (např. nakupovaného materiálu) mechanizací o nosnosti přes 3,5 t objemnějšího kusového materiálu (prefabrikátů, stožárů, výhybek, rozvaděčů, vybouraných hmot atd.) do 10 km Poznámka: 1. Ceny jsou určeny pro dopravu silničními i kolejov</t>
  </si>
  <si>
    <t>"Vyzískaná dř. konstrukce přejezdu"2*9*0,2</t>
  </si>
  <si>
    <t>"Vyzískané kolejnice"(25-12)*0,049</t>
  </si>
  <si>
    <t>"Vyzískané pražce"VPRA</t>
  </si>
  <si>
    <t>"Užité SB8"VPRA-10</t>
  </si>
  <si>
    <t>46</t>
  </si>
  <si>
    <t>-798654005</t>
  </si>
  <si>
    <t>"Nový ŠL"HNSL</t>
  </si>
  <si>
    <t>47</t>
  </si>
  <si>
    <t>"Nový AB"NAB*2,2*0,15</t>
  </si>
  <si>
    <t>48</t>
  </si>
  <si>
    <t>9902300500</t>
  </si>
  <si>
    <t>Doprava jednosměrná (např. nakupovaného materiálu) mechanizací o nosnosti přes 3,5 t sypanin (kameniva, písku, suti, dlažebních kostek, atd.) do 60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</si>
  <si>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"Vyzískaný AB"VAB*2,2*0,15</t>
  </si>
  <si>
    <t>49</t>
  </si>
  <si>
    <t>-766905849</t>
  </si>
  <si>
    <t>"Nové dř. pražce"VPRA-18</t>
  </si>
  <si>
    <t>50</t>
  </si>
  <si>
    <t>9902301200</t>
  </si>
  <si>
    <t>Doprava jednosměrná (např. nakupovaného materiálu) mechanizací o nosnosti přes 3,5 t sypanin (kameniva, písku, suti, dlažebních kostek, atd.) do 350 km Poznámka: 1. Ceny jsou určeny pro dopravu silničními i kolejovými vozidly.2. V cenách jednosměrné dopra</t>
  </si>
  <si>
    <t>-792227930</t>
  </si>
  <si>
    <t>"Nové kolejnice"25*0,049</t>
  </si>
  <si>
    <t>51</t>
  </si>
  <si>
    <t>9902309100</t>
  </si>
  <si>
    <t>Doprava jednosměrná (např. nakupovaného materiálu) mechanizací o nosnosti přes 3,5 t sypanin (kameniva, písku, suti, dlažebních kostek, atd.) příplatek za každý další 1 km Poznámka: 1. Ceny jsou určeny pro dopravu silničními i kolejovými vozidly.2. V cená</t>
  </si>
  <si>
    <t>-1360240056</t>
  </si>
  <si>
    <t>"Nové kolejnice"25*0,049*130</t>
  </si>
  <si>
    <t>52</t>
  </si>
  <si>
    <t>53</t>
  </si>
  <si>
    <t>54</t>
  </si>
  <si>
    <t>SO 9.2 - VRN</t>
  </si>
  <si>
    <t>29,376</t>
  </si>
  <si>
    <t>SO 10 - Železniční přejezd P3525 km 14,035 – Staré Křečany</t>
  </si>
  <si>
    <t>SO 10.1 - ZRN</t>
  </si>
  <si>
    <t>"Vlevo"9</t>
  </si>
  <si>
    <t>"Vpravo"9</t>
  </si>
  <si>
    <t>-902663610</t>
  </si>
  <si>
    <t>"P3525"9</t>
  </si>
  <si>
    <t>-1184507926</t>
  </si>
  <si>
    <t>"P3525"1</t>
  </si>
  <si>
    <t>(VPRA-38)*4</t>
  </si>
  <si>
    <t>(VPRA-9)*2</t>
  </si>
  <si>
    <t>(VPRA-38)*2</t>
  </si>
  <si>
    <t>(VPRA-38)*10</t>
  </si>
  <si>
    <t>(VPRA-38)*8</t>
  </si>
  <si>
    <t>(VPRA-38)*2*0,18*0,8</t>
  </si>
  <si>
    <t>(VPRA-9)*4</t>
  </si>
  <si>
    <t>(VPRA-9)*8</t>
  </si>
  <si>
    <t>(NKCE+12)*1,632</t>
  </si>
  <si>
    <t>VPRA-38</t>
  </si>
  <si>
    <t>VPRA-9</t>
  </si>
  <si>
    <t>5910035040</t>
  </si>
  <si>
    <t>Dosažení dovolené upínací teploty v BK prodloužením kolejnicového pásu v koleji tv. A.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</si>
  <si>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"Vpravo"8</t>
  </si>
  <si>
    <t>"V koleji"9</t>
  </si>
  <si>
    <t>"Užité SB8"VPRA-9</t>
  </si>
  <si>
    <t>276662937</t>
  </si>
  <si>
    <t>"Nové dř. pražce"VPRA-38</t>
  </si>
  <si>
    <t>-884825619</t>
  </si>
  <si>
    <t>1914144819</t>
  </si>
  <si>
    <t>Úroveň 4:</t>
  </si>
  <si>
    <t>SO 10.1.1 - Propustek pod pozemní komunikací</t>
  </si>
  <si>
    <t>obvod ST Ústí nad Labem</t>
  </si>
  <si>
    <t>709 94 234</t>
  </si>
  <si>
    <t>SŽDC, s.o., OŘ Ústí n.L., ST Ústí n.L.</t>
  </si>
  <si>
    <t>CZ 709 94 234</t>
  </si>
  <si>
    <t>Jan Seemann, DiS.</t>
  </si>
  <si>
    <t xml:space="preserve">    1 - Zemní práce</t>
  </si>
  <si>
    <t xml:space="preserve">    2 - Zakládání</t>
  </si>
  <si>
    <t xml:space="preserve">    4 - Vodorovné konstrukce</t>
  </si>
  <si>
    <t xml:space="preserve">    9 - Ostatní konstrukce a práce, bourání</t>
  </si>
  <si>
    <t xml:space="preserve">    998 - Přesun hmot</t>
  </si>
  <si>
    <t>Zemní práce</t>
  </si>
  <si>
    <t>132152501</t>
  </si>
  <si>
    <t>Hloubení rýh vedle kolejí šířky do 800 mm strojně zapažených i nezapažených, hloubky do 1,5 m, pro jakýkoliv objem výkopu v hornině třídy těžitelnosti I skupiny 1 a 2</t>
  </si>
  <si>
    <t>CS ÚRS 2021 01</t>
  </si>
  <si>
    <t>-1172107861</t>
  </si>
  <si>
    <t>0,6*5*0,5</t>
  </si>
  <si>
    <t>162251101</t>
  </si>
  <si>
    <t>Vodorovné přemístění výkopku nebo sypaniny po suchu na obvyklém dopravním prostředku, bez naložení výkopku, avšak se složením bez rozhrnutí z horniny třídy těžitelnosti I skupiny 1 až 3 na vzdálenost do 20 m</t>
  </si>
  <si>
    <t>863415236</t>
  </si>
  <si>
    <t>171201221</t>
  </si>
  <si>
    <t>Poplatek za uložení stavebního odpadu na skládce (skládkovné) zeminy a kamení zatříděného do Katalogu odpadů pod kódem 17 05 04</t>
  </si>
  <si>
    <t>-1004354383</t>
  </si>
  <si>
    <t>174111211</t>
  </si>
  <si>
    <t>Zásyp sypaninou pro spodní stavbu železnic objemu do 3 m3 se zhutněním</t>
  </si>
  <si>
    <t>350879571</t>
  </si>
  <si>
    <t>Zásypání a zhutnění trouby:</t>
  </si>
  <si>
    <t>0,6*5*((0,5*0,6)-(3,14*0,357*0,357/4))</t>
  </si>
  <si>
    <t>583441690</t>
  </si>
  <si>
    <t>štěrkodrť frakce 0/32 OTP ČD</t>
  </si>
  <si>
    <t>-18034925</t>
  </si>
  <si>
    <t>0,6*1,8</t>
  </si>
  <si>
    <t>181202305</t>
  </si>
  <si>
    <t>Úprava pláně na stavbách silnic a dálnic strojně na násypech se zhutněním</t>
  </si>
  <si>
    <t>-1199729189</t>
  </si>
  <si>
    <t>Zakládání</t>
  </si>
  <si>
    <t>274311127</t>
  </si>
  <si>
    <t>Základové konstrukce z betonu prostého pasy, prahy, věnce a ostruhy ve výkopu nebo na hlavách pilot C 25/30</t>
  </si>
  <si>
    <t>1294597729</t>
  </si>
  <si>
    <t>základy vyústění nového podélného odvodnění pod přejezdem vedle koleje vlevo pod silnicí na přejezdu:</t>
  </si>
  <si>
    <t>2*0,8*0,5*0,4</t>
  </si>
  <si>
    <t>274354111</t>
  </si>
  <si>
    <t>Bednění základových konstrukcí pasů, prahů, věnců a ostruh zřízení</t>
  </si>
  <si>
    <t>233345460</t>
  </si>
  <si>
    <t>bednění základů vyústění nového podélného odvodnění pod přejezdem:</t>
  </si>
  <si>
    <t>2*0,8*0,5*2</t>
  </si>
  <si>
    <t>274354211</t>
  </si>
  <si>
    <t>Bednění základových konstrukcí pasů, prahů, věnců a ostruh odstranění bednění</t>
  </si>
  <si>
    <t>410633444</t>
  </si>
  <si>
    <t>Vodorovné konstrukce</t>
  </si>
  <si>
    <t>451572111</t>
  </si>
  <si>
    <t>Lože pod potrubí, stoky a drobné objekty v otevřeném výkopu z kameniva drobného těženého 0 až 4 mm</t>
  </si>
  <si>
    <t>2094446236</t>
  </si>
  <si>
    <t>tl. 0,05 m pod nové podélné odvodnění pod přejezdem:</t>
  </si>
  <si>
    <t>(5-(2*0,3))*0,5*0,05</t>
  </si>
  <si>
    <t>451573111</t>
  </si>
  <si>
    <t>Lože pod potrubí, stoky a drobné objekty v otevřeném výkopu z písku a štěrkopísku do 63 mm</t>
  </si>
  <si>
    <t>1076712946</t>
  </si>
  <si>
    <t>tl. 0,1m pod nové podélné odvodnění pod přejezdem a pod základy vyústění odvodnění:</t>
  </si>
  <si>
    <t>5*0,6*0,1</t>
  </si>
  <si>
    <t>465513256</t>
  </si>
  <si>
    <t>Dlažba svahu u mostních opěr z upraveného lomového žulového kamene s vyspárováním maltou MC 25, šíře spáry 15 mm do betonového lože C 25/30 tloušťky 250 mm, plochy do 10 m2</t>
  </si>
  <si>
    <t>-250864737</t>
  </si>
  <si>
    <t>odláždění vyústění nového podélného odvodnění DN 300 mm:</t>
  </si>
  <si>
    <t>2*2</t>
  </si>
  <si>
    <t>Ostatní konstrukce a práce, bourání</t>
  </si>
  <si>
    <t>919521110</t>
  </si>
  <si>
    <t>Zřízení silničního propustku z trub betonových nebo železobetonových DN 300 mm</t>
  </si>
  <si>
    <t>-327546065</t>
  </si>
  <si>
    <t>Zřízení nového podélného odvodnění DN 300 mm do rýhy pod komunikací vlevo od koleje:</t>
  </si>
  <si>
    <t>59222020</t>
  </si>
  <si>
    <t>trouba ŽB hrdlová DN 300</t>
  </si>
  <si>
    <t>-717611751</t>
  </si>
  <si>
    <t>962051111</t>
  </si>
  <si>
    <t>Bourání mostních konstrukcí zdiva a pilířů ze železového betonu</t>
  </si>
  <si>
    <t>-1570735278</t>
  </si>
  <si>
    <t>stávající části drobných konstrukcí u vtokového čela včetně betonových panelů:</t>
  </si>
  <si>
    <t>966008112</t>
  </si>
  <si>
    <t>Bourání trubního propustku s odklizením a uložením vybouraného materiálu na skládku na vzdálenost do 3 m nebo s naložením na dopravní prostředek z trub DN přes 300 do 500 mm</t>
  </si>
  <si>
    <t>-1972396081</t>
  </si>
  <si>
    <t>stávající betonová trouba propustku:</t>
  </si>
  <si>
    <t>998</t>
  </si>
  <si>
    <t>Přesun hmot</t>
  </si>
  <si>
    <t>998212111</t>
  </si>
  <si>
    <t>Přesun hmot pro mosty zděné, betonové monolitické, spřažené ocelobetonové nebo kovové vodorovná dopravní vzdálenost do 100 m výška mostu do 20 m</t>
  </si>
  <si>
    <t>210037436</t>
  </si>
  <si>
    <t>998212195</t>
  </si>
  <si>
    <t>Přesun hmot pro mosty zděné, betonové monolitické, spřažené ocelobetonové nebo kovové Příplatek k cenám za zvětšený přesun přes přes vymezenou největší dopravní vzdálenost do 5000 m</t>
  </si>
  <si>
    <t>-1595078515</t>
  </si>
  <si>
    <t>SO 10.2 - VRN</t>
  </si>
  <si>
    <t>101</t>
  </si>
  <si>
    <t>140,625</t>
  </si>
  <si>
    <t>VAB2</t>
  </si>
  <si>
    <t>Vyzískaný AB 2. část - plocha</t>
  </si>
  <si>
    <t>6,75</t>
  </si>
  <si>
    <t>SO 11 - Železniční přejezd P3560 km 18,245 – Velký Šenov</t>
  </si>
  <si>
    <t>SO 11.1 - ZRN</t>
  </si>
  <si>
    <t>"Vlevo"22</t>
  </si>
  <si>
    <t>"Vpravo"67</t>
  </si>
  <si>
    <t>"V koleji"12</t>
  </si>
  <si>
    <t>5913240040</t>
  </si>
  <si>
    <t>Odstranění AB komunikace odtěžením nebo frézováním hloubky do 40 cm. Poznámka: 1. V cenách jsou započteny náklady na odtěžení nebo frézování a naložení výzisku na dopravní prostředek.</t>
  </si>
  <si>
    <t>-917576517</t>
  </si>
  <si>
    <t>"AB vyplňující nefunkční prahovou vpusť"13,5*0,5</t>
  </si>
  <si>
    <t>5913215020</t>
  </si>
  <si>
    <t>Demontáž kolejnicových dílů přejezdu ochranná kolejnice. Poznámka: 1. V cenách jsou započteny náklady na demontáž a naložení na dopravní prostředek.</t>
  </si>
  <si>
    <t>"Žlábkové kolejnice"2*10</t>
  </si>
  <si>
    <t>Výměna pražce malou těžící mechanizací v KL otevřeném i zapuštěném pražec betonový příčný vystrojený. Poznámka: 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vrtule. 2. V cenách nejsou obsaženy náklady na dodávku materiálu, dopravu výzisku na skládku a skládkovné.</t>
  </si>
  <si>
    <t>"Nové VPS13"19</t>
  </si>
  <si>
    <t>"Užité SB8"17</t>
  </si>
  <si>
    <t>5956140045_001R</t>
  </si>
  <si>
    <t>Betonový přejezdový pražec VPS vystrojený svařovanou dvojitou podkladnicí upevnění tuhé ŽS4.</t>
  </si>
  <si>
    <t>150491900</t>
  </si>
  <si>
    <t>"Pražce VPS13 dodá zhotovitel"19</t>
  </si>
  <si>
    <t>419415405</t>
  </si>
  <si>
    <t>17*2+19*4</t>
  </si>
  <si>
    <t>447303402</t>
  </si>
  <si>
    <t>17*4+19*4</t>
  </si>
  <si>
    <t>1060867637</t>
  </si>
  <si>
    <t>19*2</t>
  </si>
  <si>
    <t>534067631</t>
  </si>
  <si>
    <t>1726515589</t>
  </si>
  <si>
    <t>5908052010</t>
  </si>
  <si>
    <t>Výměna podložky pryžové pod patu kolejnice. Poznámka: 1. V cenách jsou započteny náklady na demontáž upevňovadel, výměnu součásti, montáž upevňovadel a ošetření součástí mazivem. 2. V cenách nejsou obsaženy náklady na dodávku materiálu.</t>
  </si>
  <si>
    <t>-1770087223</t>
  </si>
  <si>
    <t>(NKCE+15)*1,665</t>
  </si>
  <si>
    <t>"Vozy Sa"3*33</t>
  </si>
  <si>
    <t>5914030550</t>
  </si>
  <si>
    <t>Demontáž dílů otevřeného odvodnění prahové vpusti z prefabrikovaných dílů. Poznámka: 1. V cenách jsou započteny náklady na demontáž dílů, zához, urovnání a úpravu terénu nebo naložení výzisku na dopravní prostředek. 2. V cenách nejsou obsaženy náklady na dopravu a skládkovné.</t>
  </si>
  <si>
    <t>789788544</t>
  </si>
  <si>
    <t>VODV</t>
  </si>
  <si>
    <t>11,5</t>
  </si>
  <si>
    <t>5914015120</t>
  </si>
  <si>
    <t>Čištění odvodňovacích zařízení ručně žlab štěrbinový. Poznámka: 1. V cenách jsou započteny náklady na vyčištění od nánosu a nečistot a rozprostření výzisku na terén nebo naložení na dopravní prostředek. 2. V cenách nejsou obsaženy náklady na dopravu a skládkovné.</t>
  </si>
  <si>
    <t>1741334273</t>
  </si>
  <si>
    <t>-654926396</t>
  </si>
  <si>
    <t>2*10</t>
  </si>
  <si>
    <t>5914075230</t>
  </si>
  <si>
    <t>Zřízení konstrukční vrstvy pražcového podloží včetně výztužného prvku tl. 0,50 m. Poznámka: 1. V cenách jsou započteny náklady na naložení výzisku na dopravní prostředek. 2. V cenách nejsou obsaženy náklady na dodávku materiálu a odtěžení zeminy.</t>
  </si>
  <si>
    <t>-2061615240</t>
  </si>
  <si>
    <t>"Zřízení konstrukční vrstvy po odstraněném odvodňovacím zařízení"11,5*1,1</t>
  </si>
  <si>
    <t>5955101020</t>
  </si>
  <si>
    <t>Kamenivo drcené štěrkodrť frakce 0/32</t>
  </si>
  <si>
    <t>476765620</t>
  </si>
  <si>
    <t>11,5*1,1*0,5*2,2</t>
  </si>
  <si>
    <t>6*10</t>
  </si>
  <si>
    <t>"Nové a vyzískané upevňovadla"2</t>
  </si>
  <si>
    <t>9902400500</t>
  </si>
  <si>
    <t>Doprava jednosměrná (např. nakupovaného materiálu) mechanizací o nosnosti přes 3,5 t objemnějšího kusového materiálu (prefabrikátů, stožárů, výhybek, rozvaděčů, vybouraných hmot atd.) do 60 km Poznámka: 1. Ceny jsou určeny pro dopravu silničními i kolejov</t>
  </si>
  <si>
    <t>1463757950</t>
  </si>
  <si>
    <t>"Vyzískaný AB"(VAB+VAB2)*2,2*0,15</t>
  </si>
  <si>
    <t>"Vyzískaný KL"OVSL*1,8</t>
  </si>
  <si>
    <t>"Vyzískaná prahová vpusť"13,2</t>
  </si>
  <si>
    <t>"Vyzískané dř. pražce"36*0,2</t>
  </si>
  <si>
    <t>"Užité bet. pražce"17*0,3</t>
  </si>
  <si>
    <t>"Konstrukční vrstva po dovodnění"11,5*1,1*0,5*1,9</t>
  </si>
  <si>
    <t>Doprava jednosměrná (např. nakupovaného materiálu) mechanizací o nosnosti přes 3,5 t sypanin (kameniva, písku, suti, dlažebních kostek, atd.) do 350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</si>
  <si>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1816748777</t>
  </si>
  <si>
    <t>"Pražce VPS13"0,33*19</t>
  </si>
  <si>
    <t>Doprava jednosměrná (např. nakupovaného materiálu) mechanizací o nosnosti přes 3,5 t sypanin (kameniva, písku, suti, dlažebních kostek, atd.) příplatek za každý další 1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</si>
  <si>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-423851043</t>
  </si>
  <si>
    <t>"Pražce VPS13"0,33*19*50</t>
  </si>
  <si>
    <t>SO 11.2 - VRN</t>
  </si>
  <si>
    <t>∑ - Materiál dodávaný objednatelem (TO Rumburk) - NEOCEŇOVAT</t>
  </si>
  <si>
    <t>5956213030</t>
  </si>
  <si>
    <t xml:space="preserve">Pražec betonový příčný nevystrojený  užitý tv. SB 8 P</t>
  </si>
  <si>
    <t>-1442233897</t>
  </si>
  <si>
    <t>"P3493"18</t>
  </si>
  <si>
    <t>"P3525"38</t>
  </si>
  <si>
    <t>"P3560"17</t>
  </si>
  <si>
    <t>SEZNAM FIGUR</t>
  </si>
  <si>
    <t>Výměra</t>
  </si>
  <si>
    <t xml:space="preserve"> 1/ SO 1</t>
  </si>
  <si>
    <t>MVSL</t>
  </si>
  <si>
    <t>Vyzískaný ŠL - objem</t>
  </si>
  <si>
    <t>Vyzískané kolejnice - délka</t>
  </si>
  <si>
    <t xml:space="preserve"> 1/ SO 1/ SO 1.1</t>
  </si>
  <si>
    <t>Nové ŠL - hmotnost</t>
  </si>
  <si>
    <t>Použití figury:</t>
  </si>
  <si>
    <t>Doprava jednosměrná (např. nakupovaného materiálu) mechanizací o nosnosti přes 3,5 t sypanin (kameniva, písku, suti, dlažebních kostek, atd.) do 40 km</t>
  </si>
  <si>
    <t>Vyzískané odvodňovací zařízení - hmotnost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</si>
  <si>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 km</t>
  </si>
  <si>
    <t>Poplatek za uložení suti nebo hmot na oficiální skládku</t>
  </si>
  <si>
    <t>Výměna dílů otevřeného odvodnění prahové vpusti z prefabrikovaných dílů</t>
  </si>
  <si>
    <t>Hloubení rýh nebo jam ručně na železničním spodku v hornině třídy těžitelnosti I skupiny 2</t>
  </si>
  <si>
    <t>Doprava obousměrná (např. dodávek z vlastních zásob zhotovitele nebo objednatele nebo výzisku) mechanizací o nosnosti přes 3,5 t sypanin (kameniva, písku, suti, dlažebních kostek, atd.) do 10 km</t>
  </si>
  <si>
    <t>Doprava jednosměrná (např. nakupovaného materiálu) mechanizací o nosnosti přes 3,5 t objemnějšího kusového materiálu (prefabrikátů, stožárů, výhybek, rozvaděčů, vybouraných hmot atd.) do 200 km</t>
  </si>
  <si>
    <t>Doplnění KL kamenivem souvisle strojně v koleji</t>
  </si>
  <si>
    <t>Výměna KL malou těžící mechanizací včetně lavičky pod ložnou plochou pražce lože otevřené</t>
  </si>
  <si>
    <t>Vyzískaná zemina - objem</t>
  </si>
  <si>
    <t>Odstranění AB komunikace odtěžením nebo frézováním hloubky do 20 cm</t>
  </si>
  <si>
    <t>Zřízení konstrukce vozovky asfaltobetonové s podkladní, ložní a obrusnou vrstvou tloušťky do 20 cm</t>
  </si>
  <si>
    <t>Vložení výztužné vložky textilní nebo geosyntetické</t>
  </si>
  <si>
    <t>Doprava obousměrná (např. dodávek z vlastních zásob zhotovitele nebo objednatele nebo výzisku) mechanizací o nosnosti přes 3,5 t sypanin (kameniva, písku, suti, dlažebních kostek, atd.) do 20 km</t>
  </si>
  <si>
    <t>Demontáž celopryžové přejezdové konstrukce silně zatížené v koleji část vnější a vnitřní včetně závěrných zídek</t>
  </si>
  <si>
    <t>Výměna upevnění bezpokladnicového komplety, pryžová podložka a úhlové vodicí vložky nebo boční izolátory</t>
  </si>
  <si>
    <t>Montáž celopryžové přejezdové konstrukce silně zatížené v koleji část vnější a vnitřní včetně závěrných zídek</t>
  </si>
  <si>
    <t>Doprava jednosměrná (např. nakupovaného materiálu) mechanizací o nosnosti přes 3,5 t objemnějšího kusového materiálu (prefabrikátů, stožárů, výhybek, rozvaděčů, vybouraných hmot atd.) do 350 km</t>
  </si>
  <si>
    <t>Doprava jednosměrná (např. nakupovaného materiálu) mechanizací o nosnosti přes 3,5 t objemnějšího kusového materiálu (prefabrikátů, stožárů, výhybek, rozvaděčů, vybouraných hmot atd.) příplatek za každý další 1 km</t>
  </si>
  <si>
    <t xml:space="preserve"> 1/ SO 2/ SO 2.1</t>
  </si>
  <si>
    <t xml:space="preserve"> 2/ SO 4/ SO 4.1</t>
  </si>
  <si>
    <t>Výměna upevnění bezpokladnicového komplety a pryžová podložka</t>
  </si>
  <si>
    <t>UPRA</t>
  </si>
  <si>
    <t>Užité pražce - množství</t>
  </si>
  <si>
    <t xml:space="preserve"> 2/ SO 5/ SO 5.1</t>
  </si>
  <si>
    <t>"1. TK"9,6</t>
  </si>
  <si>
    <t>"2. TK"9,6</t>
  </si>
  <si>
    <t>Doplnění KL kamenivem ojediněle ručně v koleji</t>
  </si>
  <si>
    <t>Doprava jednosměrná (např. nakupovaného materiálu) mechanizací o nosnosti přes 3,5 t objemnějšího kusového materiálu (prefabrikátů, stožárů, výhybek, rozvaděčů, vybouraných hmot atd.) do 20 km</t>
  </si>
  <si>
    <t>Doprava jednosměrná (např. nakupovaného materiálu) mechanizací o nosnosti přes 3,5 t objemnějšího kusového materiálu (prefabrikátů, stožárů, výhybek, rozvaděčů, vybouraných hmot atd.) do 300 km</t>
  </si>
  <si>
    <t xml:space="preserve"> 4/ SO 7/ SO 7.1</t>
  </si>
  <si>
    <t>"1. TK"8,4</t>
  </si>
  <si>
    <t>"2. TK"8,4</t>
  </si>
  <si>
    <t>Výměna pražce malou těžící mechanizací v KL otevřeném i zapuštěném pražec betonový příčný vystrojený</t>
  </si>
  <si>
    <t>Výměna upevnění bezpokladnicového komplety</t>
  </si>
  <si>
    <t>Montáž betonové přejezdové konstrukce část vnější a vnitřní včetně závěrných zídek</t>
  </si>
  <si>
    <t>Doprava jednosměrná (např. nakupovaného materiálu) mechanizací o nosnosti přes 3,5 t sypanin (kameniva, písku, suti, dlažebních kostek, atd.) do 10 km</t>
  </si>
  <si>
    <t>Vyzískaná konstrukce - délka</t>
  </si>
  <si>
    <t>"1. TK"9</t>
  </si>
  <si>
    <t>"2. TK"9</t>
  </si>
  <si>
    <t xml:space="preserve"> 5/ SO 8/ SO 8.1</t>
  </si>
  <si>
    <t>Výměna upevnění podkladnicového komplety</t>
  </si>
  <si>
    <t>Doprava jednosměrná (např. nakupovaného materiálu) mechanizací o nosnosti přes 3,5 t objemnějšího kusového materiálu (prefabrikátů, stožárů, výhybek, rozvaděčů, vybouraných hmot atd.) do 150 km</t>
  </si>
  <si>
    <t xml:space="preserve"> 6/ SO 9/ SO 9.1</t>
  </si>
  <si>
    <t>Zřízení konstrukce vozovky asfaltobetonové s podkladní, ložní a obrusnou vrstvou tloušťky do 15 cm</t>
  </si>
  <si>
    <t>Doprava jednosměrná (např. nakupovaného materiálu) mechanizací o nosnosti přes 3,5 t sypanin (kameniva, písku, suti, dlažebních kostek, atd.) do 60 km</t>
  </si>
  <si>
    <t>Výměna upevnění podkladnicového komplety a pryžová podložka</t>
  </si>
  <si>
    <t>Ojedinělé ruční podbití pražců příčných dřevěných</t>
  </si>
  <si>
    <t>Ojedinělé ruční podbití pražců příčných betonových</t>
  </si>
  <si>
    <t>Doprava jednosměrná (např. nakupovaného materiálu) mechanizací o nosnosti přes 3,5 t sypanin (kameniva, písku, suti, dlažebních kostek, atd.) do 250 km</t>
  </si>
  <si>
    <t>Doprava jednosměrná (např. nakupovaného materiálu) mechanizací o nosnosti přes 3,5 t objemnějšího kusového materiálu (prefabrikátů, stožárů, výhybek, rozvaděčů, vybouraných hmot atd.) do 10 km</t>
  </si>
  <si>
    <t xml:space="preserve"> 6/ SO 10/ SO 10.1</t>
  </si>
  <si>
    <t xml:space="preserve"> 6/ SO 11/ SO 11.1</t>
  </si>
  <si>
    <t>Doprava jednosměrná (např. nakupovaného materiálu) mechanizací o nosnosti přes 3,5 t objemnějšího kusového materiálu (prefabrikátů, stožárů, výhybek, rozvaděčů, vybouraných hmot atd.) do 60 km</t>
  </si>
  <si>
    <t>Odstranění AB komunikace odtěžením nebo frézováním hloubky do 40 cm</t>
  </si>
  <si>
    <t>Vyzískané odvodňovací zařízení - délka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</si>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</sst>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8"/>
      <color theme="10"/>
      <name val="Wingdings 2"/>
    </font>
    <font>
      <sz val="8"/>
      <color rgb="FF000000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b/>
      <sz val="9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50" fillId="0" borderId="0" applyNumberFormat="0" applyFill="0" applyBorder="0" applyAlignment="0" applyProtection="0"/>
  </cellStyleXfs>
  <cellXfs count="39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8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9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1" fillId="0" borderId="15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8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right"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0" fillId="0" borderId="15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8" fillId="0" borderId="15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 applyProtection="1">
      <alignment vertical="center"/>
    </xf>
    <xf numFmtId="0" fontId="29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horizontal="right" vertical="center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0" fontId="30" fillId="0" borderId="0" xfId="1" applyFont="1" applyAlignment="1">
      <alignment horizontal="center" vertical="center"/>
    </xf>
    <xf numFmtId="4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4" fontId="1" fillId="0" borderId="22" xfId="0" applyNumberFormat="1" applyFont="1" applyBorder="1" applyAlignment="1" applyProtection="1">
      <alignment vertical="center"/>
    </xf>
    <xf numFmtId="0" fontId="31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1" fillId="0" borderId="0" xfId="0" applyFont="1" applyAlignment="1" applyProtection="1">
      <alignment horizontal="left" vertical="center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3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4" fillId="0" borderId="13" xfId="0" applyNumberFormat="1" applyFont="1" applyBorder="1" applyAlignment="1" applyProtection="1"/>
    <xf numFmtId="166" fontId="34" fillId="0" borderId="14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6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6" fillId="0" borderId="0" xfId="0" applyFont="1" applyAlignment="1" applyProtection="1">
      <alignment horizontal="left" vertical="center"/>
    </xf>
    <xf numFmtId="0" fontId="37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8" fillId="0" borderId="23" xfId="0" applyFont="1" applyBorder="1" applyAlignment="1" applyProtection="1">
      <alignment horizontal="center" vertical="center"/>
    </xf>
    <xf numFmtId="49" fontId="38" fillId="0" borderId="23" xfId="0" applyNumberFormat="1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center" vertical="center" wrapText="1"/>
    </xf>
    <xf numFmtId="167" fontId="38" fillId="0" borderId="23" xfId="0" applyNumberFormat="1" applyFont="1" applyBorder="1" applyAlignment="1" applyProtection="1">
      <alignment vertical="center"/>
    </xf>
    <xf numFmtId="4" fontId="38" fillId="2" borderId="23" xfId="0" applyNumberFormat="1" applyFont="1" applyFill="1" applyBorder="1" applyAlignment="1" applyProtection="1">
      <alignment vertical="center"/>
      <protection locked="0"/>
    </xf>
    <xf numFmtId="4" fontId="38" fillId="0" borderId="23" xfId="0" applyNumberFormat="1" applyFont="1" applyBorder="1" applyAlignment="1" applyProtection="1">
      <alignment vertical="center"/>
    </xf>
    <xf numFmtId="0" fontId="39" fillId="0" borderId="4" xfId="0" applyFont="1" applyBorder="1" applyAlignment="1">
      <alignment vertical="center"/>
    </xf>
    <xf numFmtId="0" fontId="38" fillId="2" borderId="15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0" fillId="0" borderId="22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0" fontId="9" fillId="0" borderId="22" xfId="0" applyFont="1" applyBorder="1" applyAlignment="1" applyProtection="1">
      <alignment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23" fillId="2" borderId="20" xfId="0" applyFont="1" applyFill="1" applyBorder="1" applyAlignment="1" applyProtection="1">
      <alignment horizontal="left" vertical="center"/>
      <protection locked="0"/>
    </xf>
    <xf numFmtId="0" fontId="23" fillId="0" borderId="21" xfId="0" applyFont="1" applyBorder="1" applyAlignment="1" applyProtection="1">
      <alignment horizontal="center" vertical="center"/>
    </xf>
    <xf numFmtId="166" fontId="23" fillId="0" borderId="21" xfId="0" applyNumberFormat="1" applyFont="1" applyBorder="1" applyAlignment="1" applyProtection="1">
      <alignment vertical="center"/>
    </xf>
    <xf numFmtId="166" fontId="23" fillId="0" borderId="22" xfId="0" applyNumberFormat="1" applyFont="1" applyBorder="1" applyAlignment="1" applyProtection="1">
      <alignment vertical="center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0" fillId="0" borderId="4" xfId="0" applyFont="1" applyBorder="1" applyAlignment="1">
      <alignment horizontal="center" vertical="center" wrapText="1"/>
    </xf>
    <xf numFmtId="0" fontId="22" fillId="4" borderId="17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 wrapText="1"/>
    </xf>
    <xf numFmtId="0" fontId="22" fillId="4" borderId="1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0" fillId="0" borderId="17" xfId="0" applyFont="1" applyBorder="1" applyAlignment="1">
      <alignment horizontal="left" vertical="center" wrapText="1"/>
    </xf>
    <xf numFmtId="0" fontId="40" fillId="0" borderId="23" xfId="0" applyFont="1" applyBorder="1" applyAlignment="1">
      <alignment horizontal="left" vertical="center" wrapText="1"/>
    </xf>
    <xf numFmtId="0" fontId="40" fillId="0" borderId="23" xfId="0" applyFont="1" applyBorder="1" applyAlignment="1">
      <alignment horizontal="left" vertical="center"/>
    </xf>
    <xf numFmtId="167" fontId="40" fillId="0" borderId="19" xfId="0" applyNumberFormat="1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167" fontId="0" fillId="0" borderId="0" xfId="0" applyNumberFormat="1" applyFont="1" applyAlignment="1">
      <alignment vertical="center"/>
    </xf>
    <xf numFmtId="0" fontId="35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41" fillId="0" borderId="24" xfId="0" applyFont="1" applyBorder="1" applyAlignment="1">
      <alignment vertical="center" wrapText="1"/>
    </xf>
    <xf numFmtId="0" fontId="41" fillId="0" borderId="25" xfId="0" applyFont="1" applyBorder="1" applyAlignment="1">
      <alignment vertical="center" wrapText="1"/>
    </xf>
    <xf numFmtId="0" fontId="41" fillId="0" borderId="26" xfId="0" applyFont="1" applyBorder="1" applyAlignment="1">
      <alignment vertical="center" wrapText="1"/>
    </xf>
    <xf numFmtId="0" fontId="41" fillId="0" borderId="27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0" fontId="41" fillId="0" borderId="27" xfId="0" applyFont="1" applyBorder="1" applyAlignment="1">
      <alignment vertical="center" wrapText="1"/>
    </xf>
    <xf numFmtId="0" fontId="43" fillId="0" borderId="29" xfId="0" applyFont="1" applyBorder="1" applyAlignment="1">
      <alignment horizontal="left" wrapText="1"/>
    </xf>
    <xf numFmtId="0" fontId="41" fillId="0" borderId="28" xfId="0" applyFont="1" applyBorder="1" applyAlignment="1">
      <alignment vertical="center" wrapText="1"/>
    </xf>
    <xf numFmtId="0" fontId="43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5" fillId="0" borderId="27" xfId="0" applyFont="1" applyBorder="1" applyAlignment="1">
      <alignment vertical="center" wrapText="1"/>
    </xf>
    <xf numFmtId="0" fontId="44" fillId="0" borderId="1" xfId="0" applyFont="1" applyBorder="1" applyAlignment="1">
      <alignment vertical="center" wrapText="1"/>
    </xf>
    <xf numFmtId="0" fontId="44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vertical="center"/>
    </xf>
    <xf numFmtId="49" fontId="44" fillId="0" borderId="1" xfId="0" applyNumberFormat="1" applyFont="1" applyBorder="1" applyAlignment="1">
      <alignment horizontal="left" vertical="center" wrapText="1"/>
    </xf>
    <xf numFmtId="49" fontId="44" fillId="0" borderId="1" xfId="0" applyNumberFormat="1" applyFont="1" applyBorder="1" applyAlignment="1">
      <alignment vertical="center" wrapText="1"/>
    </xf>
    <xf numFmtId="0" fontId="41" fillId="0" borderId="30" xfId="0" applyFont="1" applyBorder="1" applyAlignment="1">
      <alignment vertical="center" wrapText="1"/>
    </xf>
    <xf numFmtId="0" fontId="46" fillId="0" borderId="29" xfId="0" applyFont="1" applyBorder="1" applyAlignment="1">
      <alignment vertical="center" wrapText="1"/>
    </xf>
    <xf numFmtId="0" fontId="41" fillId="0" borderId="31" xfId="0" applyFont="1" applyBorder="1" applyAlignment="1">
      <alignment vertical="center" wrapText="1"/>
    </xf>
    <xf numFmtId="0" fontId="41" fillId="0" borderId="1" xfId="0" applyFont="1" applyBorder="1" applyAlignment="1">
      <alignment vertical="top"/>
    </xf>
    <xf numFmtId="0" fontId="41" fillId="0" borderId="0" xfId="0" applyFont="1" applyAlignment="1">
      <alignment vertical="top"/>
    </xf>
    <xf numFmtId="0" fontId="41" fillId="0" borderId="24" xfId="0" applyFont="1" applyBorder="1" applyAlignment="1">
      <alignment horizontal="left" vertical="center"/>
    </xf>
    <xf numFmtId="0" fontId="41" fillId="0" borderId="25" xfId="0" applyFont="1" applyBorder="1" applyAlignment="1">
      <alignment horizontal="left" vertical="center"/>
    </xf>
    <xf numFmtId="0" fontId="41" fillId="0" borderId="26" xfId="0" applyFont="1" applyBorder="1" applyAlignment="1">
      <alignment horizontal="left" vertical="center"/>
    </xf>
    <xf numFmtId="0" fontId="41" fillId="0" borderId="27" xfId="0" applyFont="1" applyBorder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0" fontId="41" fillId="0" borderId="28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43" fillId="0" borderId="29" xfId="0" applyFont="1" applyBorder="1" applyAlignment="1">
      <alignment horizontal="left" vertical="center"/>
    </xf>
    <xf numFmtId="0" fontId="43" fillId="0" borderId="29" xfId="0" applyFont="1" applyBorder="1" applyAlignment="1">
      <alignment horizontal="center" vertical="center"/>
    </xf>
    <xf numFmtId="0" fontId="47" fillId="0" borderId="29" xfId="0" applyFont="1" applyBorder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9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45" fillId="0" borderId="27" xfId="0" applyFont="1" applyBorder="1" applyAlignment="1">
      <alignment horizontal="left" vertical="center"/>
    </xf>
    <xf numFmtId="0" fontId="44" fillId="0" borderId="1" xfId="0" applyFont="1" applyFill="1" applyBorder="1" applyAlignment="1">
      <alignment horizontal="left" vertical="center"/>
    </xf>
    <xf numFmtId="0" fontId="44" fillId="0" borderId="1" xfId="0" applyFont="1" applyFill="1" applyBorder="1" applyAlignment="1">
      <alignment horizontal="center" vertical="center"/>
    </xf>
    <xf numFmtId="0" fontId="41" fillId="0" borderId="30" xfId="0" applyFont="1" applyBorder="1" applyAlignment="1">
      <alignment horizontal="left" vertical="center"/>
    </xf>
    <xf numFmtId="0" fontId="46" fillId="0" borderId="29" xfId="0" applyFont="1" applyBorder="1" applyAlignment="1">
      <alignment horizontal="left" vertical="center"/>
    </xf>
    <xf numFmtId="0" fontId="41" fillId="0" borderId="31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5" fillId="0" borderId="29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left" vertical="center" wrapText="1"/>
    </xf>
    <xf numFmtId="0" fontId="41" fillId="0" borderId="25" xfId="0" applyFont="1" applyBorder="1" applyAlignment="1">
      <alignment horizontal="left" vertical="center" wrapText="1"/>
    </xf>
    <xf numFmtId="0" fontId="41" fillId="0" borderId="26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 wrapText="1"/>
    </xf>
    <xf numFmtId="0" fontId="47" fillId="0" borderId="27" xfId="0" applyFont="1" applyBorder="1" applyAlignment="1">
      <alignment horizontal="left" vertical="center" wrapText="1"/>
    </xf>
    <xf numFmtId="0" fontId="47" fillId="0" borderId="28" xfId="0" applyFont="1" applyBorder="1" applyAlignment="1">
      <alignment horizontal="left" vertical="center" wrapText="1"/>
    </xf>
    <xf numFmtId="0" fontId="45" fillId="0" borderId="27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center"/>
    </xf>
    <xf numFmtId="0" fontId="45" fillId="0" borderId="28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left" vertical="center"/>
    </xf>
    <xf numFmtId="0" fontId="45" fillId="0" borderId="30" xfId="0" applyFont="1" applyBorder="1" applyAlignment="1">
      <alignment horizontal="left" vertical="center" wrapText="1"/>
    </xf>
    <xf numFmtId="0" fontId="45" fillId="0" borderId="29" xfId="0" applyFont="1" applyBorder="1" applyAlignment="1">
      <alignment horizontal="left" vertical="center" wrapText="1"/>
    </xf>
    <xf numFmtId="0" fontId="45" fillId="0" borderId="3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top"/>
    </xf>
    <xf numFmtId="0" fontId="44" fillId="0" borderId="1" xfId="0" applyFont="1" applyBorder="1" applyAlignment="1">
      <alignment horizontal="center" vertical="top"/>
    </xf>
    <xf numFmtId="0" fontId="45" fillId="0" borderId="30" xfId="0" applyFont="1" applyBorder="1" applyAlignment="1">
      <alignment horizontal="left" vertical="center"/>
    </xf>
    <xf numFmtId="0" fontId="45" fillId="0" borderId="31" xfId="0" applyFont="1" applyBorder="1" applyAlignment="1">
      <alignment horizontal="left" vertical="center"/>
    </xf>
    <xf numFmtId="0" fontId="45" fillId="0" borderId="1" xfId="0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43" fillId="0" borderId="1" xfId="0" applyFont="1" applyBorder="1" applyAlignment="1">
      <alignment vertical="center"/>
    </xf>
    <xf numFmtId="0" fontId="47" fillId="0" borderId="29" xfId="0" applyFont="1" applyBorder="1" applyAlignment="1">
      <alignment vertical="center"/>
    </xf>
    <xf numFmtId="0" fontId="43" fillId="0" borderId="29" xfId="0" applyFont="1" applyBorder="1" applyAlignment="1">
      <alignment vertical="center"/>
    </xf>
    <xf numFmtId="0" fontId="44" fillId="0" borderId="1" xfId="0" applyFont="1" applyBorder="1" applyAlignment="1">
      <alignment vertical="top"/>
    </xf>
    <xf numFmtId="49" fontId="44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3" fillId="0" borderId="29" xfId="0" applyFont="1" applyBorder="1" applyAlignment="1">
      <alignment horizontal="left"/>
    </xf>
    <xf numFmtId="0" fontId="47" fillId="0" borderId="29" xfId="0" applyFont="1" applyBorder="1" applyAlignment="1"/>
    <xf numFmtId="0" fontId="41" fillId="0" borderId="27" xfId="0" applyFont="1" applyBorder="1" applyAlignment="1">
      <alignment vertical="top"/>
    </xf>
    <xf numFmtId="0" fontId="41" fillId="0" borderId="28" xfId="0" applyFont="1" applyBorder="1" applyAlignment="1">
      <alignment vertical="top"/>
    </xf>
    <xf numFmtId="0" fontId="41" fillId="0" borderId="30" xfId="0" applyFont="1" applyBorder="1" applyAlignment="1">
      <alignment vertical="top"/>
    </xf>
    <xf numFmtId="0" fontId="41" fillId="0" borderId="29" xfId="0" applyFont="1" applyBorder="1" applyAlignment="1">
      <alignment vertical="top"/>
    </xf>
    <xf numFmtId="0" fontId="41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0" Type="http://schemas.openxmlformats.org/officeDocument/2006/relationships/worksheet" Target="worksheets/sheet20.xml" /><Relationship Id="rId21" Type="http://schemas.openxmlformats.org/officeDocument/2006/relationships/worksheet" Target="worksheets/sheet21.xml" /><Relationship Id="rId22" Type="http://schemas.openxmlformats.org/officeDocument/2006/relationships/worksheet" Target="worksheets/sheet22.xml" /><Relationship Id="rId23" Type="http://schemas.openxmlformats.org/officeDocument/2006/relationships/styles" Target="styles.xml" /><Relationship Id="rId24" Type="http://schemas.openxmlformats.org/officeDocument/2006/relationships/theme" Target="theme/theme1.xml" /><Relationship Id="rId25" Type="http://schemas.openxmlformats.org/officeDocument/2006/relationships/calcChain" Target="calcChain.xml" /><Relationship Id="rId2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286385" cy="28638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&#65279;<?xml version="1.0" encoding="utf-8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&#65279;<?xml version="1.0" encoding="utf-8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_rels/sheet13.xml.rels>&#65279;<?xml version="1.0" encoding="utf-8"?><Relationships xmlns="http://schemas.openxmlformats.org/package/2006/relationships"><Relationship Id="rId1" Type="http://schemas.openxmlformats.org/officeDocument/2006/relationships/drawing" Target="../drawings/drawing13.xml" /></Relationships>
</file>

<file path=xl/worksheets/_rels/sheet14.xml.rels>&#65279;<?xml version="1.0" encoding="utf-8"?><Relationships xmlns="http://schemas.openxmlformats.org/package/2006/relationships"><Relationship Id="rId1" Type="http://schemas.openxmlformats.org/officeDocument/2006/relationships/drawing" Target="../drawings/drawing14.xml" /></Relationships>
</file>

<file path=xl/worksheets/_rels/sheet15.xml.rels>&#65279;<?xml version="1.0" encoding="utf-8"?><Relationships xmlns="http://schemas.openxmlformats.org/package/2006/relationships"><Relationship Id="rId1" Type="http://schemas.openxmlformats.org/officeDocument/2006/relationships/drawing" Target="../drawings/drawing15.xml" /></Relationships>
</file>

<file path=xl/worksheets/_rels/sheet16.xml.rels>&#65279;<?xml version="1.0" encoding="utf-8"?><Relationships xmlns="http://schemas.openxmlformats.org/package/2006/relationships"><Relationship Id="rId1" Type="http://schemas.openxmlformats.org/officeDocument/2006/relationships/drawing" Target="../drawings/drawing16.xml" /></Relationships>
</file>

<file path=xl/worksheets/_rels/sheet17.xml.rels>&#65279;<?xml version="1.0" encoding="utf-8"?><Relationships xmlns="http://schemas.openxmlformats.org/package/2006/relationships"><Relationship Id="rId1" Type="http://schemas.openxmlformats.org/officeDocument/2006/relationships/drawing" Target="../drawings/drawing17.xml" /></Relationships>
</file>

<file path=xl/worksheets/_rels/sheet18.xml.rels>&#65279;<?xml version="1.0" encoding="utf-8"?><Relationships xmlns="http://schemas.openxmlformats.org/package/2006/relationships"><Relationship Id="rId1" Type="http://schemas.openxmlformats.org/officeDocument/2006/relationships/drawing" Target="../drawings/drawing18.xml" /></Relationships>
</file>

<file path=xl/worksheets/_rels/sheet19.xml.rels>&#65279;<?xml version="1.0" encoding="utf-8"?><Relationships xmlns="http://schemas.openxmlformats.org/package/2006/relationships"><Relationship Id="rId1" Type="http://schemas.openxmlformats.org/officeDocument/2006/relationships/drawing" Target="../drawings/drawing19.xml" /></Relationships>
</file>

<file path=xl/worksheets/_rels/sheet20.xml.rels>&#65279;<?xml version="1.0" encoding="utf-8"?><Relationships xmlns="http://schemas.openxmlformats.org/package/2006/relationships"><Relationship Id="rId1" Type="http://schemas.openxmlformats.org/officeDocument/2006/relationships/drawing" Target="../drawings/drawing20.xml" /></Relationships>
</file>

<file path=xl/worksheets/_rels/sheet21.xml.rels>&#65279;<?xml version="1.0" encoding="utf-8"?><Relationships xmlns="http://schemas.openxmlformats.org/package/2006/relationships"><Relationship Id="rId1" Type="http://schemas.openxmlformats.org/officeDocument/2006/relationships/drawing" Target="../drawings/drawing21.xml" /></Relationships>
</file>

<file path=xl/worksheets/_rels/sheet22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="1" customFormat="1" ht="24.96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8" t="s">
        <v>14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E5" s="29" t="s">
        <v>15</v>
      </c>
      <c r="BS5" s="18" t="s">
        <v>6</v>
      </c>
    </row>
    <row r="6" s="1" customFormat="1" ht="36.96" customHeight="1">
      <c r="B6" s="22"/>
      <c r="C6" s="23"/>
      <c r="D6" s="30" t="s">
        <v>16</v>
      </c>
      <c r="E6" s="23"/>
      <c r="F6" s="23"/>
      <c r="G6" s="23"/>
      <c r="H6" s="23"/>
      <c r="I6" s="23"/>
      <c r="J6" s="23"/>
      <c r="K6" s="31" t="s">
        <v>17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E6" s="32"/>
      <c r="BS6" s="18" t="s">
        <v>6</v>
      </c>
    </row>
    <row r="7" s="1" customFormat="1" ht="12" customHeight="1">
      <c r="B7" s="22"/>
      <c r="C7" s="23"/>
      <c r="D7" s="33" t="s">
        <v>18</v>
      </c>
      <c r="E7" s="23"/>
      <c r="F7" s="23"/>
      <c r="G7" s="23"/>
      <c r="H7" s="23"/>
      <c r="I7" s="23"/>
      <c r="J7" s="23"/>
      <c r="K7" s="28" t="s">
        <v>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20</v>
      </c>
      <c r="AL7" s="23"/>
      <c r="AM7" s="23"/>
      <c r="AN7" s="28" t="s">
        <v>19</v>
      </c>
      <c r="AO7" s="23"/>
      <c r="AP7" s="23"/>
      <c r="AQ7" s="23"/>
      <c r="AR7" s="21"/>
      <c r="BE7" s="32"/>
      <c r="BS7" s="18" t="s">
        <v>6</v>
      </c>
    </row>
    <row r="8" s="1" customFormat="1" ht="12" customHeight="1">
      <c r="B8" s="22"/>
      <c r="C8" s="23"/>
      <c r="D8" s="33" t="s">
        <v>21</v>
      </c>
      <c r="E8" s="23"/>
      <c r="F8" s="23"/>
      <c r="G8" s="23"/>
      <c r="H8" s="23"/>
      <c r="I8" s="23"/>
      <c r="J8" s="23"/>
      <c r="K8" s="28" t="s">
        <v>22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23</v>
      </c>
      <c r="AL8" s="23"/>
      <c r="AM8" s="23"/>
      <c r="AN8" s="34" t="s">
        <v>24</v>
      </c>
      <c r="AO8" s="23"/>
      <c r="AP8" s="23"/>
      <c r="AQ8" s="23"/>
      <c r="AR8" s="21"/>
      <c r="BE8" s="32"/>
      <c r="BS8" s="18" t="s">
        <v>6</v>
      </c>
    </row>
    <row r="9" s="1" customFormat="1" ht="14.4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32"/>
      <c r="BS9" s="18" t="s">
        <v>6</v>
      </c>
    </row>
    <row r="10" s="1" customFormat="1" ht="12" customHeight="1">
      <c r="B10" s="22"/>
      <c r="C10" s="23"/>
      <c r="D10" s="33" t="s">
        <v>25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26</v>
      </c>
      <c r="AL10" s="23"/>
      <c r="AM10" s="23"/>
      <c r="AN10" s="28" t="s">
        <v>19</v>
      </c>
      <c r="AO10" s="23"/>
      <c r="AP10" s="23"/>
      <c r="AQ10" s="23"/>
      <c r="AR10" s="21"/>
      <c r="BE10" s="32"/>
      <c r="BS10" s="18" t="s">
        <v>6</v>
      </c>
    </row>
    <row r="11" s="1" customFormat="1" ht="18.48" customHeight="1">
      <c r="B11" s="22"/>
      <c r="C11" s="23"/>
      <c r="D11" s="23"/>
      <c r="E11" s="28" t="s">
        <v>27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28</v>
      </c>
      <c r="AL11" s="23"/>
      <c r="AM11" s="23"/>
      <c r="AN11" s="28" t="s">
        <v>19</v>
      </c>
      <c r="AO11" s="23"/>
      <c r="AP11" s="23"/>
      <c r="AQ11" s="23"/>
      <c r="AR11" s="21"/>
      <c r="BE11" s="32"/>
      <c r="BS11" s="18" t="s">
        <v>6</v>
      </c>
    </row>
    <row r="12" s="1" customFormat="1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"/>
      <c r="BS12" s="18" t="s">
        <v>6</v>
      </c>
    </row>
    <row r="13" s="1" customFormat="1" ht="12" customHeight="1">
      <c r="B13" s="22"/>
      <c r="C13" s="23"/>
      <c r="D13" s="33" t="s">
        <v>29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26</v>
      </c>
      <c r="AL13" s="23"/>
      <c r="AM13" s="23"/>
      <c r="AN13" s="35" t="s">
        <v>30</v>
      </c>
      <c r="AO13" s="23"/>
      <c r="AP13" s="23"/>
      <c r="AQ13" s="23"/>
      <c r="AR13" s="21"/>
      <c r="BE13" s="32"/>
      <c r="BS13" s="18" t="s">
        <v>6</v>
      </c>
    </row>
    <row r="14">
      <c r="B14" s="22"/>
      <c r="C14" s="23"/>
      <c r="D14" s="23"/>
      <c r="E14" s="35" t="s">
        <v>30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3" t="s">
        <v>28</v>
      </c>
      <c r="AL14" s="23"/>
      <c r="AM14" s="23"/>
      <c r="AN14" s="35" t="s">
        <v>30</v>
      </c>
      <c r="AO14" s="23"/>
      <c r="AP14" s="23"/>
      <c r="AQ14" s="23"/>
      <c r="AR14" s="21"/>
      <c r="BE14" s="32"/>
      <c r="BS14" s="18" t="s">
        <v>6</v>
      </c>
    </row>
    <row r="15" s="1" customFormat="1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"/>
      <c r="BS15" s="18" t="s">
        <v>4</v>
      </c>
    </row>
    <row r="16" s="1" customFormat="1" ht="12" customHeight="1">
      <c r="B16" s="22"/>
      <c r="C16" s="23"/>
      <c r="D16" s="33" t="s">
        <v>31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26</v>
      </c>
      <c r="AL16" s="23"/>
      <c r="AM16" s="23"/>
      <c r="AN16" s="28" t="s">
        <v>19</v>
      </c>
      <c r="AO16" s="23"/>
      <c r="AP16" s="23"/>
      <c r="AQ16" s="23"/>
      <c r="AR16" s="21"/>
      <c r="BE16" s="32"/>
      <c r="BS16" s="18" t="s">
        <v>4</v>
      </c>
    </row>
    <row r="17" s="1" customFormat="1" ht="18.48" customHeight="1">
      <c r="B17" s="22"/>
      <c r="C17" s="23"/>
      <c r="D17" s="23"/>
      <c r="E17" s="28" t="s">
        <v>27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28</v>
      </c>
      <c r="AL17" s="23"/>
      <c r="AM17" s="23"/>
      <c r="AN17" s="28" t="s">
        <v>19</v>
      </c>
      <c r="AO17" s="23"/>
      <c r="AP17" s="23"/>
      <c r="AQ17" s="23"/>
      <c r="AR17" s="21"/>
      <c r="BE17" s="32"/>
      <c r="BS17" s="18" t="s">
        <v>32</v>
      </c>
    </row>
    <row r="18" s="1" customFormat="1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"/>
      <c r="BS18" s="18" t="s">
        <v>6</v>
      </c>
    </row>
    <row r="19" s="1" customFormat="1" ht="12" customHeight="1">
      <c r="B19" s="22"/>
      <c r="C19" s="23"/>
      <c r="D19" s="33" t="s">
        <v>33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26</v>
      </c>
      <c r="AL19" s="23"/>
      <c r="AM19" s="23"/>
      <c r="AN19" s="28" t="s">
        <v>19</v>
      </c>
      <c r="AO19" s="23"/>
      <c r="AP19" s="23"/>
      <c r="AQ19" s="23"/>
      <c r="AR19" s="21"/>
      <c r="BE19" s="32"/>
      <c r="BS19" s="18" t="s">
        <v>6</v>
      </c>
    </row>
    <row r="20" s="1" customFormat="1" ht="18.48" customHeight="1">
      <c r="B20" s="22"/>
      <c r="C20" s="23"/>
      <c r="D20" s="23"/>
      <c r="E20" s="28" t="s">
        <v>34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28</v>
      </c>
      <c r="AL20" s="23"/>
      <c r="AM20" s="23"/>
      <c r="AN20" s="28" t="s">
        <v>19</v>
      </c>
      <c r="AO20" s="23"/>
      <c r="AP20" s="23"/>
      <c r="AQ20" s="23"/>
      <c r="AR20" s="21"/>
      <c r="BE20" s="32"/>
      <c r="BS20" s="18" t="s">
        <v>4</v>
      </c>
    </row>
    <row r="21" s="1" customFormat="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"/>
    </row>
    <row r="22" s="1" customFormat="1" ht="12" customHeight="1">
      <c r="B22" s="22"/>
      <c r="C22" s="23"/>
      <c r="D22" s="33" t="s">
        <v>35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"/>
    </row>
    <row r="23" s="1" customFormat="1" ht="47.25" customHeight="1">
      <c r="B23" s="22"/>
      <c r="C23" s="23"/>
      <c r="D23" s="23"/>
      <c r="E23" s="37" t="s">
        <v>36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23"/>
      <c r="AP23" s="23"/>
      <c r="AQ23" s="23"/>
      <c r="AR23" s="21"/>
      <c r="BE23" s="32"/>
    </row>
    <row r="24" s="1" customFormat="1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"/>
    </row>
    <row r="25" s="1" customFormat="1" ht="6.96" customHeight="1">
      <c r="B25" s="22"/>
      <c r="C25" s="23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23"/>
      <c r="AQ25" s="23"/>
      <c r="AR25" s="21"/>
      <c r="BE25" s="32"/>
    </row>
    <row r="26" s="2" customFormat="1" ht="25.92" customHeight="1">
      <c r="A26" s="39"/>
      <c r="B26" s="40"/>
      <c r="C26" s="41"/>
      <c r="D26" s="42" t="s">
        <v>37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4">
        <f>ROUND(AG54,2)</f>
        <v>0</v>
      </c>
      <c r="AL26" s="43"/>
      <c r="AM26" s="43"/>
      <c r="AN26" s="43"/>
      <c r="AO26" s="43"/>
      <c r="AP26" s="41"/>
      <c r="AQ26" s="41"/>
      <c r="AR26" s="45"/>
      <c r="BE26" s="32"/>
    </row>
    <row r="27" s="2" customFormat="1" ht="6.96" customHeight="1">
      <c r="A27" s="39"/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5"/>
      <c r="BE27" s="32"/>
    </row>
    <row r="28" s="2" customFormat="1">
      <c r="A28" s="39"/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6" t="s">
        <v>38</v>
      </c>
      <c r="M28" s="46"/>
      <c r="N28" s="46"/>
      <c r="O28" s="46"/>
      <c r="P28" s="46"/>
      <c r="Q28" s="41"/>
      <c r="R28" s="41"/>
      <c r="S28" s="41"/>
      <c r="T28" s="41"/>
      <c r="U28" s="41"/>
      <c r="V28" s="41"/>
      <c r="W28" s="46" t="s">
        <v>39</v>
      </c>
      <c r="X28" s="46"/>
      <c r="Y28" s="46"/>
      <c r="Z28" s="46"/>
      <c r="AA28" s="46"/>
      <c r="AB28" s="46"/>
      <c r="AC28" s="46"/>
      <c r="AD28" s="46"/>
      <c r="AE28" s="46"/>
      <c r="AF28" s="41"/>
      <c r="AG28" s="41"/>
      <c r="AH28" s="41"/>
      <c r="AI28" s="41"/>
      <c r="AJ28" s="41"/>
      <c r="AK28" s="46" t="s">
        <v>40</v>
      </c>
      <c r="AL28" s="46"/>
      <c r="AM28" s="46"/>
      <c r="AN28" s="46"/>
      <c r="AO28" s="46"/>
      <c r="AP28" s="41"/>
      <c r="AQ28" s="41"/>
      <c r="AR28" s="45"/>
      <c r="BE28" s="32"/>
    </row>
    <row r="29" s="3" customFormat="1" ht="14.4" customHeight="1">
      <c r="A29" s="3"/>
      <c r="B29" s="47"/>
      <c r="C29" s="48"/>
      <c r="D29" s="33" t="s">
        <v>41</v>
      </c>
      <c r="E29" s="48"/>
      <c r="F29" s="33" t="s">
        <v>42</v>
      </c>
      <c r="G29" s="48"/>
      <c r="H29" s="48"/>
      <c r="I29" s="48"/>
      <c r="J29" s="48"/>
      <c r="K29" s="48"/>
      <c r="L29" s="49">
        <v>0.20999999999999999</v>
      </c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50">
        <f>ROUND(AZ54, 2)</f>
        <v>0</v>
      </c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50">
        <f>ROUND(AV54, 2)</f>
        <v>0</v>
      </c>
      <c r="AL29" s="48"/>
      <c r="AM29" s="48"/>
      <c r="AN29" s="48"/>
      <c r="AO29" s="48"/>
      <c r="AP29" s="48"/>
      <c r="AQ29" s="48"/>
      <c r="AR29" s="51"/>
      <c r="BE29" s="52"/>
    </row>
    <row r="30" s="3" customFormat="1" ht="14.4" customHeight="1">
      <c r="A30" s="3"/>
      <c r="B30" s="47"/>
      <c r="C30" s="48"/>
      <c r="D30" s="48"/>
      <c r="E30" s="48"/>
      <c r="F30" s="33" t="s">
        <v>43</v>
      </c>
      <c r="G30" s="48"/>
      <c r="H30" s="48"/>
      <c r="I30" s="48"/>
      <c r="J30" s="48"/>
      <c r="K30" s="48"/>
      <c r="L30" s="49">
        <v>0.14999999999999999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50">
        <f>ROUND(BA54, 2)</f>
        <v>0</v>
      </c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50">
        <f>ROUND(AW54, 2)</f>
        <v>0</v>
      </c>
      <c r="AL30" s="48"/>
      <c r="AM30" s="48"/>
      <c r="AN30" s="48"/>
      <c r="AO30" s="48"/>
      <c r="AP30" s="48"/>
      <c r="AQ30" s="48"/>
      <c r="AR30" s="51"/>
      <c r="BE30" s="52"/>
    </row>
    <row r="31" hidden="1" s="3" customFormat="1" ht="14.4" customHeight="1">
      <c r="A31" s="3"/>
      <c r="B31" s="47"/>
      <c r="C31" s="48"/>
      <c r="D31" s="48"/>
      <c r="E31" s="48"/>
      <c r="F31" s="33" t="s">
        <v>44</v>
      </c>
      <c r="G31" s="48"/>
      <c r="H31" s="48"/>
      <c r="I31" s="48"/>
      <c r="J31" s="48"/>
      <c r="K31" s="48"/>
      <c r="L31" s="49">
        <v>0.20999999999999999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50">
        <f>ROUND(BB54, 2)</f>
        <v>0</v>
      </c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50">
        <v>0</v>
      </c>
      <c r="AL31" s="48"/>
      <c r="AM31" s="48"/>
      <c r="AN31" s="48"/>
      <c r="AO31" s="48"/>
      <c r="AP31" s="48"/>
      <c r="AQ31" s="48"/>
      <c r="AR31" s="51"/>
      <c r="BE31" s="52"/>
    </row>
    <row r="32" hidden="1" s="3" customFormat="1" ht="14.4" customHeight="1">
      <c r="A32" s="3"/>
      <c r="B32" s="47"/>
      <c r="C32" s="48"/>
      <c r="D32" s="48"/>
      <c r="E32" s="48"/>
      <c r="F32" s="33" t="s">
        <v>45</v>
      </c>
      <c r="G32" s="48"/>
      <c r="H32" s="48"/>
      <c r="I32" s="48"/>
      <c r="J32" s="48"/>
      <c r="K32" s="48"/>
      <c r="L32" s="49">
        <v>0.14999999999999999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50">
        <f>ROUND(BC54, 2)</f>
        <v>0</v>
      </c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50">
        <v>0</v>
      </c>
      <c r="AL32" s="48"/>
      <c r="AM32" s="48"/>
      <c r="AN32" s="48"/>
      <c r="AO32" s="48"/>
      <c r="AP32" s="48"/>
      <c r="AQ32" s="48"/>
      <c r="AR32" s="51"/>
      <c r="BE32" s="52"/>
    </row>
    <row r="33" hidden="1" s="3" customFormat="1" ht="14.4" customHeight="1">
      <c r="A33" s="3"/>
      <c r="B33" s="47"/>
      <c r="C33" s="48"/>
      <c r="D33" s="48"/>
      <c r="E33" s="48"/>
      <c r="F33" s="33" t="s">
        <v>46</v>
      </c>
      <c r="G33" s="48"/>
      <c r="H33" s="48"/>
      <c r="I33" s="48"/>
      <c r="J33" s="48"/>
      <c r="K33" s="48"/>
      <c r="L33" s="49">
        <v>0</v>
      </c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50">
        <f>ROUND(BD54, 2)</f>
        <v>0</v>
      </c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50">
        <v>0</v>
      </c>
      <c r="AL33" s="48"/>
      <c r="AM33" s="48"/>
      <c r="AN33" s="48"/>
      <c r="AO33" s="48"/>
      <c r="AP33" s="48"/>
      <c r="AQ33" s="48"/>
      <c r="AR33" s="51"/>
      <c r="BE33" s="3"/>
    </row>
    <row r="34" s="2" customFormat="1" ht="6.96" customHeight="1">
      <c r="A34" s="39"/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5"/>
      <c r="BE34" s="39"/>
    </row>
    <row r="35" s="2" customFormat="1" ht="25.92" customHeight="1">
      <c r="A35" s="39"/>
      <c r="B35" s="40"/>
      <c r="C35" s="53"/>
      <c r="D35" s="54" t="s">
        <v>47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6" t="s">
        <v>48</v>
      </c>
      <c r="U35" s="55"/>
      <c r="V35" s="55"/>
      <c r="W35" s="55"/>
      <c r="X35" s="57" t="s">
        <v>49</v>
      </c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8">
        <f>SUM(AK26:AK33)</f>
        <v>0</v>
      </c>
      <c r="AL35" s="55"/>
      <c r="AM35" s="55"/>
      <c r="AN35" s="55"/>
      <c r="AO35" s="59"/>
      <c r="AP35" s="53"/>
      <c r="AQ35" s="53"/>
      <c r="AR35" s="45"/>
      <c r="BE35" s="39"/>
    </row>
    <row r="36" s="2" customFormat="1" ht="6.96" customHeight="1">
      <c r="A36" s="39"/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5"/>
      <c r="BE36" s="39"/>
    </row>
    <row r="37" s="2" customFormat="1" ht="6.96" customHeight="1">
      <c r="A37" s="39"/>
      <c r="B37" s="60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45"/>
      <c r="BE37" s="39"/>
    </row>
    <row r="41" s="2" customFormat="1" ht="6.96" customHeight="1">
      <c r="A41" s="39"/>
      <c r="B41" s="62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45"/>
      <c r="BE41" s="39"/>
    </row>
    <row r="42" s="2" customFormat="1" ht="24.96" customHeight="1">
      <c r="A42" s="39"/>
      <c r="B42" s="40"/>
      <c r="C42" s="24" t="s">
        <v>50</v>
      </c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5"/>
      <c r="BE42" s="39"/>
    </row>
    <row r="43" s="2" customFormat="1" ht="6.96" customHeight="1">
      <c r="A43" s="39"/>
      <c r="B43" s="40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5"/>
      <c r="BE43" s="39"/>
    </row>
    <row r="44" s="4" customFormat="1" ht="12" customHeight="1">
      <c r="A44" s="4"/>
      <c r="B44" s="64"/>
      <c r="C44" s="33" t="s">
        <v>13</v>
      </c>
      <c r="D44" s="65"/>
      <c r="E44" s="65"/>
      <c r="F44" s="65"/>
      <c r="G44" s="65"/>
      <c r="H44" s="65"/>
      <c r="I44" s="65"/>
      <c r="J44" s="65"/>
      <c r="K44" s="65"/>
      <c r="L44" s="65" t="str">
        <f>K5</f>
        <v>650190084</v>
      </c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6"/>
      <c r="BE44" s="4"/>
    </row>
    <row r="45" s="5" customFormat="1" ht="36.96" customHeight="1">
      <c r="A45" s="5"/>
      <c r="B45" s="67"/>
      <c r="C45" s="68" t="s">
        <v>16</v>
      </c>
      <c r="D45" s="69"/>
      <c r="E45" s="69"/>
      <c r="F45" s="69"/>
      <c r="G45" s="69"/>
      <c r="H45" s="69"/>
      <c r="I45" s="69"/>
      <c r="J45" s="69"/>
      <c r="K45" s="69"/>
      <c r="L45" s="70" t="str">
        <f>K6</f>
        <v>Oprava přejezdu v obvodu Správy tratí Ústí nad Labem pro r. 2021 - změna č. 1</v>
      </c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71"/>
      <c r="BE45" s="5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5"/>
      <c r="BE46" s="39"/>
    </row>
    <row r="47" s="2" customFormat="1" ht="12" customHeight="1">
      <c r="A47" s="39"/>
      <c r="B47" s="40"/>
      <c r="C47" s="33" t="s">
        <v>21</v>
      </c>
      <c r="D47" s="41"/>
      <c r="E47" s="41"/>
      <c r="F47" s="41"/>
      <c r="G47" s="41"/>
      <c r="H47" s="41"/>
      <c r="I47" s="41"/>
      <c r="J47" s="41"/>
      <c r="K47" s="41"/>
      <c r="L47" s="72" t="str">
        <f>IF(K8="","",K8)</f>
        <v>Obvod ST Ústí n.L.</v>
      </c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33" t="s">
        <v>23</v>
      </c>
      <c r="AJ47" s="41"/>
      <c r="AK47" s="41"/>
      <c r="AL47" s="41"/>
      <c r="AM47" s="73" t="str">
        <f>IF(AN8= "","",AN8)</f>
        <v>19. 11. 2020</v>
      </c>
      <c r="AN47" s="73"/>
      <c r="AO47" s="41"/>
      <c r="AP47" s="41"/>
      <c r="AQ47" s="41"/>
      <c r="AR47" s="45"/>
      <c r="BE47" s="39"/>
    </row>
    <row r="48" s="2" customFormat="1" ht="6.96" customHeight="1">
      <c r="A48" s="39"/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5"/>
      <c r="BE48" s="39"/>
    </row>
    <row r="49" s="2" customFormat="1" ht="15.15" customHeight="1">
      <c r="A49" s="39"/>
      <c r="B49" s="40"/>
      <c r="C49" s="33" t="s">
        <v>25</v>
      </c>
      <c r="D49" s="41"/>
      <c r="E49" s="41"/>
      <c r="F49" s="41"/>
      <c r="G49" s="41"/>
      <c r="H49" s="41"/>
      <c r="I49" s="41"/>
      <c r="J49" s="41"/>
      <c r="K49" s="41"/>
      <c r="L49" s="65" t="str">
        <f>IF(E11= "","",E11)</f>
        <v xml:space="preserve"> </v>
      </c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33" t="s">
        <v>31</v>
      </c>
      <c r="AJ49" s="41"/>
      <c r="AK49" s="41"/>
      <c r="AL49" s="41"/>
      <c r="AM49" s="74" t="str">
        <f>IF(E17="","",E17)</f>
        <v xml:space="preserve"> </v>
      </c>
      <c r="AN49" s="65"/>
      <c r="AO49" s="65"/>
      <c r="AP49" s="65"/>
      <c r="AQ49" s="41"/>
      <c r="AR49" s="45"/>
      <c r="AS49" s="75" t="s">
        <v>51</v>
      </c>
      <c r="AT49" s="76"/>
      <c r="AU49" s="77"/>
      <c r="AV49" s="77"/>
      <c r="AW49" s="77"/>
      <c r="AX49" s="77"/>
      <c r="AY49" s="77"/>
      <c r="AZ49" s="77"/>
      <c r="BA49" s="77"/>
      <c r="BB49" s="77"/>
      <c r="BC49" s="77"/>
      <c r="BD49" s="78"/>
      <c r="BE49" s="39"/>
    </row>
    <row r="50" s="2" customFormat="1" ht="15.15" customHeight="1">
      <c r="A50" s="39"/>
      <c r="B50" s="40"/>
      <c r="C50" s="33" t="s">
        <v>29</v>
      </c>
      <c r="D50" s="41"/>
      <c r="E50" s="41"/>
      <c r="F50" s="41"/>
      <c r="G50" s="41"/>
      <c r="H50" s="41"/>
      <c r="I50" s="41"/>
      <c r="J50" s="41"/>
      <c r="K50" s="41"/>
      <c r="L50" s="65" t="str">
        <f>IF(E14= "Vyplň údaj","",E14)</f>
        <v/>
      </c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33" t="s">
        <v>33</v>
      </c>
      <c r="AJ50" s="41"/>
      <c r="AK50" s="41"/>
      <c r="AL50" s="41"/>
      <c r="AM50" s="74" t="str">
        <f>IF(E20="","",E20)</f>
        <v>Jan Seemann</v>
      </c>
      <c r="AN50" s="65"/>
      <c r="AO50" s="65"/>
      <c r="AP50" s="65"/>
      <c r="AQ50" s="41"/>
      <c r="AR50" s="45"/>
      <c r="AS50" s="79"/>
      <c r="AT50" s="80"/>
      <c r="AU50" s="81"/>
      <c r="AV50" s="81"/>
      <c r="AW50" s="81"/>
      <c r="AX50" s="81"/>
      <c r="AY50" s="81"/>
      <c r="AZ50" s="81"/>
      <c r="BA50" s="81"/>
      <c r="BB50" s="81"/>
      <c r="BC50" s="81"/>
      <c r="BD50" s="82"/>
      <c r="BE50" s="39"/>
    </row>
    <row r="51" s="2" customFormat="1" ht="10.8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5"/>
      <c r="AS51" s="83"/>
      <c r="AT51" s="84"/>
      <c r="AU51" s="85"/>
      <c r="AV51" s="85"/>
      <c r="AW51" s="85"/>
      <c r="AX51" s="85"/>
      <c r="AY51" s="85"/>
      <c r="AZ51" s="85"/>
      <c r="BA51" s="85"/>
      <c r="BB51" s="85"/>
      <c r="BC51" s="85"/>
      <c r="BD51" s="86"/>
      <c r="BE51" s="39"/>
    </row>
    <row r="52" s="2" customFormat="1" ht="29.28" customHeight="1">
      <c r="A52" s="39"/>
      <c r="B52" s="40"/>
      <c r="C52" s="87" t="s">
        <v>52</v>
      </c>
      <c r="D52" s="88"/>
      <c r="E52" s="88"/>
      <c r="F52" s="88"/>
      <c r="G52" s="88"/>
      <c r="H52" s="89"/>
      <c r="I52" s="90" t="s">
        <v>53</v>
      </c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91" t="s">
        <v>54</v>
      </c>
      <c r="AH52" s="88"/>
      <c r="AI52" s="88"/>
      <c r="AJ52" s="88"/>
      <c r="AK52" s="88"/>
      <c r="AL52" s="88"/>
      <c r="AM52" s="88"/>
      <c r="AN52" s="90" t="s">
        <v>55</v>
      </c>
      <c r="AO52" s="88"/>
      <c r="AP52" s="88"/>
      <c r="AQ52" s="92" t="s">
        <v>56</v>
      </c>
      <c r="AR52" s="45"/>
      <c r="AS52" s="93" t="s">
        <v>57</v>
      </c>
      <c r="AT52" s="94" t="s">
        <v>58</v>
      </c>
      <c r="AU52" s="94" t="s">
        <v>59</v>
      </c>
      <c r="AV52" s="94" t="s">
        <v>60</v>
      </c>
      <c r="AW52" s="94" t="s">
        <v>61</v>
      </c>
      <c r="AX52" s="94" t="s">
        <v>62</v>
      </c>
      <c r="AY52" s="94" t="s">
        <v>63</v>
      </c>
      <c r="AZ52" s="94" t="s">
        <v>64</v>
      </c>
      <c r="BA52" s="94" t="s">
        <v>65</v>
      </c>
      <c r="BB52" s="94" t="s">
        <v>66</v>
      </c>
      <c r="BC52" s="94" t="s">
        <v>67</v>
      </c>
      <c r="BD52" s="95" t="s">
        <v>68</v>
      </c>
      <c r="BE52" s="39"/>
    </row>
    <row r="53" s="2" customFormat="1" ht="10.8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5"/>
      <c r="AS53" s="96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8"/>
      <c r="BE53" s="39"/>
    </row>
    <row r="54" s="6" customFormat="1" ht="32.4" customHeight="1">
      <c r="A54" s="6"/>
      <c r="B54" s="99"/>
      <c r="C54" s="100" t="s">
        <v>69</v>
      </c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2">
        <f>ROUND(AG55+AG63+AG69+AG73+AG76,2)</f>
        <v>0</v>
      </c>
      <c r="AH54" s="102"/>
      <c r="AI54" s="102"/>
      <c r="AJ54" s="102"/>
      <c r="AK54" s="102"/>
      <c r="AL54" s="102"/>
      <c r="AM54" s="102"/>
      <c r="AN54" s="103">
        <f>SUM(AG54,AT54)</f>
        <v>0</v>
      </c>
      <c r="AO54" s="103"/>
      <c r="AP54" s="103"/>
      <c r="AQ54" s="104" t="s">
        <v>19</v>
      </c>
      <c r="AR54" s="105"/>
      <c r="AS54" s="106">
        <f>ROUND(AS55+AS63+AS69+AS73+AS76,2)</f>
        <v>0</v>
      </c>
      <c r="AT54" s="107">
        <f>ROUND(SUM(AV54:AW54),2)</f>
        <v>0</v>
      </c>
      <c r="AU54" s="108">
        <f>ROUND(AU55+AU63+AU69+AU73+AU76,5)</f>
        <v>0</v>
      </c>
      <c r="AV54" s="107">
        <f>ROUND(AZ54*L29,2)</f>
        <v>0</v>
      </c>
      <c r="AW54" s="107">
        <f>ROUND(BA54*L30,2)</f>
        <v>0</v>
      </c>
      <c r="AX54" s="107">
        <f>ROUND(BB54*L29,2)</f>
        <v>0</v>
      </c>
      <c r="AY54" s="107">
        <f>ROUND(BC54*L30,2)</f>
        <v>0</v>
      </c>
      <c r="AZ54" s="107">
        <f>ROUND(AZ55+AZ63+AZ69+AZ73+AZ76,2)</f>
        <v>0</v>
      </c>
      <c r="BA54" s="107">
        <f>ROUND(BA55+BA63+BA69+BA73+BA76,2)</f>
        <v>0</v>
      </c>
      <c r="BB54" s="107">
        <f>ROUND(BB55+BB63+BB69+BB73+BB76,2)</f>
        <v>0</v>
      </c>
      <c r="BC54" s="107">
        <f>ROUND(BC55+BC63+BC69+BC73+BC76,2)</f>
        <v>0</v>
      </c>
      <c r="BD54" s="109">
        <f>ROUND(BD55+BD63+BD69+BD73+BD76,2)</f>
        <v>0</v>
      </c>
      <c r="BE54" s="6"/>
      <c r="BS54" s="110" t="s">
        <v>70</v>
      </c>
      <c r="BT54" s="110" t="s">
        <v>71</v>
      </c>
      <c r="BU54" s="111" t="s">
        <v>72</v>
      </c>
      <c r="BV54" s="110" t="s">
        <v>73</v>
      </c>
      <c r="BW54" s="110" t="s">
        <v>5</v>
      </c>
      <c r="BX54" s="110" t="s">
        <v>74</v>
      </c>
      <c r="CL54" s="110" t="s">
        <v>19</v>
      </c>
    </row>
    <row r="55" s="7" customFormat="1" ht="16.5" customHeight="1">
      <c r="A55" s="7"/>
      <c r="B55" s="112"/>
      <c r="C55" s="113"/>
      <c r="D55" s="114" t="s">
        <v>75</v>
      </c>
      <c r="E55" s="114"/>
      <c r="F55" s="114"/>
      <c r="G55" s="114"/>
      <c r="H55" s="114"/>
      <c r="I55" s="115"/>
      <c r="J55" s="114" t="s">
        <v>76</v>
      </c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6">
        <f>ROUND(AG56+AG59+AG62,2)</f>
        <v>0</v>
      </c>
      <c r="AH55" s="115"/>
      <c r="AI55" s="115"/>
      <c r="AJ55" s="115"/>
      <c r="AK55" s="115"/>
      <c r="AL55" s="115"/>
      <c r="AM55" s="115"/>
      <c r="AN55" s="117">
        <f>SUM(AG55,AT55)</f>
        <v>0</v>
      </c>
      <c r="AO55" s="115"/>
      <c r="AP55" s="115"/>
      <c r="AQ55" s="118" t="s">
        <v>77</v>
      </c>
      <c r="AR55" s="119"/>
      <c r="AS55" s="120">
        <f>ROUND(AS56+AS59+AS62,2)</f>
        <v>0</v>
      </c>
      <c r="AT55" s="121">
        <f>ROUND(SUM(AV55:AW55),2)</f>
        <v>0</v>
      </c>
      <c r="AU55" s="122">
        <f>ROUND(AU56+AU59+AU62,5)</f>
        <v>0</v>
      </c>
      <c r="AV55" s="121">
        <f>ROUND(AZ55*L29,2)</f>
        <v>0</v>
      </c>
      <c r="AW55" s="121">
        <f>ROUND(BA55*L30,2)</f>
        <v>0</v>
      </c>
      <c r="AX55" s="121">
        <f>ROUND(BB55*L29,2)</f>
        <v>0</v>
      </c>
      <c r="AY55" s="121">
        <f>ROUND(BC55*L30,2)</f>
        <v>0</v>
      </c>
      <c r="AZ55" s="121">
        <f>ROUND(AZ56+AZ59+AZ62,2)</f>
        <v>0</v>
      </c>
      <c r="BA55" s="121">
        <f>ROUND(BA56+BA59+BA62,2)</f>
        <v>0</v>
      </c>
      <c r="BB55" s="121">
        <f>ROUND(BB56+BB59+BB62,2)</f>
        <v>0</v>
      </c>
      <c r="BC55" s="121">
        <f>ROUND(BC56+BC59+BC62,2)</f>
        <v>0</v>
      </c>
      <c r="BD55" s="123">
        <f>ROUND(BD56+BD59+BD62,2)</f>
        <v>0</v>
      </c>
      <c r="BE55" s="7"/>
      <c r="BS55" s="124" t="s">
        <v>70</v>
      </c>
      <c r="BT55" s="124" t="s">
        <v>75</v>
      </c>
      <c r="BU55" s="124" t="s">
        <v>72</v>
      </c>
      <c r="BV55" s="124" t="s">
        <v>73</v>
      </c>
      <c r="BW55" s="124" t="s">
        <v>78</v>
      </c>
      <c r="BX55" s="124" t="s">
        <v>5</v>
      </c>
      <c r="CL55" s="124" t="s">
        <v>19</v>
      </c>
      <c r="CM55" s="124" t="s">
        <v>79</v>
      </c>
    </row>
    <row r="56" s="4" customFormat="1" ht="23.25" customHeight="1">
      <c r="A56" s="4"/>
      <c r="B56" s="64"/>
      <c r="C56" s="125"/>
      <c r="D56" s="125"/>
      <c r="E56" s="126" t="s">
        <v>80</v>
      </c>
      <c r="F56" s="126"/>
      <c r="G56" s="126"/>
      <c r="H56" s="126"/>
      <c r="I56" s="126"/>
      <c r="J56" s="125"/>
      <c r="K56" s="126" t="s">
        <v>81</v>
      </c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7">
        <f>ROUND(SUM(AG57:AG58),2)</f>
        <v>0</v>
      </c>
      <c r="AH56" s="125"/>
      <c r="AI56" s="125"/>
      <c r="AJ56" s="125"/>
      <c r="AK56" s="125"/>
      <c r="AL56" s="125"/>
      <c r="AM56" s="125"/>
      <c r="AN56" s="128">
        <f>SUM(AG56,AT56)</f>
        <v>0</v>
      </c>
      <c r="AO56" s="125"/>
      <c r="AP56" s="125"/>
      <c r="AQ56" s="129" t="s">
        <v>82</v>
      </c>
      <c r="AR56" s="66"/>
      <c r="AS56" s="130">
        <f>ROUND(SUM(AS57:AS58),2)</f>
        <v>0</v>
      </c>
      <c r="AT56" s="131">
        <f>ROUND(SUM(AV56:AW56),2)</f>
        <v>0</v>
      </c>
      <c r="AU56" s="132">
        <f>ROUND(SUM(AU57:AU58),5)</f>
        <v>0</v>
      </c>
      <c r="AV56" s="131">
        <f>ROUND(AZ56*L29,2)</f>
        <v>0</v>
      </c>
      <c r="AW56" s="131">
        <f>ROUND(BA56*L30,2)</f>
        <v>0</v>
      </c>
      <c r="AX56" s="131">
        <f>ROUND(BB56*L29,2)</f>
        <v>0</v>
      </c>
      <c r="AY56" s="131">
        <f>ROUND(BC56*L30,2)</f>
        <v>0</v>
      </c>
      <c r="AZ56" s="131">
        <f>ROUND(SUM(AZ57:AZ58),2)</f>
        <v>0</v>
      </c>
      <c r="BA56" s="131">
        <f>ROUND(SUM(BA57:BA58),2)</f>
        <v>0</v>
      </c>
      <c r="BB56" s="131">
        <f>ROUND(SUM(BB57:BB58),2)</f>
        <v>0</v>
      </c>
      <c r="BC56" s="131">
        <f>ROUND(SUM(BC57:BC58),2)</f>
        <v>0</v>
      </c>
      <c r="BD56" s="133">
        <f>ROUND(SUM(BD57:BD58),2)</f>
        <v>0</v>
      </c>
      <c r="BE56" s="4"/>
      <c r="BS56" s="134" t="s">
        <v>70</v>
      </c>
      <c r="BT56" s="134" t="s">
        <v>79</v>
      </c>
      <c r="BU56" s="134" t="s">
        <v>72</v>
      </c>
      <c r="BV56" s="134" t="s">
        <v>73</v>
      </c>
      <c r="BW56" s="134" t="s">
        <v>83</v>
      </c>
      <c r="BX56" s="134" t="s">
        <v>78</v>
      </c>
      <c r="CL56" s="134" t="s">
        <v>19</v>
      </c>
    </row>
    <row r="57" s="4" customFormat="1" ht="16.5" customHeight="1">
      <c r="A57" s="135" t="s">
        <v>84</v>
      </c>
      <c r="B57" s="64"/>
      <c r="C57" s="125"/>
      <c r="D57" s="125"/>
      <c r="E57" s="125"/>
      <c r="F57" s="126" t="s">
        <v>85</v>
      </c>
      <c r="G57" s="126"/>
      <c r="H57" s="126"/>
      <c r="I57" s="126"/>
      <c r="J57" s="126"/>
      <c r="K57" s="125"/>
      <c r="L57" s="126" t="s">
        <v>86</v>
      </c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8">
        <f>'SO 1.1 - ZRN'!J34</f>
        <v>0</v>
      </c>
      <c r="AH57" s="125"/>
      <c r="AI57" s="125"/>
      <c r="AJ57" s="125"/>
      <c r="AK57" s="125"/>
      <c r="AL57" s="125"/>
      <c r="AM57" s="125"/>
      <c r="AN57" s="128">
        <f>SUM(AG57,AT57)</f>
        <v>0</v>
      </c>
      <c r="AO57" s="125"/>
      <c r="AP57" s="125"/>
      <c r="AQ57" s="129" t="s">
        <v>82</v>
      </c>
      <c r="AR57" s="66"/>
      <c r="AS57" s="130">
        <v>0</v>
      </c>
      <c r="AT57" s="131">
        <f>ROUND(SUM(AV57:AW57),2)</f>
        <v>0</v>
      </c>
      <c r="AU57" s="132">
        <f>'SO 1.1 - ZRN'!P94</f>
        <v>0</v>
      </c>
      <c r="AV57" s="131">
        <f>'SO 1.1 - ZRN'!J37</f>
        <v>0</v>
      </c>
      <c r="AW57" s="131">
        <f>'SO 1.1 - ZRN'!J38</f>
        <v>0</v>
      </c>
      <c r="AX57" s="131">
        <f>'SO 1.1 - ZRN'!J39</f>
        <v>0</v>
      </c>
      <c r="AY57" s="131">
        <f>'SO 1.1 - ZRN'!J40</f>
        <v>0</v>
      </c>
      <c r="AZ57" s="131">
        <f>'SO 1.1 - ZRN'!F37</f>
        <v>0</v>
      </c>
      <c r="BA57" s="131">
        <f>'SO 1.1 - ZRN'!F38</f>
        <v>0</v>
      </c>
      <c r="BB57" s="131">
        <f>'SO 1.1 - ZRN'!F39</f>
        <v>0</v>
      </c>
      <c r="BC57" s="131">
        <f>'SO 1.1 - ZRN'!F40</f>
        <v>0</v>
      </c>
      <c r="BD57" s="133">
        <f>'SO 1.1 - ZRN'!F41</f>
        <v>0</v>
      </c>
      <c r="BE57" s="4"/>
      <c r="BT57" s="134" t="s">
        <v>87</v>
      </c>
      <c r="BV57" s="134" t="s">
        <v>73</v>
      </c>
      <c r="BW57" s="134" t="s">
        <v>88</v>
      </c>
      <c r="BX57" s="134" t="s">
        <v>83</v>
      </c>
      <c r="CL57" s="134" t="s">
        <v>19</v>
      </c>
    </row>
    <row r="58" s="4" customFormat="1" ht="16.5" customHeight="1">
      <c r="A58" s="135" t="s">
        <v>84</v>
      </c>
      <c r="B58" s="64"/>
      <c r="C58" s="125"/>
      <c r="D58" s="125"/>
      <c r="E58" s="125"/>
      <c r="F58" s="126" t="s">
        <v>89</v>
      </c>
      <c r="G58" s="126"/>
      <c r="H58" s="126"/>
      <c r="I58" s="126"/>
      <c r="J58" s="126"/>
      <c r="K58" s="125"/>
      <c r="L58" s="126" t="s">
        <v>90</v>
      </c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8">
        <f>'SO 1.2 - VRN'!J34</f>
        <v>0</v>
      </c>
      <c r="AH58" s="125"/>
      <c r="AI58" s="125"/>
      <c r="AJ58" s="125"/>
      <c r="AK58" s="125"/>
      <c r="AL58" s="125"/>
      <c r="AM58" s="125"/>
      <c r="AN58" s="128">
        <f>SUM(AG58,AT58)</f>
        <v>0</v>
      </c>
      <c r="AO58" s="125"/>
      <c r="AP58" s="125"/>
      <c r="AQ58" s="129" t="s">
        <v>82</v>
      </c>
      <c r="AR58" s="66"/>
      <c r="AS58" s="130">
        <v>0</v>
      </c>
      <c r="AT58" s="131">
        <f>ROUND(SUM(AV58:AW58),2)</f>
        <v>0</v>
      </c>
      <c r="AU58" s="132">
        <f>'SO 1.2 - VRN'!P92</f>
        <v>0</v>
      </c>
      <c r="AV58" s="131">
        <f>'SO 1.2 - VRN'!J37</f>
        <v>0</v>
      </c>
      <c r="AW58" s="131">
        <f>'SO 1.2 - VRN'!J38</f>
        <v>0</v>
      </c>
      <c r="AX58" s="131">
        <f>'SO 1.2 - VRN'!J39</f>
        <v>0</v>
      </c>
      <c r="AY58" s="131">
        <f>'SO 1.2 - VRN'!J40</f>
        <v>0</v>
      </c>
      <c r="AZ58" s="131">
        <f>'SO 1.2 - VRN'!F37</f>
        <v>0</v>
      </c>
      <c r="BA58" s="131">
        <f>'SO 1.2 - VRN'!F38</f>
        <v>0</v>
      </c>
      <c r="BB58" s="131">
        <f>'SO 1.2 - VRN'!F39</f>
        <v>0</v>
      </c>
      <c r="BC58" s="131">
        <f>'SO 1.2 - VRN'!F40</f>
        <v>0</v>
      </c>
      <c r="BD58" s="133">
        <f>'SO 1.2 - VRN'!F41</f>
        <v>0</v>
      </c>
      <c r="BE58" s="4"/>
      <c r="BT58" s="134" t="s">
        <v>87</v>
      </c>
      <c r="BV58" s="134" t="s">
        <v>73</v>
      </c>
      <c r="BW58" s="134" t="s">
        <v>91</v>
      </c>
      <c r="BX58" s="134" t="s">
        <v>83</v>
      </c>
      <c r="CL58" s="134" t="s">
        <v>19</v>
      </c>
    </row>
    <row r="59" s="4" customFormat="1" ht="23.25" customHeight="1">
      <c r="A59" s="4"/>
      <c r="B59" s="64"/>
      <c r="C59" s="125"/>
      <c r="D59" s="125"/>
      <c r="E59" s="126" t="s">
        <v>92</v>
      </c>
      <c r="F59" s="126"/>
      <c r="G59" s="126"/>
      <c r="H59" s="126"/>
      <c r="I59" s="126"/>
      <c r="J59" s="125"/>
      <c r="K59" s="126" t="s">
        <v>93</v>
      </c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7">
        <f>ROUND(SUM(AG60:AG61),2)</f>
        <v>0</v>
      </c>
      <c r="AH59" s="125"/>
      <c r="AI59" s="125"/>
      <c r="AJ59" s="125"/>
      <c r="AK59" s="125"/>
      <c r="AL59" s="125"/>
      <c r="AM59" s="125"/>
      <c r="AN59" s="128">
        <f>SUM(AG59,AT59)</f>
        <v>0</v>
      </c>
      <c r="AO59" s="125"/>
      <c r="AP59" s="125"/>
      <c r="AQ59" s="129" t="s">
        <v>82</v>
      </c>
      <c r="AR59" s="66"/>
      <c r="AS59" s="130">
        <f>ROUND(SUM(AS60:AS61),2)</f>
        <v>0</v>
      </c>
      <c r="AT59" s="131">
        <f>ROUND(SUM(AV59:AW59),2)</f>
        <v>0</v>
      </c>
      <c r="AU59" s="132">
        <f>ROUND(SUM(AU60:AU61),5)</f>
        <v>0</v>
      </c>
      <c r="AV59" s="131">
        <f>ROUND(AZ59*L29,2)</f>
        <v>0</v>
      </c>
      <c r="AW59" s="131">
        <f>ROUND(BA59*L30,2)</f>
        <v>0</v>
      </c>
      <c r="AX59" s="131">
        <f>ROUND(BB59*L29,2)</f>
        <v>0</v>
      </c>
      <c r="AY59" s="131">
        <f>ROUND(BC59*L30,2)</f>
        <v>0</v>
      </c>
      <c r="AZ59" s="131">
        <f>ROUND(SUM(AZ60:AZ61),2)</f>
        <v>0</v>
      </c>
      <c r="BA59" s="131">
        <f>ROUND(SUM(BA60:BA61),2)</f>
        <v>0</v>
      </c>
      <c r="BB59" s="131">
        <f>ROUND(SUM(BB60:BB61),2)</f>
        <v>0</v>
      </c>
      <c r="BC59" s="131">
        <f>ROUND(SUM(BC60:BC61),2)</f>
        <v>0</v>
      </c>
      <c r="BD59" s="133">
        <f>ROUND(SUM(BD60:BD61),2)</f>
        <v>0</v>
      </c>
      <c r="BE59" s="4"/>
      <c r="BS59" s="134" t="s">
        <v>70</v>
      </c>
      <c r="BT59" s="134" t="s">
        <v>79</v>
      </c>
      <c r="BU59" s="134" t="s">
        <v>72</v>
      </c>
      <c r="BV59" s="134" t="s">
        <v>73</v>
      </c>
      <c r="BW59" s="134" t="s">
        <v>94</v>
      </c>
      <c r="BX59" s="134" t="s">
        <v>78</v>
      </c>
      <c r="CL59" s="134" t="s">
        <v>19</v>
      </c>
    </row>
    <row r="60" s="4" customFormat="1" ht="16.5" customHeight="1">
      <c r="A60" s="135" t="s">
        <v>84</v>
      </c>
      <c r="B60" s="64"/>
      <c r="C60" s="125"/>
      <c r="D60" s="125"/>
      <c r="E60" s="125"/>
      <c r="F60" s="126" t="s">
        <v>95</v>
      </c>
      <c r="G60" s="126"/>
      <c r="H60" s="126"/>
      <c r="I60" s="126"/>
      <c r="J60" s="126"/>
      <c r="K60" s="125"/>
      <c r="L60" s="126" t="s">
        <v>86</v>
      </c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8">
        <f>'SO 2.1 - ZRN'!J34</f>
        <v>0</v>
      </c>
      <c r="AH60" s="125"/>
      <c r="AI60" s="125"/>
      <c r="AJ60" s="125"/>
      <c r="AK60" s="125"/>
      <c r="AL60" s="125"/>
      <c r="AM60" s="125"/>
      <c r="AN60" s="128">
        <f>SUM(AG60,AT60)</f>
        <v>0</v>
      </c>
      <c r="AO60" s="125"/>
      <c r="AP60" s="125"/>
      <c r="AQ60" s="129" t="s">
        <v>82</v>
      </c>
      <c r="AR60" s="66"/>
      <c r="AS60" s="130">
        <v>0</v>
      </c>
      <c r="AT60" s="131">
        <f>ROUND(SUM(AV60:AW60),2)</f>
        <v>0</v>
      </c>
      <c r="AU60" s="132">
        <f>'SO 2.1 - ZRN'!P94</f>
        <v>0</v>
      </c>
      <c r="AV60" s="131">
        <f>'SO 2.1 - ZRN'!J37</f>
        <v>0</v>
      </c>
      <c r="AW60" s="131">
        <f>'SO 2.1 - ZRN'!J38</f>
        <v>0</v>
      </c>
      <c r="AX60" s="131">
        <f>'SO 2.1 - ZRN'!J39</f>
        <v>0</v>
      </c>
      <c r="AY60" s="131">
        <f>'SO 2.1 - ZRN'!J40</f>
        <v>0</v>
      </c>
      <c r="AZ60" s="131">
        <f>'SO 2.1 - ZRN'!F37</f>
        <v>0</v>
      </c>
      <c r="BA60" s="131">
        <f>'SO 2.1 - ZRN'!F38</f>
        <v>0</v>
      </c>
      <c r="BB60" s="131">
        <f>'SO 2.1 - ZRN'!F39</f>
        <v>0</v>
      </c>
      <c r="BC60" s="131">
        <f>'SO 2.1 - ZRN'!F40</f>
        <v>0</v>
      </c>
      <c r="BD60" s="133">
        <f>'SO 2.1 - ZRN'!F41</f>
        <v>0</v>
      </c>
      <c r="BE60" s="4"/>
      <c r="BT60" s="134" t="s">
        <v>87</v>
      </c>
      <c r="BV60" s="134" t="s">
        <v>73</v>
      </c>
      <c r="BW60" s="134" t="s">
        <v>96</v>
      </c>
      <c r="BX60" s="134" t="s">
        <v>94</v>
      </c>
      <c r="CL60" s="134" t="s">
        <v>19</v>
      </c>
    </row>
    <row r="61" s="4" customFormat="1" ht="16.5" customHeight="1">
      <c r="A61" s="135" t="s">
        <v>84</v>
      </c>
      <c r="B61" s="64"/>
      <c r="C61" s="125"/>
      <c r="D61" s="125"/>
      <c r="E61" s="125"/>
      <c r="F61" s="126" t="s">
        <v>97</v>
      </c>
      <c r="G61" s="126"/>
      <c r="H61" s="126"/>
      <c r="I61" s="126"/>
      <c r="J61" s="126"/>
      <c r="K61" s="125"/>
      <c r="L61" s="126" t="s">
        <v>90</v>
      </c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8">
        <f>'SO 2.2 - VRN'!J34</f>
        <v>0</v>
      </c>
      <c r="AH61" s="125"/>
      <c r="AI61" s="125"/>
      <c r="AJ61" s="125"/>
      <c r="AK61" s="125"/>
      <c r="AL61" s="125"/>
      <c r="AM61" s="125"/>
      <c r="AN61" s="128">
        <f>SUM(AG61,AT61)</f>
        <v>0</v>
      </c>
      <c r="AO61" s="125"/>
      <c r="AP61" s="125"/>
      <c r="AQ61" s="129" t="s">
        <v>82</v>
      </c>
      <c r="AR61" s="66"/>
      <c r="AS61" s="130">
        <v>0</v>
      </c>
      <c r="AT61" s="131">
        <f>ROUND(SUM(AV61:AW61),2)</f>
        <v>0</v>
      </c>
      <c r="AU61" s="132">
        <f>'SO 2.2 - VRN'!P92</f>
        <v>0</v>
      </c>
      <c r="AV61" s="131">
        <f>'SO 2.2 - VRN'!J37</f>
        <v>0</v>
      </c>
      <c r="AW61" s="131">
        <f>'SO 2.2 - VRN'!J38</f>
        <v>0</v>
      </c>
      <c r="AX61" s="131">
        <f>'SO 2.2 - VRN'!J39</f>
        <v>0</v>
      </c>
      <c r="AY61" s="131">
        <f>'SO 2.2 - VRN'!J40</f>
        <v>0</v>
      </c>
      <c r="AZ61" s="131">
        <f>'SO 2.2 - VRN'!F37</f>
        <v>0</v>
      </c>
      <c r="BA61" s="131">
        <f>'SO 2.2 - VRN'!F38</f>
        <v>0</v>
      </c>
      <c r="BB61" s="131">
        <f>'SO 2.2 - VRN'!F39</f>
        <v>0</v>
      </c>
      <c r="BC61" s="131">
        <f>'SO 2.2 - VRN'!F40</f>
        <v>0</v>
      </c>
      <c r="BD61" s="133">
        <f>'SO 2.2 - VRN'!F41</f>
        <v>0</v>
      </c>
      <c r="BE61" s="4"/>
      <c r="BT61" s="134" t="s">
        <v>87</v>
      </c>
      <c r="BV61" s="134" t="s">
        <v>73</v>
      </c>
      <c r="BW61" s="134" t="s">
        <v>98</v>
      </c>
      <c r="BX61" s="134" t="s">
        <v>94</v>
      </c>
      <c r="CL61" s="134" t="s">
        <v>19</v>
      </c>
    </row>
    <row r="62" s="4" customFormat="1" ht="16.5" customHeight="1">
      <c r="A62" s="135" t="s">
        <v>84</v>
      </c>
      <c r="B62" s="64"/>
      <c r="C62" s="125"/>
      <c r="D62" s="125"/>
      <c r="E62" s="126" t="s">
        <v>99</v>
      </c>
      <c r="F62" s="126"/>
      <c r="G62" s="126"/>
      <c r="H62" s="126"/>
      <c r="I62" s="126"/>
      <c r="J62" s="125"/>
      <c r="K62" s="126" t="s">
        <v>100</v>
      </c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8">
        <f>'SO 3 - Přejezdové panely ...'!J32</f>
        <v>0</v>
      </c>
      <c r="AH62" s="125"/>
      <c r="AI62" s="125"/>
      <c r="AJ62" s="125"/>
      <c r="AK62" s="125"/>
      <c r="AL62" s="125"/>
      <c r="AM62" s="125"/>
      <c r="AN62" s="128">
        <f>SUM(AG62,AT62)</f>
        <v>0</v>
      </c>
      <c r="AO62" s="125"/>
      <c r="AP62" s="125"/>
      <c r="AQ62" s="129" t="s">
        <v>82</v>
      </c>
      <c r="AR62" s="66"/>
      <c r="AS62" s="130">
        <v>0</v>
      </c>
      <c r="AT62" s="131">
        <f>ROUND(SUM(AV62:AW62),2)</f>
        <v>0</v>
      </c>
      <c r="AU62" s="132">
        <f>'SO 3 - Přejezdové panely ...'!P86</f>
        <v>0</v>
      </c>
      <c r="AV62" s="131">
        <f>'SO 3 - Přejezdové panely ...'!J35</f>
        <v>0</v>
      </c>
      <c r="AW62" s="131">
        <f>'SO 3 - Přejezdové panely ...'!J36</f>
        <v>0</v>
      </c>
      <c r="AX62" s="131">
        <f>'SO 3 - Přejezdové panely ...'!J37</f>
        <v>0</v>
      </c>
      <c r="AY62" s="131">
        <f>'SO 3 - Přejezdové panely ...'!J38</f>
        <v>0</v>
      </c>
      <c r="AZ62" s="131">
        <f>'SO 3 - Přejezdové panely ...'!F35</f>
        <v>0</v>
      </c>
      <c r="BA62" s="131">
        <f>'SO 3 - Přejezdové panely ...'!F36</f>
        <v>0</v>
      </c>
      <c r="BB62" s="131">
        <f>'SO 3 - Přejezdové panely ...'!F37</f>
        <v>0</v>
      </c>
      <c r="BC62" s="131">
        <f>'SO 3 - Přejezdové panely ...'!F38</f>
        <v>0</v>
      </c>
      <c r="BD62" s="133">
        <f>'SO 3 - Přejezdové panely ...'!F39</f>
        <v>0</v>
      </c>
      <c r="BE62" s="4"/>
      <c r="BT62" s="134" t="s">
        <v>79</v>
      </c>
      <c r="BV62" s="134" t="s">
        <v>73</v>
      </c>
      <c r="BW62" s="134" t="s">
        <v>101</v>
      </c>
      <c r="BX62" s="134" t="s">
        <v>78</v>
      </c>
      <c r="CL62" s="134" t="s">
        <v>19</v>
      </c>
    </row>
    <row r="63" s="7" customFormat="1" ht="16.5" customHeight="1">
      <c r="A63" s="7"/>
      <c r="B63" s="112"/>
      <c r="C63" s="113"/>
      <c r="D63" s="114" t="s">
        <v>79</v>
      </c>
      <c r="E63" s="114"/>
      <c r="F63" s="114"/>
      <c r="G63" s="114"/>
      <c r="H63" s="114"/>
      <c r="I63" s="115"/>
      <c r="J63" s="114" t="s">
        <v>102</v>
      </c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/>
      <c r="AG63" s="116">
        <f>ROUND(AG64+AG66,2)</f>
        <v>0</v>
      </c>
      <c r="AH63" s="115"/>
      <c r="AI63" s="115"/>
      <c r="AJ63" s="115"/>
      <c r="AK63" s="115"/>
      <c r="AL63" s="115"/>
      <c r="AM63" s="115"/>
      <c r="AN63" s="117">
        <f>SUM(AG63,AT63)</f>
        <v>0</v>
      </c>
      <c r="AO63" s="115"/>
      <c r="AP63" s="115"/>
      <c r="AQ63" s="118" t="s">
        <v>77</v>
      </c>
      <c r="AR63" s="119"/>
      <c r="AS63" s="120">
        <f>ROUND(AS64+AS66,2)</f>
        <v>0</v>
      </c>
      <c r="AT63" s="121">
        <f>ROUND(SUM(AV63:AW63),2)</f>
        <v>0</v>
      </c>
      <c r="AU63" s="122">
        <f>ROUND(AU64+AU66,5)</f>
        <v>0</v>
      </c>
      <c r="AV63" s="121">
        <f>ROUND(AZ63*L29,2)</f>
        <v>0</v>
      </c>
      <c r="AW63" s="121">
        <f>ROUND(BA63*L30,2)</f>
        <v>0</v>
      </c>
      <c r="AX63" s="121">
        <f>ROUND(BB63*L29,2)</f>
        <v>0</v>
      </c>
      <c r="AY63" s="121">
        <f>ROUND(BC63*L30,2)</f>
        <v>0</v>
      </c>
      <c r="AZ63" s="121">
        <f>ROUND(AZ64+AZ66,2)</f>
        <v>0</v>
      </c>
      <c r="BA63" s="121">
        <f>ROUND(BA64+BA66,2)</f>
        <v>0</v>
      </c>
      <c r="BB63" s="121">
        <f>ROUND(BB64+BB66,2)</f>
        <v>0</v>
      </c>
      <c r="BC63" s="121">
        <f>ROUND(BC64+BC66,2)</f>
        <v>0</v>
      </c>
      <c r="BD63" s="123">
        <f>ROUND(BD64+BD66,2)</f>
        <v>0</v>
      </c>
      <c r="BE63" s="7"/>
      <c r="BS63" s="124" t="s">
        <v>70</v>
      </c>
      <c r="BT63" s="124" t="s">
        <v>75</v>
      </c>
      <c r="BU63" s="124" t="s">
        <v>72</v>
      </c>
      <c r="BV63" s="124" t="s">
        <v>73</v>
      </c>
      <c r="BW63" s="124" t="s">
        <v>103</v>
      </c>
      <c r="BX63" s="124" t="s">
        <v>5</v>
      </c>
      <c r="CL63" s="124" t="s">
        <v>19</v>
      </c>
      <c r="CM63" s="124" t="s">
        <v>79</v>
      </c>
    </row>
    <row r="64" s="4" customFormat="1" ht="16.5" customHeight="1">
      <c r="A64" s="4"/>
      <c r="B64" s="64"/>
      <c r="C64" s="125"/>
      <c r="D64" s="125"/>
      <c r="E64" s="126" t="s">
        <v>104</v>
      </c>
      <c r="F64" s="126"/>
      <c r="G64" s="126"/>
      <c r="H64" s="126"/>
      <c r="I64" s="126"/>
      <c r="J64" s="125"/>
      <c r="K64" s="126" t="s">
        <v>105</v>
      </c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7">
        <f>ROUND(AG65,2)</f>
        <v>0</v>
      </c>
      <c r="AH64" s="125"/>
      <c r="AI64" s="125"/>
      <c r="AJ64" s="125"/>
      <c r="AK64" s="125"/>
      <c r="AL64" s="125"/>
      <c r="AM64" s="125"/>
      <c r="AN64" s="128">
        <f>SUM(AG64,AT64)</f>
        <v>0</v>
      </c>
      <c r="AO64" s="125"/>
      <c r="AP64" s="125"/>
      <c r="AQ64" s="129" t="s">
        <v>82</v>
      </c>
      <c r="AR64" s="66"/>
      <c r="AS64" s="130">
        <f>ROUND(AS65,2)</f>
        <v>0</v>
      </c>
      <c r="AT64" s="131">
        <f>ROUND(SUM(AV64:AW64),2)</f>
        <v>0</v>
      </c>
      <c r="AU64" s="132">
        <f>ROUND(AU65,5)</f>
        <v>0</v>
      </c>
      <c r="AV64" s="131">
        <f>ROUND(AZ64*L29,2)</f>
        <v>0</v>
      </c>
      <c r="AW64" s="131">
        <f>ROUND(BA64*L30,2)</f>
        <v>0</v>
      </c>
      <c r="AX64" s="131">
        <f>ROUND(BB64*L29,2)</f>
        <v>0</v>
      </c>
      <c r="AY64" s="131">
        <f>ROUND(BC64*L30,2)</f>
        <v>0</v>
      </c>
      <c r="AZ64" s="131">
        <f>ROUND(AZ65,2)</f>
        <v>0</v>
      </c>
      <c r="BA64" s="131">
        <f>ROUND(BA65,2)</f>
        <v>0</v>
      </c>
      <c r="BB64" s="131">
        <f>ROUND(BB65,2)</f>
        <v>0</v>
      </c>
      <c r="BC64" s="131">
        <f>ROUND(BC65,2)</f>
        <v>0</v>
      </c>
      <c r="BD64" s="133">
        <f>ROUND(BD65,2)</f>
        <v>0</v>
      </c>
      <c r="BE64" s="4"/>
      <c r="BS64" s="134" t="s">
        <v>70</v>
      </c>
      <c r="BT64" s="134" t="s">
        <v>79</v>
      </c>
      <c r="BU64" s="134" t="s">
        <v>72</v>
      </c>
      <c r="BV64" s="134" t="s">
        <v>73</v>
      </c>
      <c r="BW64" s="134" t="s">
        <v>106</v>
      </c>
      <c r="BX64" s="134" t="s">
        <v>103</v>
      </c>
      <c r="CL64" s="134" t="s">
        <v>19</v>
      </c>
    </row>
    <row r="65" s="4" customFormat="1" ht="16.5" customHeight="1">
      <c r="A65" s="135" t="s">
        <v>84</v>
      </c>
      <c r="B65" s="64"/>
      <c r="C65" s="125"/>
      <c r="D65" s="125"/>
      <c r="E65" s="125"/>
      <c r="F65" s="126" t="s">
        <v>107</v>
      </c>
      <c r="G65" s="126"/>
      <c r="H65" s="126"/>
      <c r="I65" s="126"/>
      <c r="J65" s="126"/>
      <c r="K65" s="125"/>
      <c r="L65" s="126" t="s">
        <v>86</v>
      </c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8">
        <f>'SO 4.1 - ZRN'!J34</f>
        <v>0</v>
      </c>
      <c r="AH65" s="125"/>
      <c r="AI65" s="125"/>
      <c r="AJ65" s="125"/>
      <c r="AK65" s="125"/>
      <c r="AL65" s="125"/>
      <c r="AM65" s="125"/>
      <c r="AN65" s="128">
        <f>SUM(AG65,AT65)</f>
        <v>0</v>
      </c>
      <c r="AO65" s="125"/>
      <c r="AP65" s="125"/>
      <c r="AQ65" s="129" t="s">
        <v>82</v>
      </c>
      <c r="AR65" s="66"/>
      <c r="AS65" s="130">
        <v>0</v>
      </c>
      <c r="AT65" s="131">
        <f>ROUND(SUM(AV65:AW65),2)</f>
        <v>0</v>
      </c>
      <c r="AU65" s="132">
        <f>'SO 4.1 - ZRN'!P94</f>
        <v>0</v>
      </c>
      <c r="AV65" s="131">
        <f>'SO 4.1 - ZRN'!J37</f>
        <v>0</v>
      </c>
      <c r="AW65" s="131">
        <f>'SO 4.1 - ZRN'!J38</f>
        <v>0</v>
      </c>
      <c r="AX65" s="131">
        <f>'SO 4.1 - ZRN'!J39</f>
        <v>0</v>
      </c>
      <c r="AY65" s="131">
        <f>'SO 4.1 - ZRN'!J40</f>
        <v>0</v>
      </c>
      <c r="AZ65" s="131">
        <f>'SO 4.1 - ZRN'!F37</f>
        <v>0</v>
      </c>
      <c r="BA65" s="131">
        <f>'SO 4.1 - ZRN'!F38</f>
        <v>0</v>
      </c>
      <c r="BB65" s="131">
        <f>'SO 4.1 - ZRN'!F39</f>
        <v>0</v>
      </c>
      <c r="BC65" s="131">
        <f>'SO 4.1 - ZRN'!F40</f>
        <v>0</v>
      </c>
      <c r="BD65" s="133">
        <f>'SO 4.1 - ZRN'!F41</f>
        <v>0</v>
      </c>
      <c r="BE65" s="4"/>
      <c r="BT65" s="134" t="s">
        <v>87</v>
      </c>
      <c r="BV65" s="134" t="s">
        <v>73</v>
      </c>
      <c r="BW65" s="134" t="s">
        <v>108</v>
      </c>
      <c r="BX65" s="134" t="s">
        <v>106</v>
      </c>
      <c r="CL65" s="134" t="s">
        <v>19</v>
      </c>
    </row>
    <row r="66" s="4" customFormat="1" ht="23.25" customHeight="1">
      <c r="A66" s="4"/>
      <c r="B66" s="64"/>
      <c r="C66" s="125"/>
      <c r="D66" s="125"/>
      <c r="E66" s="126" t="s">
        <v>109</v>
      </c>
      <c r="F66" s="126"/>
      <c r="G66" s="126"/>
      <c r="H66" s="126"/>
      <c r="I66" s="126"/>
      <c r="J66" s="125"/>
      <c r="K66" s="126" t="s">
        <v>110</v>
      </c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7">
        <f>ROUND(SUM(AG67:AG68),2)</f>
        <v>0</v>
      </c>
      <c r="AH66" s="125"/>
      <c r="AI66" s="125"/>
      <c r="AJ66" s="125"/>
      <c r="AK66" s="125"/>
      <c r="AL66" s="125"/>
      <c r="AM66" s="125"/>
      <c r="AN66" s="128">
        <f>SUM(AG66,AT66)</f>
        <v>0</v>
      </c>
      <c r="AO66" s="125"/>
      <c r="AP66" s="125"/>
      <c r="AQ66" s="129" t="s">
        <v>82</v>
      </c>
      <c r="AR66" s="66"/>
      <c r="AS66" s="130">
        <f>ROUND(SUM(AS67:AS68),2)</f>
        <v>0</v>
      </c>
      <c r="AT66" s="131">
        <f>ROUND(SUM(AV66:AW66),2)</f>
        <v>0</v>
      </c>
      <c r="AU66" s="132">
        <f>ROUND(SUM(AU67:AU68),5)</f>
        <v>0</v>
      </c>
      <c r="AV66" s="131">
        <f>ROUND(AZ66*L29,2)</f>
        <v>0</v>
      </c>
      <c r="AW66" s="131">
        <f>ROUND(BA66*L30,2)</f>
        <v>0</v>
      </c>
      <c r="AX66" s="131">
        <f>ROUND(BB66*L29,2)</f>
        <v>0</v>
      </c>
      <c r="AY66" s="131">
        <f>ROUND(BC66*L30,2)</f>
        <v>0</v>
      </c>
      <c r="AZ66" s="131">
        <f>ROUND(SUM(AZ67:AZ68),2)</f>
        <v>0</v>
      </c>
      <c r="BA66" s="131">
        <f>ROUND(SUM(BA67:BA68),2)</f>
        <v>0</v>
      </c>
      <c r="BB66" s="131">
        <f>ROUND(SUM(BB67:BB68),2)</f>
        <v>0</v>
      </c>
      <c r="BC66" s="131">
        <f>ROUND(SUM(BC67:BC68),2)</f>
        <v>0</v>
      </c>
      <c r="BD66" s="133">
        <f>ROUND(SUM(BD67:BD68),2)</f>
        <v>0</v>
      </c>
      <c r="BE66" s="4"/>
      <c r="BS66" s="134" t="s">
        <v>70</v>
      </c>
      <c r="BT66" s="134" t="s">
        <v>79</v>
      </c>
      <c r="BU66" s="134" t="s">
        <v>72</v>
      </c>
      <c r="BV66" s="134" t="s">
        <v>73</v>
      </c>
      <c r="BW66" s="134" t="s">
        <v>111</v>
      </c>
      <c r="BX66" s="134" t="s">
        <v>103</v>
      </c>
      <c r="CL66" s="134" t="s">
        <v>19</v>
      </c>
    </row>
    <row r="67" s="4" customFormat="1" ht="16.5" customHeight="1">
      <c r="A67" s="135" t="s">
        <v>84</v>
      </c>
      <c r="B67" s="64"/>
      <c r="C67" s="125"/>
      <c r="D67" s="125"/>
      <c r="E67" s="125"/>
      <c r="F67" s="126" t="s">
        <v>112</v>
      </c>
      <c r="G67" s="126"/>
      <c r="H67" s="126"/>
      <c r="I67" s="126"/>
      <c r="J67" s="126"/>
      <c r="K67" s="125"/>
      <c r="L67" s="126" t="s">
        <v>86</v>
      </c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8">
        <f>'SO 5.1 - ZRN'!J34</f>
        <v>0</v>
      </c>
      <c r="AH67" s="125"/>
      <c r="AI67" s="125"/>
      <c r="AJ67" s="125"/>
      <c r="AK67" s="125"/>
      <c r="AL67" s="125"/>
      <c r="AM67" s="125"/>
      <c r="AN67" s="128">
        <f>SUM(AG67,AT67)</f>
        <v>0</v>
      </c>
      <c r="AO67" s="125"/>
      <c r="AP67" s="125"/>
      <c r="AQ67" s="129" t="s">
        <v>82</v>
      </c>
      <c r="AR67" s="66"/>
      <c r="AS67" s="130">
        <v>0</v>
      </c>
      <c r="AT67" s="131">
        <f>ROUND(SUM(AV67:AW67),2)</f>
        <v>0</v>
      </c>
      <c r="AU67" s="132">
        <f>'SO 5.1 - ZRN'!P95</f>
        <v>0</v>
      </c>
      <c r="AV67" s="131">
        <f>'SO 5.1 - ZRN'!J37</f>
        <v>0</v>
      </c>
      <c r="AW67" s="131">
        <f>'SO 5.1 - ZRN'!J38</f>
        <v>0</v>
      </c>
      <c r="AX67" s="131">
        <f>'SO 5.1 - ZRN'!J39</f>
        <v>0</v>
      </c>
      <c r="AY67" s="131">
        <f>'SO 5.1 - ZRN'!J40</f>
        <v>0</v>
      </c>
      <c r="AZ67" s="131">
        <f>'SO 5.1 - ZRN'!F37</f>
        <v>0</v>
      </c>
      <c r="BA67" s="131">
        <f>'SO 5.1 - ZRN'!F38</f>
        <v>0</v>
      </c>
      <c r="BB67" s="131">
        <f>'SO 5.1 - ZRN'!F39</f>
        <v>0</v>
      </c>
      <c r="BC67" s="131">
        <f>'SO 5.1 - ZRN'!F40</f>
        <v>0</v>
      </c>
      <c r="BD67" s="133">
        <f>'SO 5.1 - ZRN'!F41</f>
        <v>0</v>
      </c>
      <c r="BE67" s="4"/>
      <c r="BT67" s="134" t="s">
        <v>87</v>
      </c>
      <c r="BV67" s="134" t="s">
        <v>73</v>
      </c>
      <c r="BW67" s="134" t="s">
        <v>113</v>
      </c>
      <c r="BX67" s="134" t="s">
        <v>111</v>
      </c>
      <c r="CL67" s="134" t="s">
        <v>19</v>
      </c>
    </row>
    <row r="68" s="4" customFormat="1" ht="16.5" customHeight="1">
      <c r="A68" s="135" t="s">
        <v>84</v>
      </c>
      <c r="B68" s="64"/>
      <c r="C68" s="125"/>
      <c r="D68" s="125"/>
      <c r="E68" s="125"/>
      <c r="F68" s="126" t="s">
        <v>114</v>
      </c>
      <c r="G68" s="126"/>
      <c r="H68" s="126"/>
      <c r="I68" s="126"/>
      <c r="J68" s="126"/>
      <c r="K68" s="125"/>
      <c r="L68" s="126" t="s">
        <v>90</v>
      </c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8">
        <f>'SO 5.2 - VRN'!J34</f>
        <v>0</v>
      </c>
      <c r="AH68" s="125"/>
      <c r="AI68" s="125"/>
      <c r="AJ68" s="125"/>
      <c r="AK68" s="125"/>
      <c r="AL68" s="125"/>
      <c r="AM68" s="125"/>
      <c r="AN68" s="128">
        <f>SUM(AG68,AT68)</f>
        <v>0</v>
      </c>
      <c r="AO68" s="125"/>
      <c r="AP68" s="125"/>
      <c r="AQ68" s="129" t="s">
        <v>82</v>
      </c>
      <c r="AR68" s="66"/>
      <c r="AS68" s="130">
        <v>0</v>
      </c>
      <c r="AT68" s="131">
        <f>ROUND(SUM(AV68:AW68),2)</f>
        <v>0</v>
      </c>
      <c r="AU68" s="132">
        <f>'SO 5.2 - VRN'!P92</f>
        <v>0</v>
      </c>
      <c r="AV68" s="131">
        <f>'SO 5.2 - VRN'!J37</f>
        <v>0</v>
      </c>
      <c r="AW68" s="131">
        <f>'SO 5.2 - VRN'!J38</f>
        <v>0</v>
      </c>
      <c r="AX68" s="131">
        <f>'SO 5.2 - VRN'!J39</f>
        <v>0</v>
      </c>
      <c r="AY68" s="131">
        <f>'SO 5.2 - VRN'!J40</f>
        <v>0</v>
      </c>
      <c r="AZ68" s="131">
        <f>'SO 5.2 - VRN'!F37</f>
        <v>0</v>
      </c>
      <c r="BA68" s="131">
        <f>'SO 5.2 - VRN'!F38</f>
        <v>0</v>
      </c>
      <c r="BB68" s="131">
        <f>'SO 5.2 - VRN'!F39</f>
        <v>0</v>
      </c>
      <c r="BC68" s="131">
        <f>'SO 5.2 - VRN'!F40</f>
        <v>0</v>
      </c>
      <c r="BD68" s="133">
        <f>'SO 5.2 - VRN'!F41</f>
        <v>0</v>
      </c>
      <c r="BE68" s="4"/>
      <c r="BT68" s="134" t="s">
        <v>87</v>
      </c>
      <c r="BV68" s="134" t="s">
        <v>73</v>
      </c>
      <c r="BW68" s="134" t="s">
        <v>115</v>
      </c>
      <c r="BX68" s="134" t="s">
        <v>111</v>
      </c>
      <c r="CL68" s="134" t="s">
        <v>19</v>
      </c>
    </row>
    <row r="69" s="7" customFormat="1" ht="16.5" customHeight="1">
      <c r="A69" s="7"/>
      <c r="B69" s="112"/>
      <c r="C69" s="113"/>
      <c r="D69" s="114" t="s">
        <v>116</v>
      </c>
      <c r="E69" s="114"/>
      <c r="F69" s="114"/>
      <c r="G69" s="114"/>
      <c r="H69" s="114"/>
      <c r="I69" s="115"/>
      <c r="J69" s="114" t="s">
        <v>117</v>
      </c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14"/>
      <c r="AF69" s="114"/>
      <c r="AG69" s="116">
        <f>ROUND(AG70,2)</f>
        <v>0</v>
      </c>
      <c r="AH69" s="115"/>
      <c r="AI69" s="115"/>
      <c r="AJ69" s="115"/>
      <c r="AK69" s="115"/>
      <c r="AL69" s="115"/>
      <c r="AM69" s="115"/>
      <c r="AN69" s="117">
        <f>SUM(AG69,AT69)</f>
        <v>0</v>
      </c>
      <c r="AO69" s="115"/>
      <c r="AP69" s="115"/>
      <c r="AQ69" s="118" t="s">
        <v>77</v>
      </c>
      <c r="AR69" s="119"/>
      <c r="AS69" s="120">
        <f>ROUND(AS70,2)</f>
        <v>0</v>
      </c>
      <c r="AT69" s="121">
        <f>ROUND(SUM(AV69:AW69),2)</f>
        <v>0</v>
      </c>
      <c r="AU69" s="122">
        <f>ROUND(AU70,5)</f>
        <v>0</v>
      </c>
      <c r="AV69" s="121">
        <f>ROUND(AZ69*L29,2)</f>
        <v>0</v>
      </c>
      <c r="AW69" s="121">
        <f>ROUND(BA69*L30,2)</f>
        <v>0</v>
      </c>
      <c r="AX69" s="121">
        <f>ROUND(BB69*L29,2)</f>
        <v>0</v>
      </c>
      <c r="AY69" s="121">
        <f>ROUND(BC69*L30,2)</f>
        <v>0</v>
      </c>
      <c r="AZ69" s="121">
        <f>ROUND(AZ70,2)</f>
        <v>0</v>
      </c>
      <c r="BA69" s="121">
        <f>ROUND(BA70,2)</f>
        <v>0</v>
      </c>
      <c r="BB69" s="121">
        <f>ROUND(BB70,2)</f>
        <v>0</v>
      </c>
      <c r="BC69" s="121">
        <f>ROUND(BC70,2)</f>
        <v>0</v>
      </c>
      <c r="BD69" s="123">
        <f>ROUND(BD70,2)</f>
        <v>0</v>
      </c>
      <c r="BE69" s="7"/>
      <c r="BS69" s="124" t="s">
        <v>70</v>
      </c>
      <c r="BT69" s="124" t="s">
        <v>75</v>
      </c>
      <c r="BU69" s="124" t="s">
        <v>72</v>
      </c>
      <c r="BV69" s="124" t="s">
        <v>73</v>
      </c>
      <c r="BW69" s="124" t="s">
        <v>118</v>
      </c>
      <c r="BX69" s="124" t="s">
        <v>5</v>
      </c>
      <c r="CL69" s="124" t="s">
        <v>19</v>
      </c>
      <c r="CM69" s="124" t="s">
        <v>79</v>
      </c>
    </row>
    <row r="70" s="4" customFormat="1" ht="23.25" customHeight="1">
      <c r="A70" s="4"/>
      <c r="B70" s="64"/>
      <c r="C70" s="125"/>
      <c r="D70" s="125"/>
      <c r="E70" s="126" t="s">
        <v>119</v>
      </c>
      <c r="F70" s="126"/>
      <c r="G70" s="126"/>
      <c r="H70" s="126"/>
      <c r="I70" s="126"/>
      <c r="J70" s="125"/>
      <c r="K70" s="126" t="s">
        <v>120</v>
      </c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7">
        <f>ROUND(SUM(AG71:AG72),2)</f>
        <v>0</v>
      </c>
      <c r="AH70" s="125"/>
      <c r="AI70" s="125"/>
      <c r="AJ70" s="125"/>
      <c r="AK70" s="125"/>
      <c r="AL70" s="125"/>
      <c r="AM70" s="125"/>
      <c r="AN70" s="128">
        <f>SUM(AG70,AT70)</f>
        <v>0</v>
      </c>
      <c r="AO70" s="125"/>
      <c r="AP70" s="125"/>
      <c r="AQ70" s="129" t="s">
        <v>82</v>
      </c>
      <c r="AR70" s="66"/>
      <c r="AS70" s="130">
        <f>ROUND(SUM(AS71:AS72),2)</f>
        <v>0</v>
      </c>
      <c r="AT70" s="131">
        <f>ROUND(SUM(AV70:AW70),2)</f>
        <v>0</v>
      </c>
      <c r="AU70" s="132">
        <f>ROUND(SUM(AU71:AU72),5)</f>
        <v>0</v>
      </c>
      <c r="AV70" s="131">
        <f>ROUND(AZ70*L29,2)</f>
        <v>0</v>
      </c>
      <c r="AW70" s="131">
        <f>ROUND(BA70*L30,2)</f>
        <v>0</v>
      </c>
      <c r="AX70" s="131">
        <f>ROUND(BB70*L29,2)</f>
        <v>0</v>
      </c>
      <c r="AY70" s="131">
        <f>ROUND(BC70*L30,2)</f>
        <v>0</v>
      </c>
      <c r="AZ70" s="131">
        <f>ROUND(SUM(AZ71:AZ72),2)</f>
        <v>0</v>
      </c>
      <c r="BA70" s="131">
        <f>ROUND(SUM(BA71:BA72),2)</f>
        <v>0</v>
      </c>
      <c r="BB70" s="131">
        <f>ROUND(SUM(BB71:BB72),2)</f>
        <v>0</v>
      </c>
      <c r="BC70" s="131">
        <f>ROUND(SUM(BC71:BC72),2)</f>
        <v>0</v>
      </c>
      <c r="BD70" s="133">
        <f>ROUND(SUM(BD71:BD72),2)</f>
        <v>0</v>
      </c>
      <c r="BE70" s="4"/>
      <c r="BS70" s="134" t="s">
        <v>70</v>
      </c>
      <c r="BT70" s="134" t="s">
        <v>79</v>
      </c>
      <c r="BU70" s="134" t="s">
        <v>72</v>
      </c>
      <c r="BV70" s="134" t="s">
        <v>73</v>
      </c>
      <c r="BW70" s="134" t="s">
        <v>121</v>
      </c>
      <c r="BX70" s="134" t="s">
        <v>118</v>
      </c>
      <c r="CL70" s="134" t="s">
        <v>19</v>
      </c>
    </row>
    <row r="71" s="4" customFormat="1" ht="16.5" customHeight="1">
      <c r="A71" s="135" t="s">
        <v>84</v>
      </c>
      <c r="B71" s="64"/>
      <c r="C71" s="125"/>
      <c r="D71" s="125"/>
      <c r="E71" s="125"/>
      <c r="F71" s="126" t="s">
        <v>122</v>
      </c>
      <c r="G71" s="126"/>
      <c r="H71" s="126"/>
      <c r="I71" s="126"/>
      <c r="J71" s="126"/>
      <c r="K71" s="125"/>
      <c r="L71" s="126" t="s">
        <v>86</v>
      </c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8">
        <f>'SO 7.1 - ZRN'!J34</f>
        <v>0</v>
      </c>
      <c r="AH71" s="125"/>
      <c r="AI71" s="125"/>
      <c r="AJ71" s="125"/>
      <c r="AK71" s="125"/>
      <c r="AL71" s="125"/>
      <c r="AM71" s="125"/>
      <c r="AN71" s="128">
        <f>SUM(AG71,AT71)</f>
        <v>0</v>
      </c>
      <c r="AO71" s="125"/>
      <c r="AP71" s="125"/>
      <c r="AQ71" s="129" t="s">
        <v>82</v>
      </c>
      <c r="AR71" s="66"/>
      <c r="AS71" s="130">
        <v>0</v>
      </c>
      <c r="AT71" s="131">
        <f>ROUND(SUM(AV71:AW71),2)</f>
        <v>0</v>
      </c>
      <c r="AU71" s="132">
        <f>'SO 7.1 - ZRN'!P95</f>
        <v>0</v>
      </c>
      <c r="AV71" s="131">
        <f>'SO 7.1 - ZRN'!J37</f>
        <v>0</v>
      </c>
      <c r="AW71" s="131">
        <f>'SO 7.1 - ZRN'!J38</f>
        <v>0</v>
      </c>
      <c r="AX71" s="131">
        <f>'SO 7.1 - ZRN'!J39</f>
        <v>0</v>
      </c>
      <c r="AY71" s="131">
        <f>'SO 7.1 - ZRN'!J40</f>
        <v>0</v>
      </c>
      <c r="AZ71" s="131">
        <f>'SO 7.1 - ZRN'!F37</f>
        <v>0</v>
      </c>
      <c r="BA71" s="131">
        <f>'SO 7.1 - ZRN'!F38</f>
        <v>0</v>
      </c>
      <c r="BB71" s="131">
        <f>'SO 7.1 - ZRN'!F39</f>
        <v>0</v>
      </c>
      <c r="BC71" s="131">
        <f>'SO 7.1 - ZRN'!F40</f>
        <v>0</v>
      </c>
      <c r="BD71" s="133">
        <f>'SO 7.1 - ZRN'!F41</f>
        <v>0</v>
      </c>
      <c r="BE71" s="4"/>
      <c r="BT71" s="134" t="s">
        <v>87</v>
      </c>
      <c r="BV71" s="134" t="s">
        <v>73</v>
      </c>
      <c r="BW71" s="134" t="s">
        <v>123</v>
      </c>
      <c r="BX71" s="134" t="s">
        <v>121</v>
      </c>
      <c r="CL71" s="134" t="s">
        <v>19</v>
      </c>
    </row>
    <row r="72" s="4" customFormat="1" ht="16.5" customHeight="1">
      <c r="A72" s="135" t="s">
        <v>84</v>
      </c>
      <c r="B72" s="64"/>
      <c r="C72" s="125"/>
      <c r="D72" s="125"/>
      <c r="E72" s="125"/>
      <c r="F72" s="126" t="s">
        <v>124</v>
      </c>
      <c r="G72" s="126"/>
      <c r="H72" s="126"/>
      <c r="I72" s="126"/>
      <c r="J72" s="126"/>
      <c r="K72" s="125"/>
      <c r="L72" s="126" t="s">
        <v>90</v>
      </c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8">
        <f>'SO 7.2 - VRN'!J34</f>
        <v>0</v>
      </c>
      <c r="AH72" s="125"/>
      <c r="AI72" s="125"/>
      <c r="AJ72" s="125"/>
      <c r="AK72" s="125"/>
      <c r="AL72" s="125"/>
      <c r="AM72" s="125"/>
      <c r="AN72" s="128">
        <f>SUM(AG72,AT72)</f>
        <v>0</v>
      </c>
      <c r="AO72" s="125"/>
      <c r="AP72" s="125"/>
      <c r="AQ72" s="129" t="s">
        <v>82</v>
      </c>
      <c r="AR72" s="66"/>
      <c r="AS72" s="130">
        <v>0</v>
      </c>
      <c r="AT72" s="131">
        <f>ROUND(SUM(AV72:AW72),2)</f>
        <v>0</v>
      </c>
      <c r="AU72" s="132">
        <f>'SO 7.2 - VRN'!P92</f>
        <v>0</v>
      </c>
      <c r="AV72" s="131">
        <f>'SO 7.2 - VRN'!J37</f>
        <v>0</v>
      </c>
      <c r="AW72" s="131">
        <f>'SO 7.2 - VRN'!J38</f>
        <v>0</v>
      </c>
      <c r="AX72" s="131">
        <f>'SO 7.2 - VRN'!J39</f>
        <v>0</v>
      </c>
      <c r="AY72" s="131">
        <f>'SO 7.2 - VRN'!J40</f>
        <v>0</v>
      </c>
      <c r="AZ72" s="131">
        <f>'SO 7.2 - VRN'!F37</f>
        <v>0</v>
      </c>
      <c r="BA72" s="131">
        <f>'SO 7.2 - VRN'!F38</f>
        <v>0</v>
      </c>
      <c r="BB72" s="131">
        <f>'SO 7.2 - VRN'!F39</f>
        <v>0</v>
      </c>
      <c r="BC72" s="131">
        <f>'SO 7.2 - VRN'!F40</f>
        <v>0</v>
      </c>
      <c r="BD72" s="133">
        <f>'SO 7.2 - VRN'!F41</f>
        <v>0</v>
      </c>
      <c r="BE72" s="4"/>
      <c r="BT72" s="134" t="s">
        <v>87</v>
      </c>
      <c r="BV72" s="134" t="s">
        <v>73</v>
      </c>
      <c r="BW72" s="134" t="s">
        <v>125</v>
      </c>
      <c r="BX72" s="134" t="s">
        <v>121</v>
      </c>
      <c r="CL72" s="134" t="s">
        <v>19</v>
      </c>
    </row>
    <row r="73" s="7" customFormat="1" ht="16.5" customHeight="1">
      <c r="A73" s="7"/>
      <c r="B73" s="112"/>
      <c r="C73" s="113"/>
      <c r="D73" s="114" t="s">
        <v>126</v>
      </c>
      <c r="E73" s="114"/>
      <c r="F73" s="114"/>
      <c r="G73" s="114"/>
      <c r="H73" s="114"/>
      <c r="I73" s="115"/>
      <c r="J73" s="114" t="s">
        <v>127</v>
      </c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4"/>
      <c r="AD73" s="114"/>
      <c r="AE73" s="114"/>
      <c r="AF73" s="114"/>
      <c r="AG73" s="116">
        <f>ROUND(AG74,2)</f>
        <v>0</v>
      </c>
      <c r="AH73" s="115"/>
      <c r="AI73" s="115"/>
      <c r="AJ73" s="115"/>
      <c r="AK73" s="115"/>
      <c r="AL73" s="115"/>
      <c r="AM73" s="115"/>
      <c r="AN73" s="117">
        <f>SUM(AG73,AT73)</f>
        <v>0</v>
      </c>
      <c r="AO73" s="115"/>
      <c r="AP73" s="115"/>
      <c r="AQ73" s="118" t="s">
        <v>77</v>
      </c>
      <c r="AR73" s="119"/>
      <c r="AS73" s="120">
        <f>ROUND(AS74,2)</f>
        <v>0</v>
      </c>
      <c r="AT73" s="121">
        <f>ROUND(SUM(AV73:AW73),2)</f>
        <v>0</v>
      </c>
      <c r="AU73" s="122">
        <f>ROUND(AU74,5)</f>
        <v>0</v>
      </c>
      <c r="AV73" s="121">
        <f>ROUND(AZ73*L29,2)</f>
        <v>0</v>
      </c>
      <c r="AW73" s="121">
        <f>ROUND(BA73*L30,2)</f>
        <v>0</v>
      </c>
      <c r="AX73" s="121">
        <f>ROUND(BB73*L29,2)</f>
        <v>0</v>
      </c>
      <c r="AY73" s="121">
        <f>ROUND(BC73*L30,2)</f>
        <v>0</v>
      </c>
      <c r="AZ73" s="121">
        <f>ROUND(AZ74,2)</f>
        <v>0</v>
      </c>
      <c r="BA73" s="121">
        <f>ROUND(BA74,2)</f>
        <v>0</v>
      </c>
      <c r="BB73" s="121">
        <f>ROUND(BB74,2)</f>
        <v>0</v>
      </c>
      <c r="BC73" s="121">
        <f>ROUND(BC74,2)</f>
        <v>0</v>
      </c>
      <c r="BD73" s="123">
        <f>ROUND(BD74,2)</f>
        <v>0</v>
      </c>
      <c r="BE73" s="7"/>
      <c r="BS73" s="124" t="s">
        <v>70</v>
      </c>
      <c r="BT73" s="124" t="s">
        <v>75</v>
      </c>
      <c r="BU73" s="124" t="s">
        <v>72</v>
      </c>
      <c r="BV73" s="124" t="s">
        <v>73</v>
      </c>
      <c r="BW73" s="124" t="s">
        <v>128</v>
      </c>
      <c r="BX73" s="124" t="s">
        <v>5</v>
      </c>
      <c r="CL73" s="124" t="s">
        <v>19</v>
      </c>
      <c r="CM73" s="124" t="s">
        <v>79</v>
      </c>
    </row>
    <row r="74" s="4" customFormat="1" ht="23.25" customHeight="1">
      <c r="A74" s="4"/>
      <c r="B74" s="64"/>
      <c r="C74" s="125"/>
      <c r="D74" s="125"/>
      <c r="E74" s="126" t="s">
        <v>129</v>
      </c>
      <c r="F74" s="126"/>
      <c r="G74" s="126"/>
      <c r="H74" s="126"/>
      <c r="I74" s="126"/>
      <c r="J74" s="125"/>
      <c r="K74" s="126" t="s">
        <v>130</v>
      </c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7">
        <f>ROUND(AG75,2)</f>
        <v>0</v>
      </c>
      <c r="AH74" s="125"/>
      <c r="AI74" s="125"/>
      <c r="AJ74" s="125"/>
      <c r="AK74" s="125"/>
      <c r="AL74" s="125"/>
      <c r="AM74" s="125"/>
      <c r="AN74" s="128">
        <f>SUM(AG74,AT74)</f>
        <v>0</v>
      </c>
      <c r="AO74" s="125"/>
      <c r="AP74" s="125"/>
      <c r="AQ74" s="129" t="s">
        <v>82</v>
      </c>
      <c r="AR74" s="66"/>
      <c r="AS74" s="130">
        <f>ROUND(AS75,2)</f>
        <v>0</v>
      </c>
      <c r="AT74" s="131">
        <f>ROUND(SUM(AV74:AW74),2)</f>
        <v>0</v>
      </c>
      <c r="AU74" s="132">
        <f>ROUND(AU75,5)</f>
        <v>0</v>
      </c>
      <c r="AV74" s="131">
        <f>ROUND(AZ74*L29,2)</f>
        <v>0</v>
      </c>
      <c r="AW74" s="131">
        <f>ROUND(BA74*L30,2)</f>
        <v>0</v>
      </c>
      <c r="AX74" s="131">
        <f>ROUND(BB74*L29,2)</f>
        <v>0</v>
      </c>
      <c r="AY74" s="131">
        <f>ROUND(BC74*L30,2)</f>
        <v>0</v>
      </c>
      <c r="AZ74" s="131">
        <f>ROUND(AZ75,2)</f>
        <v>0</v>
      </c>
      <c r="BA74" s="131">
        <f>ROUND(BA75,2)</f>
        <v>0</v>
      </c>
      <c r="BB74" s="131">
        <f>ROUND(BB75,2)</f>
        <v>0</v>
      </c>
      <c r="BC74" s="131">
        <f>ROUND(BC75,2)</f>
        <v>0</v>
      </c>
      <c r="BD74" s="133">
        <f>ROUND(BD75,2)</f>
        <v>0</v>
      </c>
      <c r="BE74" s="4"/>
      <c r="BS74" s="134" t="s">
        <v>70</v>
      </c>
      <c r="BT74" s="134" t="s">
        <v>79</v>
      </c>
      <c r="BU74" s="134" t="s">
        <v>72</v>
      </c>
      <c r="BV74" s="134" t="s">
        <v>73</v>
      </c>
      <c r="BW74" s="134" t="s">
        <v>131</v>
      </c>
      <c r="BX74" s="134" t="s">
        <v>128</v>
      </c>
      <c r="CL74" s="134" t="s">
        <v>19</v>
      </c>
    </row>
    <row r="75" s="4" customFormat="1" ht="16.5" customHeight="1">
      <c r="A75" s="135" t="s">
        <v>84</v>
      </c>
      <c r="B75" s="64"/>
      <c r="C75" s="125"/>
      <c r="D75" s="125"/>
      <c r="E75" s="125"/>
      <c r="F75" s="126" t="s">
        <v>132</v>
      </c>
      <c r="G75" s="126"/>
      <c r="H75" s="126"/>
      <c r="I75" s="126"/>
      <c r="J75" s="126"/>
      <c r="K75" s="125"/>
      <c r="L75" s="126" t="s">
        <v>86</v>
      </c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8">
        <f>'SO 8.1 - ZRN'!J34</f>
        <v>0</v>
      </c>
      <c r="AH75" s="125"/>
      <c r="AI75" s="125"/>
      <c r="AJ75" s="125"/>
      <c r="AK75" s="125"/>
      <c r="AL75" s="125"/>
      <c r="AM75" s="125"/>
      <c r="AN75" s="128">
        <f>SUM(AG75,AT75)</f>
        <v>0</v>
      </c>
      <c r="AO75" s="125"/>
      <c r="AP75" s="125"/>
      <c r="AQ75" s="129" t="s">
        <v>82</v>
      </c>
      <c r="AR75" s="66"/>
      <c r="AS75" s="130">
        <v>0</v>
      </c>
      <c r="AT75" s="131">
        <f>ROUND(SUM(AV75:AW75),2)</f>
        <v>0</v>
      </c>
      <c r="AU75" s="132">
        <f>'SO 8.1 - ZRN'!P94</f>
        <v>0</v>
      </c>
      <c r="AV75" s="131">
        <f>'SO 8.1 - ZRN'!J37</f>
        <v>0</v>
      </c>
      <c r="AW75" s="131">
        <f>'SO 8.1 - ZRN'!J38</f>
        <v>0</v>
      </c>
      <c r="AX75" s="131">
        <f>'SO 8.1 - ZRN'!J39</f>
        <v>0</v>
      </c>
      <c r="AY75" s="131">
        <f>'SO 8.1 - ZRN'!J40</f>
        <v>0</v>
      </c>
      <c r="AZ75" s="131">
        <f>'SO 8.1 - ZRN'!F37</f>
        <v>0</v>
      </c>
      <c r="BA75" s="131">
        <f>'SO 8.1 - ZRN'!F38</f>
        <v>0</v>
      </c>
      <c r="BB75" s="131">
        <f>'SO 8.1 - ZRN'!F39</f>
        <v>0</v>
      </c>
      <c r="BC75" s="131">
        <f>'SO 8.1 - ZRN'!F40</f>
        <v>0</v>
      </c>
      <c r="BD75" s="133">
        <f>'SO 8.1 - ZRN'!F41</f>
        <v>0</v>
      </c>
      <c r="BE75" s="4"/>
      <c r="BT75" s="134" t="s">
        <v>87</v>
      </c>
      <c r="BV75" s="134" t="s">
        <v>73</v>
      </c>
      <c r="BW75" s="134" t="s">
        <v>133</v>
      </c>
      <c r="BX75" s="134" t="s">
        <v>131</v>
      </c>
      <c r="CL75" s="134" t="s">
        <v>19</v>
      </c>
    </row>
    <row r="76" s="7" customFormat="1" ht="16.5" customHeight="1">
      <c r="A76" s="7"/>
      <c r="B76" s="112"/>
      <c r="C76" s="113"/>
      <c r="D76" s="114" t="s">
        <v>134</v>
      </c>
      <c r="E76" s="114"/>
      <c r="F76" s="114"/>
      <c r="G76" s="114"/>
      <c r="H76" s="114"/>
      <c r="I76" s="115"/>
      <c r="J76" s="114" t="s">
        <v>135</v>
      </c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4"/>
      <c r="AD76" s="114"/>
      <c r="AE76" s="114"/>
      <c r="AF76" s="114"/>
      <c r="AG76" s="116">
        <f>ROUND(AG77+AG80+AG85+AG88,2)</f>
        <v>0</v>
      </c>
      <c r="AH76" s="115"/>
      <c r="AI76" s="115"/>
      <c r="AJ76" s="115"/>
      <c r="AK76" s="115"/>
      <c r="AL76" s="115"/>
      <c r="AM76" s="115"/>
      <c r="AN76" s="117">
        <f>SUM(AG76,AT76)</f>
        <v>0</v>
      </c>
      <c r="AO76" s="115"/>
      <c r="AP76" s="115"/>
      <c r="AQ76" s="118" t="s">
        <v>77</v>
      </c>
      <c r="AR76" s="119"/>
      <c r="AS76" s="120">
        <f>ROUND(AS77+AS80+AS85+AS88,2)</f>
        <v>0</v>
      </c>
      <c r="AT76" s="121">
        <f>ROUND(SUM(AV76:AW76),2)</f>
        <v>0</v>
      </c>
      <c r="AU76" s="122">
        <f>ROUND(AU77+AU80+AU85+AU88,5)</f>
        <v>0</v>
      </c>
      <c r="AV76" s="121">
        <f>ROUND(AZ76*L29,2)</f>
        <v>0</v>
      </c>
      <c r="AW76" s="121">
        <f>ROUND(BA76*L30,2)</f>
        <v>0</v>
      </c>
      <c r="AX76" s="121">
        <f>ROUND(BB76*L29,2)</f>
        <v>0</v>
      </c>
      <c r="AY76" s="121">
        <f>ROUND(BC76*L30,2)</f>
        <v>0</v>
      </c>
      <c r="AZ76" s="121">
        <f>ROUND(AZ77+AZ80+AZ85+AZ88,2)</f>
        <v>0</v>
      </c>
      <c r="BA76" s="121">
        <f>ROUND(BA77+BA80+BA85+BA88,2)</f>
        <v>0</v>
      </c>
      <c r="BB76" s="121">
        <f>ROUND(BB77+BB80+BB85+BB88,2)</f>
        <v>0</v>
      </c>
      <c r="BC76" s="121">
        <f>ROUND(BC77+BC80+BC85+BC88,2)</f>
        <v>0</v>
      </c>
      <c r="BD76" s="123">
        <f>ROUND(BD77+BD80+BD85+BD88,2)</f>
        <v>0</v>
      </c>
      <c r="BE76" s="7"/>
      <c r="BS76" s="124" t="s">
        <v>70</v>
      </c>
      <c r="BT76" s="124" t="s">
        <v>75</v>
      </c>
      <c r="BU76" s="124" t="s">
        <v>72</v>
      </c>
      <c r="BV76" s="124" t="s">
        <v>73</v>
      </c>
      <c r="BW76" s="124" t="s">
        <v>136</v>
      </c>
      <c r="BX76" s="124" t="s">
        <v>5</v>
      </c>
      <c r="CL76" s="124" t="s">
        <v>19</v>
      </c>
      <c r="CM76" s="124" t="s">
        <v>79</v>
      </c>
    </row>
    <row r="77" s="4" customFormat="1" ht="23.25" customHeight="1">
      <c r="A77" s="4"/>
      <c r="B77" s="64"/>
      <c r="C77" s="125"/>
      <c r="D77" s="125"/>
      <c r="E77" s="126" t="s">
        <v>137</v>
      </c>
      <c r="F77" s="126"/>
      <c r="G77" s="126"/>
      <c r="H77" s="126"/>
      <c r="I77" s="126"/>
      <c r="J77" s="125"/>
      <c r="K77" s="126" t="s">
        <v>138</v>
      </c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7">
        <f>ROUND(SUM(AG78:AG79),2)</f>
        <v>0</v>
      </c>
      <c r="AH77" s="125"/>
      <c r="AI77" s="125"/>
      <c r="AJ77" s="125"/>
      <c r="AK77" s="125"/>
      <c r="AL77" s="125"/>
      <c r="AM77" s="125"/>
      <c r="AN77" s="128">
        <f>SUM(AG77,AT77)</f>
        <v>0</v>
      </c>
      <c r="AO77" s="125"/>
      <c r="AP77" s="125"/>
      <c r="AQ77" s="129" t="s">
        <v>82</v>
      </c>
      <c r="AR77" s="66"/>
      <c r="AS77" s="130">
        <f>ROUND(SUM(AS78:AS79),2)</f>
        <v>0</v>
      </c>
      <c r="AT77" s="131">
        <f>ROUND(SUM(AV77:AW77),2)</f>
        <v>0</v>
      </c>
      <c r="AU77" s="132">
        <f>ROUND(SUM(AU78:AU79),5)</f>
        <v>0</v>
      </c>
      <c r="AV77" s="131">
        <f>ROUND(AZ77*L29,2)</f>
        <v>0</v>
      </c>
      <c r="AW77" s="131">
        <f>ROUND(BA77*L30,2)</f>
        <v>0</v>
      </c>
      <c r="AX77" s="131">
        <f>ROUND(BB77*L29,2)</f>
        <v>0</v>
      </c>
      <c r="AY77" s="131">
        <f>ROUND(BC77*L30,2)</f>
        <v>0</v>
      </c>
      <c r="AZ77" s="131">
        <f>ROUND(SUM(AZ78:AZ79),2)</f>
        <v>0</v>
      </c>
      <c r="BA77" s="131">
        <f>ROUND(SUM(BA78:BA79),2)</f>
        <v>0</v>
      </c>
      <c r="BB77" s="131">
        <f>ROUND(SUM(BB78:BB79),2)</f>
        <v>0</v>
      </c>
      <c r="BC77" s="131">
        <f>ROUND(SUM(BC78:BC79),2)</f>
        <v>0</v>
      </c>
      <c r="BD77" s="133">
        <f>ROUND(SUM(BD78:BD79),2)</f>
        <v>0</v>
      </c>
      <c r="BE77" s="4"/>
      <c r="BS77" s="134" t="s">
        <v>70</v>
      </c>
      <c r="BT77" s="134" t="s">
        <v>79</v>
      </c>
      <c r="BU77" s="134" t="s">
        <v>72</v>
      </c>
      <c r="BV77" s="134" t="s">
        <v>73</v>
      </c>
      <c r="BW77" s="134" t="s">
        <v>139</v>
      </c>
      <c r="BX77" s="134" t="s">
        <v>136</v>
      </c>
      <c r="CL77" s="134" t="s">
        <v>19</v>
      </c>
    </row>
    <row r="78" s="4" customFormat="1" ht="16.5" customHeight="1">
      <c r="A78" s="135" t="s">
        <v>84</v>
      </c>
      <c r="B78" s="64"/>
      <c r="C78" s="125"/>
      <c r="D78" s="125"/>
      <c r="E78" s="125"/>
      <c r="F78" s="126" t="s">
        <v>140</v>
      </c>
      <c r="G78" s="126"/>
      <c r="H78" s="126"/>
      <c r="I78" s="126"/>
      <c r="J78" s="126"/>
      <c r="K78" s="125"/>
      <c r="L78" s="126" t="s">
        <v>86</v>
      </c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8">
        <f>'SO 9.1 - ZRN'!J34</f>
        <v>0</v>
      </c>
      <c r="AH78" s="125"/>
      <c r="AI78" s="125"/>
      <c r="AJ78" s="125"/>
      <c r="AK78" s="125"/>
      <c r="AL78" s="125"/>
      <c r="AM78" s="125"/>
      <c r="AN78" s="128">
        <f>SUM(AG78,AT78)</f>
        <v>0</v>
      </c>
      <c r="AO78" s="125"/>
      <c r="AP78" s="125"/>
      <c r="AQ78" s="129" t="s">
        <v>82</v>
      </c>
      <c r="AR78" s="66"/>
      <c r="AS78" s="130">
        <v>0</v>
      </c>
      <c r="AT78" s="131">
        <f>ROUND(SUM(AV78:AW78),2)</f>
        <v>0</v>
      </c>
      <c r="AU78" s="132">
        <f>'SO 9.1 - ZRN'!P93</f>
        <v>0</v>
      </c>
      <c r="AV78" s="131">
        <f>'SO 9.1 - ZRN'!J37</f>
        <v>0</v>
      </c>
      <c r="AW78" s="131">
        <f>'SO 9.1 - ZRN'!J38</f>
        <v>0</v>
      </c>
      <c r="AX78" s="131">
        <f>'SO 9.1 - ZRN'!J39</f>
        <v>0</v>
      </c>
      <c r="AY78" s="131">
        <f>'SO 9.1 - ZRN'!J40</f>
        <v>0</v>
      </c>
      <c r="AZ78" s="131">
        <f>'SO 9.1 - ZRN'!F37</f>
        <v>0</v>
      </c>
      <c r="BA78" s="131">
        <f>'SO 9.1 - ZRN'!F38</f>
        <v>0</v>
      </c>
      <c r="BB78" s="131">
        <f>'SO 9.1 - ZRN'!F39</f>
        <v>0</v>
      </c>
      <c r="BC78" s="131">
        <f>'SO 9.1 - ZRN'!F40</f>
        <v>0</v>
      </c>
      <c r="BD78" s="133">
        <f>'SO 9.1 - ZRN'!F41</f>
        <v>0</v>
      </c>
      <c r="BE78" s="4"/>
      <c r="BT78" s="134" t="s">
        <v>87</v>
      </c>
      <c r="BV78" s="134" t="s">
        <v>73</v>
      </c>
      <c r="BW78" s="134" t="s">
        <v>141</v>
      </c>
      <c r="BX78" s="134" t="s">
        <v>139</v>
      </c>
      <c r="CL78" s="134" t="s">
        <v>19</v>
      </c>
    </row>
    <row r="79" s="4" customFormat="1" ht="16.5" customHeight="1">
      <c r="A79" s="135" t="s">
        <v>84</v>
      </c>
      <c r="B79" s="64"/>
      <c r="C79" s="125"/>
      <c r="D79" s="125"/>
      <c r="E79" s="125"/>
      <c r="F79" s="126" t="s">
        <v>142</v>
      </c>
      <c r="G79" s="126"/>
      <c r="H79" s="126"/>
      <c r="I79" s="126"/>
      <c r="J79" s="126"/>
      <c r="K79" s="125"/>
      <c r="L79" s="126" t="s">
        <v>90</v>
      </c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8">
        <f>'SO 9.2 - VRN'!J34</f>
        <v>0</v>
      </c>
      <c r="AH79" s="125"/>
      <c r="AI79" s="125"/>
      <c r="AJ79" s="125"/>
      <c r="AK79" s="125"/>
      <c r="AL79" s="125"/>
      <c r="AM79" s="125"/>
      <c r="AN79" s="128">
        <f>SUM(AG79,AT79)</f>
        <v>0</v>
      </c>
      <c r="AO79" s="125"/>
      <c r="AP79" s="125"/>
      <c r="AQ79" s="129" t="s">
        <v>82</v>
      </c>
      <c r="AR79" s="66"/>
      <c r="AS79" s="130">
        <v>0</v>
      </c>
      <c r="AT79" s="131">
        <f>ROUND(SUM(AV79:AW79),2)</f>
        <v>0</v>
      </c>
      <c r="AU79" s="132">
        <f>'SO 9.2 - VRN'!P92</f>
        <v>0</v>
      </c>
      <c r="AV79" s="131">
        <f>'SO 9.2 - VRN'!J37</f>
        <v>0</v>
      </c>
      <c r="AW79" s="131">
        <f>'SO 9.2 - VRN'!J38</f>
        <v>0</v>
      </c>
      <c r="AX79" s="131">
        <f>'SO 9.2 - VRN'!J39</f>
        <v>0</v>
      </c>
      <c r="AY79" s="131">
        <f>'SO 9.2 - VRN'!J40</f>
        <v>0</v>
      </c>
      <c r="AZ79" s="131">
        <f>'SO 9.2 - VRN'!F37</f>
        <v>0</v>
      </c>
      <c r="BA79" s="131">
        <f>'SO 9.2 - VRN'!F38</f>
        <v>0</v>
      </c>
      <c r="BB79" s="131">
        <f>'SO 9.2 - VRN'!F39</f>
        <v>0</v>
      </c>
      <c r="BC79" s="131">
        <f>'SO 9.2 - VRN'!F40</f>
        <v>0</v>
      </c>
      <c r="BD79" s="133">
        <f>'SO 9.2 - VRN'!F41</f>
        <v>0</v>
      </c>
      <c r="BE79" s="4"/>
      <c r="BT79" s="134" t="s">
        <v>87</v>
      </c>
      <c r="BV79" s="134" t="s">
        <v>73</v>
      </c>
      <c r="BW79" s="134" t="s">
        <v>143</v>
      </c>
      <c r="BX79" s="134" t="s">
        <v>139</v>
      </c>
      <c r="CL79" s="134" t="s">
        <v>19</v>
      </c>
    </row>
    <row r="80" s="4" customFormat="1" ht="23.25" customHeight="1">
      <c r="A80" s="4"/>
      <c r="B80" s="64"/>
      <c r="C80" s="125"/>
      <c r="D80" s="125"/>
      <c r="E80" s="126" t="s">
        <v>144</v>
      </c>
      <c r="F80" s="126"/>
      <c r="G80" s="126"/>
      <c r="H80" s="126"/>
      <c r="I80" s="126"/>
      <c r="J80" s="125"/>
      <c r="K80" s="126" t="s">
        <v>145</v>
      </c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7">
        <f>ROUND(AG81+AG84,2)</f>
        <v>0</v>
      </c>
      <c r="AH80" s="125"/>
      <c r="AI80" s="125"/>
      <c r="AJ80" s="125"/>
      <c r="AK80" s="125"/>
      <c r="AL80" s="125"/>
      <c r="AM80" s="125"/>
      <c r="AN80" s="128">
        <f>SUM(AG80,AT80)</f>
        <v>0</v>
      </c>
      <c r="AO80" s="125"/>
      <c r="AP80" s="125"/>
      <c r="AQ80" s="129" t="s">
        <v>82</v>
      </c>
      <c r="AR80" s="66"/>
      <c r="AS80" s="130">
        <f>ROUND(AS81+AS84,2)</f>
        <v>0</v>
      </c>
      <c r="AT80" s="131">
        <f>ROUND(SUM(AV80:AW80),2)</f>
        <v>0</v>
      </c>
      <c r="AU80" s="132">
        <f>ROUND(AU81+AU84,5)</f>
        <v>0</v>
      </c>
      <c r="AV80" s="131">
        <f>ROUND(AZ80*L29,2)</f>
        <v>0</v>
      </c>
      <c r="AW80" s="131">
        <f>ROUND(BA80*L30,2)</f>
        <v>0</v>
      </c>
      <c r="AX80" s="131">
        <f>ROUND(BB80*L29,2)</f>
        <v>0</v>
      </c>
      <c r="AY80" s="131">
        <f>ROUND(BC80*L30,2)</f>
        <v>0</v>
      </c>
      <c r="AZ80" s="131">
        <f>ROUND(AZ81+AZ84,2)</f>
        <v>0</v>
      </c>
      <c r="BA80" s="131">
        <f>ROUND(BA81+BA84,2)</f>
        <v>0</v>
      </c>
      <c r="BB80" s="131">
        <f>ROUND(BB81+BB84,2)</f>
        <v>0</v>
      </c>
      <c r="BC80" s="131">
        <f>ROUND(BC81+BC84,2)</f>
        <v>0</v>
      </c>
      <c r="BD80" s="133">
        <f>ROUND(BD81+BD84,2)</f>
        <v>0</v>
      </c>
      <c r="BE80" s="4"/>
      <c r="BS80" s="134" t="s">
        <v>70</v>
      </c>
      <c r="BT80" s="134" t="s">
        <v>79</v>
      </c>
      <c r="BU80" s="134" t="s">
        <v>72</v>
      </c>
      <c r="BV80" s="134" t="s">
        <v>73</v>
      </c>
      <c r="BW80" s="134" t="s">
        <v>146</v>
      </c>
      <c r="BX80" s="134" t="s">
        <v>136</v>
      </c>
      <c r="CL80" s="134" t="s">
        <v>19</v>
      </c>
    </row>
    <row r="81" s="4" customFormat="1" ht="16.5" customHeight="1">
      <c r="A81" s="4"/>
      <c r="B81" s="64"/>
      <c r="C81" s="125"/>
      <c r="D81" s="125"/>
      <c r="E81" s="125"/>
      <c r="F81" s="126" t="s">
        <v>147</v>
      </c>
      <c r="G81" s="126"/>
      <c r="H81" s="126"/>
      <c r="I81" s="126"/>
      <c r="J81" s="126"/>
      <c r="K81" s="125"/>
      <c r="L81" s="126" t="s">
        <v>86</v>
      </c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7">
        <f>ROUND(SUM(AG82:AG83),2)</f>
        <v>0</v>
      </c>
      <c r="AH81" s="125"/>
      <c r="AI81" s="125"/>
      <c r="AJ81" s="125"/>
      <c r="AK81" s="125"/>
      <c r="AL81" s="125"/>
      <c r="AM81" s="125"/>
      <c r="AN81" s="128">
        <f>SUM(AG81,AT81)</f>
        <v>0</v>
      </c>
      <c r="AO81" s="125"/>
      <c r="AP81" s="125"/>
      <c r="AQ81" s="129" t="s">
        <v>82</v>
      </c>
      <c r="AR81" s="66"/>
      <c r="AS81" s="130">
        <f>ROUND(SUM(AS82:AS83),2)</f>
        <v>0</v>
      </c>
      <c r="AT81" s="131">
        <f>ROUND(SUM(AV81:AW81),2)</f>
        <v>0</v>
      </c>
      <c r="AU81" s="132">
        <f>ROUND(SUM(AU82:AU83),5)</f>
        <v>0</v>
      </c>
      <c r="AV81" s="131">
        <f>ROUND(AZ81*L29,2)</f>
        <v>0</v>
      </c>
      <c r="AW81" s="131">
        <f>ROUND(BA81*L30,2)</f>
        <v>0</v>
      </c>
      <c r="AX81" s="131">
        <f>ROUND(BB81*L29,2)</f>
        <v>0</v>
      </c>
      <c r="AY81" s="131">
        <f>ROUND(BC81*L30,2)</f>
        <v>0</v>
      </c>
      <c r="AZ81" s="131">
        <f>ROUND(SUM(AZ82:AZ83),2)</f>
        <v>0</v>
      </c>
      <c r="BA81" s="131">
        <f>ROUND(SUM(BA82:BA83),2)</f>
        <v>0</v>
      </c>
      <c r="BB81" s="131">
        <f>ROUND(SUM(BB82:BB83),2)</f>
        <v>0</v>
      </c>
      <c r="BC81" s="131">
        <f>ROUND(SUM(BC82:BC83),2)</f>
        <v>0</v>
      </c>
      <c r="BD81" s="133">
        <f>ROUND(SUM(BD82:BD83),2)</f>
        <v>0</v>
      </c>
      <c r="BE81" s="4"/>
      <c r="BS81" s="134" t="s">
        <v>70</v>
      </c>
      <c r="BT81" s="134" t="s">
        <v>87</v>
      </c>
      <c r="BV81" s="134" t="s">
        <v>73</v>
      </c>
      <c r="BW81" s="134" t="s">
        <v>148</v>
      </c>
      <c r="BX81" s="134" t="s">
        <v>146</v>
      </c>
      <c r="CL81" s="134" t="s">
        <v>19</v>
      </c>
    </row>
    <row r="82" s="4" customFormat="1" ht="16.5" customHeight="1">
      <c r="A82" s="135" t="s">
        <v>84</v>
      </c>
      <c r="B82" s="64"/>
      <c r="C82" s="125"/>
      <c r="D82" s="125"/>
      <c r="E82" s="125"/>
      <c r="F82" s="125"/>
      <c r="G82" s="126" t="s">
        <v>147</v>
      </c>
      <c r="H82" s="126"/>
      <c r="I82" s="126"/>
      <c r="J82" s="126"/>
      <c r="K82" s="126"/>
      <c r="L82" s="125"/>
      <c r="M82" s="126" t="s">
        <v>86</v>
      </c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8">
        <f>'SO 10.1 - ZRN'!J34</f>
        <v>0</v>
      </c>
      <c r="AH82" s="125"/>
      <c r="AI82" s="125"/>
      <c r="AJ82" s="125"/>
      <c r="AK82" s="125"/>
      <c r="AL82" s="125"/>
      <c r="AM82" s="125"/>
      <c r="AN82" s="128">
        <f>SUM(AG82,AT82)</f>
        <v>0</v>
      </c>
      <c r="AO82" s="125"/>
      <c r="AP82" s="125"/>
      <c r="AQ82" s="129" t="s">
        <v>82</v>
      </c>
      <c r="AR82" s="66"/>
      <c r="AS82" s="130">
        <v>0</v>
      </c>
      <c r="AT82" s="131">
        <f>ROUND(SUM(AV82:AW82),2)</f>
        <v>0</v>
      </c>
      <c r="AU82" s="132">
        <f>'SO 10.1 - ZRN'!P95</f>
        <v>0</v>
      </c>
      <c r="AV82" s="131">
        <f>'SO 10.1 - ZRN'!J37</f>
        <v>0</v>
      </c>
      <c r="AW82" s="131">
        <f>'SO 10.1 - ZRN'!J38</f>
        <v>0</v>
      </c>
      <c r="AX82" s="131">
        <f>'SO 10.1 - ZRN'!J39</f>
        <v>0</v>
      </c>
      <c r="AY82" s="131">
        <f>'SO 10.1 - ZRN'!J40</f>
        <v>0</v>
      </c>
      <c r="AZ82" s="131">
        <f>'SO 10.1 - ZRN'!F37</f>
        <v>0</v>
      </c>
      <c r="BA82" s="131">
        <f>'SO 10.1 - ZRN'!F38</f>
        <v>0</v>
      </c>
      <c r="BB82" s="131">
        <f>'SO 10.1 - ZRN'!F39</f>
        <v>0</v>
      </c>
      <c r="BC82" s="131">
        <f>'SO 10.1 - ZRN'!F40</f>
        <v>0</v>
      </c>
      <c r="BD82" s="133">
        <f>'SO 10.1 - ZRN'!F41</f>
        <v>0</v>
      </c>
      <c r="BE82" s="4"/>
      <c r="BT82" s="134" t="s">
        <v>116</v>
      </c>
      <c r="BU82" s="134" t="s">
        <v>149</v>
      </c>
      <c r="BV82" s="134" t="s">
        <v>73</v>
      </c>
      <c r="BW82" s="134" t="s">
        <v>148</v>
      </c>
      <c r="BX82" s="134" t="s">
        <v>146</v>
      </c>
      <c r="CL82" s="134" t="s">
        <v>19</v>
      </c>
    </row>
    <row r="83" s="4" customFormat="1" ht="23.25" customHeight="1">
      <c r="A83" s="135" t="s">
        <v>84</v>
      </c>
      <c r="B83" s="64"/>
      <c r="C83" s="125"/>
      <c r="D83" s="125"/>
      <c r="E83" s="125"/>
      <c r="F83" s="125"/>
      <c r="G83" s="126" t="s">
        <v>150</v>
      </c>
      <c r="H83" s="126"/>
      <c r="I83" s="126"/>
      <c r="J83" s="126"/>
      <c r="K83" s="126"/>
      <c r="L83" s="125"/>
      <c r="M83" s="126" t="s">
        <v>151</v>
      </c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8">
        <f>'SO 10.1.1 - Propustek pod...'!J34</f>
        <v>0</v>
      </c>
      <c r="AH83" s="125"/>
      <c r="AI83" s="125"/>
      <c r="AJ83" s="125"/>
      <c r="AK83" s="125"/>
      <c r="AL83" s="125"/>
      <c r="AM83" s="125"/>
      <c r="AN83" s="128">
        <f>SUM(AG83,AT83)</f>
        <v>0</v>
      </c>
      <c r="AO83" s="125"/>
      <c r="AP83" s="125"/>
      <c r="AQ83" s="129" t="s">
        <v>82</v>
      </c>
      <c r="AR83" s="66"/>
      <c r="AS83" s="130">
        <v>0</v>
      </c>
      <c r="AT83" s="131">
        <f>ROUND(SUM(AV83:AW83),2)</f>
        <v>0</v>
      </c>
      <c r="AU83" s="132">
        <f>'SO 10.1.1 - Propustek pod...'!P97</f>
        <v>0</v>
      </c>
      <c r="AV83" s="131">
        <f>'SO 10.1.1 - Propustek pod...'!J37</f>
        <v>0</v>
      </c>
      <c r="AW83" s="131">
        <f>'SO 10.1.1 - Propustek pod...'!J38</f>
        <v>0</v>
      </c>
      <c r="AX83" s="131">
        <f>'SO 10.1.1 - Propustek pod...'!J39</f>
        <v>0</v>
      </c>
      <c r="AY83" s="131">
        <f>'SO 10.1.1 - Propustek pod...'!J40</f>
        <v>0</v>
      </c>
      <c r="AZ83" s="131">
        <f>'SO 10.1.1 - Propustek pod...'!F37</f>
        <v>0</v>
      </c>
      <c r="BA83" s="131">
        <f>'SO 10.1.1 - Propustek pod...'!F38</f>
        <v>0</v>
      </c>
      <c r="BB83" s="131">
        <f>'SO 10.1.1 - Propustek pod...'!F39</f>
        <v>0</v>
      </c>
      <c r="BC83" s="131">
        <f>'SO 10.1.1 - Propustek pod...'!F40</f>
        <v>0</v>
      </c>
      <c r="BD83" s="133">
        <f>'SO 10.1.1 - Propustek pod...'!F41</f>
        <v>0</v>
      </c>
      <c r="BE83" s="4"/>
      <c r="BT83" s="134" t="s">
        <v>116</v>
      </c>
      <c r="BV83" s="134" t="s">
        <v>73</v>
      </c>
      <c r="BW83" s="134" t="s">
        <v>152</v>
      </c>
      <c r="BX83" s="134" t="s">
        <v>148</v>
      </c>
      <c r="CL83" s="134" t="s">
        <v>19</v>
      </c>
    </row>
    <row r="84" s="4" customFormat="1" ht="16.5" customHeight="1">
      <c r="A84" s="135" t="s">
        <v>84</v>
      </c>
      <c r="B84" s="64"/>
      <c r="C84" s="125"/>
      <c r="D84" s="125"/>
      <c r="E84" s="125"/>
      <c r="F84" s="126" t="s">
        <v>153</v>
      </c>
      <c r="G84" s="126"/>
      <c r="H84" s="126"/>
      <c r="I84" s="126"/>
      <c r="J84" s="126"/>
      <c r="K84" s="125"/>
      <c r="L84" s="126" t="s">
        <v>90</v>
      </c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8">
        <f>'SO 10.2 - VRN'!J34</f>
        <v>0</v>
      </c>
      <c r="AH84" s="125"/>
      <c r="AI84" s="125"/>
      <c r="AJ84" s="125"/>
      <c r="AK84" s="125"/>
      <c r="AL84" s="125"/>
      <c r="AM84" s="125"/>
      <c r="AN84" s="128">
        <f>SUM(AG84,AT84)</f>
        <v>0</v>
      </c>
      <c r="AO84" s="125"/>
      <c r="AP84" s="125"/>
      <c r="AQ84" s="129" t="s">
        <v>82</v>
      </c>
      <c r="AR84" s="66"/>
      <c r="AS84" s="130">
        <v>0</v>
      </c>
      <c r="AT84" s="131">
        <f>ROUND(SUM(AV84:AW84),2)</f>
        <v>0</v>
      </c>
      <c r="AU84" s="132">
        <f>'SO 10.2 - VRN'!P92</f>
        <v>0</v>
      </c>
      <c r="AV84" s="131">
        <f>'SO 10.2 - VRN'!J37</f>
        <v>0</v>
      </c>
      <c r="AW84" s="131">
        <f>'SO 10.2 - VRN'!J38</f>
        <v>0</v>
      </c>
      <c r="AX84" s="131">
        <f>'SO 10.2 - VRN'!J39</f>
        <v>0</v>
      </c>
      <c r="AY84" s="131">
        <f>'SO 10.2 - VRN'!J40</f>
        <v>0</v>
      </c>
      <c r="AZ84" s="131">
        <f>'SO 10.2 - VRN'!F37</f>
        <v>0</v>
      </c>
      <c r="BA84" s="131">
        <f>'SO 10.2 - VRN'!F38</f>
        <v>0</v>
      </c>
      <c r="BB84" s="131">
        <f>'SO 10.2 - VRN'!F39</f>
        <v>0</v>
      </c>
      <c r="BC84" s="131">
        <f>'SO 10.2 - VRN'!F40</f>
        <v>0</v>
      </c>
      <c r="BD84" s="133">
        <f>'SO 10.2 - VRN'!F41</f>
        <v>0</v>
      </c>
      <c r="BE84" s="4"/>
      <c r="BT84" s="134" t="s">
        <v>87</v>
      </c>
      <c r="BV84" s="134" t="s">
        <v>73</v>
      </c>
      <c r="BW84" s="134" t="s">
        <v>154</v>
      </c>
      <c r="BX84" s="134" t="s">
        <v>146</v>
      </c>
      <c r="CL84" s="134" t="s">
        <v>19</v>
      </c>
    </row>
    <row r="85" s="4" customFormat="1" ht="23.25" customHeight="1">
      <c r="A85" s="4"/>
      <c r="B85" s="64"/>
      <c r="C85" s="125"/>
      <c r="D85" s="125"/>
      <c r="E85" s="126" t="s">
        <v>155</v>
      </c>
      <c r="F85" s="126"/>
      <c r="G85" s="126"/>
      <c r="H85" s="126"/>
      <c r="I85" s="126"/>
      <c r="J85" s="125"/>
      <c r="K85" s="126" t="s">
        <v>156</v>
      </c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7">
        <f>ROUND(SUM(AG86:AG87),2)</f>
        <v>0</v>
      </c>
      <c r="AH85" s="125"/>
      <c r="AI85" s="125"/>
      <c r="AJ85" s="125"/>
      <c r="AK85" s="125"/>
      <c r="AL85" s="125"/>
      <c r="AM85" s="125"/>
      <c r="AN85" s="128">
        <f>SUM(AG85,AT85)</f>
        <v>0</v>
      </c>
      <c r="AO85" s="125"/>
      <c r="AP85" s="125"/>
      <c r="AQ85" s="129" t="s">
        <v>82</v>
      </c>
      <c r="AR85" s="66"/>
      <c r="AS85" s="130">
        <f>ROUND(SUM(AS86:AS87),2)</f>
        <v>0</v>
      </c>
      <c r="AT85" s="131">
        <f>ROUND(SUM(AV85:AW85),2)</f>
        <v>0</v>
      </c>
      <c r="AU85" s="132">
        <f>ROUND(SUM(AU86:AU87),5)</f>
        <v>0</v>
      </c>
      <c r="AV85" s="131">
        <f>ROUND(AZ85*L29,2)</f>
        <v>0</v>
      </c>
      <c r="AW85" s="131">
        <f>ROUND(BA85*L30,2)</f>
        <v>0</v>
      </c>
      <c r="AX85" s="131">
        <f>ROUND(BB85*L29,2)</f>
        <v>0</v>
      </c>
      <c r="AY85" s="131">
        <f>ROUND(BC85*L30,2)</f>
        <v>0</v>
      </c>
      <c r="AZ85" s="131">
        <f>ROUND(SUM(AZ86:AZ87),2)</f>
        <v>0</v>
      </c>
      <c r="BA85" s="131">
        <f>ROUND(SUM(BA86:BA87),2)</f>
        <v>0</v>
      </c>
      <c r="BB85" s="131">
        <f>ROUND(SUM(BB86:BB87),2)</f>
        <v>0</v>
      </c>
      <c r="BC85" s="131">
        <f>ROUND(SUM(BC86:BC87),2)</f>
        <v>0</v>
      </c>
      <c r="BD85" s="133">
        <f>ROUND(SUM(BD86:BD87),2)</f>
        <v>0</v>
      </c>
      <c r="BE85" s="4"/>
      <c r="BS85" s="134" t="s">
        <v>70</v>
      </c>
      <c r="BT85" s="134" t="s">
        <v>79</v>
      </c>
      <c r="BU85" s="134" t="s">
        <v>72</v>
      </c>
      <c r="BV85" s="134" t="s">
        <v>73</v>
      </c>
      <c r="BW85" s="134" t="s">
        <v>157</v>
      </c>
      <c r="BX85" s="134" t="s">
        <v>136</v>
      </c>
      <c r="CL85" s="134" t="s">
        <v>19</v>
      </c>
    </row>
    <row r="86" s="4" customFormat="1" ht="16.5" customHeight="1">
      <c r="A86" s="135" t="s">
        <v>84</v>
      </c>
      <c r="B86" s="64"/>
      <c r="C86" s="125"/>
      <c r="D86" s="125"/>
      <c r="E86" s="125"/>
      <c r="F86" s="126" t="s">
        <v>158</v>
      </c>
      <c r="G86" s="126"/>
      <c r="H86" s="126"/>
      <c r="I86" s="126"/>
      <c r="J86" s="126"/>
      <c r="K86" s="125"/>
      <c r="L86" s="126" t="s">
        <v>86</v>
      </c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8">
        <f>'SO 11.1 - ZRN'!J34</f>
        <v>0</v>
      </c>
      <c r="AH86" s="125"/>
      <c r="AI86" s="125"/>
      <c r="AJ86" s="125"/>
      <c r="AK86" s="125"/>
      <c r="AL86" s="125"/>
      <c r="AM86" s="125"/>
      <c r="AN86" s="128">
        <f>SUM(AG86,AT86)</f>
        <v>0</v>
      </c>
      <c r="AO86" s="125"/>
      <c r="AP86" s="125"/>
      <c r="AQ86" s="129" t="s">
        <v>82</v>
      </c>
      <c r="AR86" s="66"/>
      <c r="AS86" s="130">
        <v>0</v>
      </c>
      <c r="AT86" s="131">
        <f>ROUND(SUM(AV86:AW86),2)</f>
        <v>0</v>
      </c>
      <c r="AU86" s="132">
        <f>'SO 11.1 - ZRN'!P94</f>
        <v>0</v>
      </c>
      <c r="AV86" s="131">
        <f>'SO 11.1 - ZRN'!J37</f>
        <v>0</v>
      </c>
      <c r="AW86" s="131">
        <f>'SO 11.1 - ZRN'!J38</f>
        <v>0</v>
      </c>
      <c r="AX86" s="131">
        <f>'SO 11.1 - ZRN'!J39</f>
        <v>0</v>
      </c>
      <c r="AY86" s="131">
        <f>'SO 11.1 - ZRN'!J40</f>
        <v>0</v>
      </c>
      <c r="AZ86" s="131">
        <f>'SO 11.1 - ZRN'!F37</f>
        <v>0</v>
      </c>
      <c r="BA86" s="131">
        <f>'SO 11.1 - ZRN'!F38</f>
        <v>0</v>
      </c>
      <c r="BB86" s="131">
        <f>'SO 11.1 - ZRN'!F39</f>
        <v>0</v>
      </c>
      <c r="BC86" s="131">
        <f>'SO 11.1 - ZRN'!F40</f>
        <v>0</v>
      </c>
      <c r="BD86" s="133">
        <f>'SO 11.1 - ZRN'!F41</f>
        <v>0</v>
      </c>
      <c r="BE86" s="4"/>
      <c r="BT86" s="134" t="s">
        <v>87</v>
      </c>
      <c r="BV86" s="134" t="s">
        <v>73</v>
      </c>
      <c r="BW86" s="134" t="s">
        <v>159</v>
      </c>
      <c r="BX86" s="134" t="s">
        <v>157</v>
      </c>
      <c r="CL86" s="134" t="s">
        <v>19</v>
      </c>
    </row>
    <row r="87" s="4" customFormat="1" ht="16.5" customHeight="1">
      <c r="A87" s="135" t="s">
        <v>84</v>
      </c>
      <c r="B87" s="64"/>
      <c r="C87" s="125"/>
      <c r="D87" s="125"/>
      <c r="E87" s="125"/>
      <c r="F87" s="126" t="s">
        <v>160</v>
      </c>
      <c r="G87" s="126"/>
      <c r="H87" s="126"/>
      <c r="I87" s="126"/>
      <c r="J87" s="126"/>
      <c r="K87" s="125"/>
      <c r="L87" s="126" t="s">
        <v>90</v>
      </c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8">
        <f>'SO 11.2 - VRN'!J34</f>
        <v>0</v>
      </c>
      <c r="AH87" s="125"/>
      <c r="AI87" s="125"/>
      <c r="AJ87" s="125"/>
      <c r="AK87" s="125"/>
      <c r="AL87" s="125"/>
      <c r="AM87" s="125"/>
      <c r="AN87" s="128">
        <f>SUM(AG87,AT87)</f>
        <v>0</v>
      </c>
      <c r="AO87" s="125"/>
      <c r="AP87" s="125"/>
      <c r="AQ87" s="129" t="s">
        <v>82</v>
      </c>
      <c r="AR87" s="66"/>
      <c r="AS87" s="130">
        <v>0</v>
      </c>
      <c r="AT87" s="131">
        <f>ROUND(SUM(AV87:AW87),2)</f>
        <v>0</v>
      </c>
      <c r="AU87" s="132">
        <f>'SO 11.2 - VRN'!P92</f>
        <v>0</v>
      </c>
      <c r="AV87" s="131">
        <f>'SO 11.2 - VRN'!J37</f>
        <v>0</v>
      </c>
      <c r="AW87" s="131">
        <f>'SO 11.2 - VRN'!J38</f>
        <v>0</v>
      </c>
      <c r="AX87" s="131">
        <f>'SO 11.2 - VRN'!J39</f>
        <v>0</v>
      </c>
      <c r="AY87" s="131">
        <f>'SO 11.2 - VRN'!J40</f>
        <v>0</v>
      </c>
      <c r="AZ87" s="131">
        <f>'SO 11.2 - VRN'!F37</f>
        <v>0</v>
      </c>
      <c r="BA87" s="131">
        <f>'SO 11.2 - VRN'!F38</f>
        <v>0</v>
      </c>
      <c r="BB87" s="131">
        <f>'SO 11.2 - VRN'!F39</f>
        <v>0</v>
      </c>
      <c r="BC87" s="131">
        <f>'SO 11.2 - VRN'!F40</f>
        <v>0</v>
      </c>
      <c r="BD87" s="133">
        <f>'SO 11.2 - VRN'!F41</f>
        <v>0</v>
      </c>
      <c r="BE87" s="4"/>
      <c r="BT87" s="134" t="s">
        <v>87</v>
      </c>
      <c r="BV87" s="134" t="s">
        <v>73</v>
      </c>
      <c r="BW87" s="134" t="s">
        <v>161</v>
      </c>
      <c r="BX87" s="134" t="s">
        <v>157</v>
      </c>
      <c r="CL87" s="134" t="s">
        <v>19</v>
      </c>
    </row>
    <row r="88" s="4" customFormat="1" ht="23.25" customHeight="1">
      <c r="A88" s="135" t="s">
        <v>84</v>
      </c>
      <c r="B88" s="64"/>
      <c r="C88" s="125"/>
      <c r="D88" s="125"/>
      <c r="E88" s="126" t="s">
        <v>162</v>
      </c>
      <c r="F88" s="126"/>
      <c r="G88" s="126"/>
      <c r="H88" s="126"/>
      <c r="I88" s="126"/>
      <c r="J88" s="125"/>
      <c r="K88" s="126" t="s">
        <v>163</v>
      </c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8">
        <f>'∑ - Materiál dodávaný obj...'!J32</f>
        <v>0</v>
      </c>
      <c r="AH88" s="125"/>
      <c r="AI88" s="125"/>
      <c r="AJ88" s="125"/>
      <c r="AK88" s="125"/>
      <c r="AL88" s="125"/>
      <c r="AM88" s="125"/>
      <c r="AN88" s="128">
        <f>SUM(AG88,AT88)</f>
        <v>0</v>
      </c>
      <c r="AO88" s="125"/>
      <c r="AP88" s="125"/>
      <c r="AQ88" s="129" t="s">
        <v>82</v>
      </c>
      <c r="AR88" s="66"/>
      <c r="AS88" s="136">
        <v>0</v>
      </c>
      <c r="AT88" s="137">
        <f>ROUND(SUM(AV88:AW88),2)</f>
        <v>0</v>
      </c>
      <c r="AU88" s="138">
        <f>'∑ - Materiál dodávaný obj...'!P86</f>
        <v>0</v>
      </c>
      <c r="AV88" s="137">
        <f>'∑ - Materiál dodávaný obj...'!J35</f>
        <v>0</v>
      </c>
      <c r="AW88" s="137">
        <f>'∑ - Materiál dodávaný obj...'!J36</f>
        <v>0</v>
      </c>
      <c r="AX88" s="137">
        <f>'∑ - Materiál dodávaný obj...'!J37</f>
        <v>0</v>
      </c>
      <c r="AY88" s="137">
        <f>'∑ - Materiál dodávaný obj...'!J38</f>
        <v>0</v>
      </c>
      <c r="AZ88" s="137">
        <f>'∑ - Materiál dodávaný obj...'!F35</f>
        <v>0</v>
      </c>
      <c r="BA88" s="137">
        <f>'∑ - Materiál dodávaný obj...'!F36</f>
        <v>0</v>
      </c>
      <c r="BB88" s="137">
        <f>'∑ - Materiál dodávaný obj...'!F37</f>
        <v>0</v>
      </c>
      <c r="BC88" s="137">
        <f>'∑ - Materiál dodávaný obj...'!F38</f>
        <v>0</v>
      </c>
      <c r="BD88" s="139">
        <f>'∑ - Materiál dodávaný obj...'!F39</f>
        <v>0</v>
      </c>
      <c r="BE88" s="4"/>
      <c r="BT88" s="134" t="s">
        <v>79</v>
      </c>
      <c r="BV88" s="134" t="s">
        <v>73</v>
      </c>
      <c r="BW88" s="134" t="s">
        <v>164</v>
      </c>
      <c r="BX88" s="134" t="s">
        <v>136</v>
      </c>
      <c r="CL88" s="134" t="s">
        <v>19</v>
      </c>
    </row>
    <row r="89" s="2" customFormat="1" ht="30" customHeight="1">
      <c r="A89" s="39"/>
      <c r="B89" s="40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5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</row>
    <row r="90" s="2" customFormat="1" ht="6.96" customHeight="1">
      <c r="A90" s="39"/>
      <c r="B90" s="60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45"/>
      <c r="AS90" s="39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</row>
  </sheetData>
  <sheetProtection sheet="1" formatColumns="0" formatRows="0" objects="1" scenarios="1" spinCount="100000" saltValue="wml8i7++btRASAobHtouS6xC1hiysfoZObbyHtdlb/+M65+6Re3mEy6fwYYwSUVgSJJMMgWJLG/nPSk04jPGSw==" hashValue="5hvqUxzCsKrKuuw/7pD3toWYcs88u99vMDJp42RdJEXTc7hVjO1dt91+Ya1l6ZgU248PLlZBJF8mi+uYPcQ3Gg==" algorithmName="SHA-512" password="CC35"/>
  <mergeCells count="174"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AK30:AO30"/>
    <mergeCell ref="W30:AE30"/>
    <mergeCell ref="L30:P30"/>
    <mergeCell ref="AK31:AO31"/>
    <mergeCell ref="L31:P31"/>
    <mergeCell ref="W31:AE31"/>
    <mergeCell ref="L32:P32"/>
    <mergeCell ref="W32:AE32"/>
    <mergeCell ref="AK32:AO32"/>
    <mergeCell ref="L33:P33"/>
    <mergeCell ref="W33:AE33"/>
    <mergeCell ref="AK33:AO33"/>
    <mergeCell ref="AK35:AO35"/>
    <mergeCell ref="X35:AB35"/>
    <mergeCell ref="AR2:BE2"/>
    <mergeCell ref="AN61:AP61"/>
    <mergeCell ref="AG61:AM61"/>
    <mergeCell ref="AG62:AM62"/>
    <mergeCell ref="AN62:AP62"/>
    <mergeCell ref="AN63:AP63"/>
    <mergeCell ref="AG63:AM63"/>
    <mergeCell ref="AN64:AP64"/>
    <mergeCell ref="AG64:AM64"/>
    <mergeCell ref="AN65:AP65"/>
    <mergeCell ref="AG65:AM65"/>
    <mergeCell ref="AG66:AM66"/>
    <mergeCell ref="AN66:AP66"/>
    <mergeCell ref="AN67:AP67"/>
    <mergeCell ref="AG67:AM67"/>
    <mergeCell ref="AG68:AM68"/>
    <mergeCell ref="AN68:AP68"/>
    <mergeCell ref="AG69:AM69"/>
    <mergeCell ref="AN69:AP69"/>
    <mergeCell ref="AG70:AM70"/>
    <mergeCell ref="AN70:AP70"/>
    <mergeCell ref="AN71:AP71"/>
    <mergeCell ref="AG71:AM71"/>
    <mergeCell ref="AG72:AM72"/>
    <mergeCell ref="AN72:AP72"/>
    <mergeCell ref="AG73:AM73"/>
    <mergeCell ref="AN73:AP73"/>
    <mergeCell ref="AN74:AP74"/>
    <mergeCell ref="AG74:AM74"/>
    <mergeCell ref="AG75:AM75"/>
    <mergeCell ref="AN75:AP75"/>
    <mergeCell ref="AN76:AP76"/>
    <mergeCell ref="AG76:AM76"/>
    <mergeCell ref="AG77:AM77"/>
    <mergeCell ref="AN77:AP77"/>
    <mergeCell ref="AN78:AP78"/>
    <mergeCell ref="AG78:AM78"/>
    <mergeCell ref="AG79:AM79"/>
    <mergeCell ref="AN79:AP79"/>
    <mergeCell ref="AN80:AP80"/>
    <mergeCell ref="AG80:AM80"/>
    <mergeCell ref="AG81:AM81"/>
    <mergeCell ref="AN81:AP81"/>
    <mergeCell ref="AG82:AM82"/>
    <mergeCell ref="AN82:AP82"/>
    <mergeCell ref="AN83:AP83"/>
    <mergeCell ref="AG83:AM83"/>
    <mergeCell ref="AN84:AP84"/>
    <mergeCell ref="AG84:AM84"/>
    <mergeCell ref="AN85:AP85"/>
    <mergeCell ref="AG85:AM85"/>
    <mergeCell ref="AN86:AP86"/>
    <mergeCell ref="AG86:AM86"/>
    <mergeCell ref="AN87:AP87"/>
    <mergeCell ref="AG87:AM87"/>
    <mergeCell ref="AN88:AP88"/>
    <mergeCell ref="AG88:AM88"/>
    <mergeCell ref="L45:AO45"/>
    <mergeCell ref="C52:G52"/>
    <mergeCell ref="I52:AF52"/>
    <mergeCell ref="D55:H55"/>
    <mergeCell ref="J55:AF55"/>
    <mergeCell ref="K56:AF56"/>
    <mergeCell ref="E56:I56"/>
    <mergeCell ref="F57:J57"/>
    <mergeCell ref="L57:AF57"/>
    <mergeCell ref="L58:AF58"/>
    <mergeCell ref="F58:J58"/>
    <mergeCell ref="K59:AF59"/>
    <mergeCell ref="E59:I59"/>
    <mergeCell ref="F60:J60"/>
    <mergeCell ref="L60:AF60"/>
    <mergeCell ref="F61:J61"/>
    <mergeCell ref="L61:AF61"/>
    <mergeCell ref="E62:I62"/>
    <mergeCell ref="K62:AF62"/>
    <mergeCell ref="D63:H63"/>
    <mergeCell ref="J63:AF63"/>
    <mergeCell ref="AM47:AN47"/>
    <mergeCell ref="AM49:AP49"/>
    <mergeCell ref="AS49:AT51"/>
    <mergeCell ref="AM50:AP50"/>
    <mergeCell ref="AG52:AM52"/>
    <mergeCell ref="AN52:AP52"/>
    <mergeCell ref="AG55:AM55"/>
    <mergeCell ref="AN55:AP55"/>
    <mergeCell ref="AN56:AP56"/>
    <mergeCell ref="AG56:AM56"/>
    <mergeCell ref="AN57:AP57"/>
    <mergeCell ref="AG57:AM57"/>
    <mergeCell ref="AN58:AP58"/>
    <mergeCell ref="AG58:AM58"/>
    <mergeCell ref="AN59:AP59"/>
    <mergeCell ref="AG59:AM59"/>
    <mergeCell ref="AN60:AP60"/>
    <mergeCell ref="AG60:AM60"/>
    <mergeCell ref="AG54:AM54"/>
    <mergeCell ref="AN54:AP54"/>
    <mergeCell ref="E64:I64"/>
    <mergeCell ref="K64:AF64"/>
    <mergeCell ref="F65:J65"/>
    <mergeCell ref="L65:AF65"/>
    <mergeCell ref="E66:I66"/>
    <mergeCell ref="K66:AF66"/>
    <mergeCell ref="F67:J67"/>
    <mergeCell ref="L67:AF67"/>
    <mergeCell ref="F68:J68"/>
    <mergeCell ref="L68:AF68"/>
    <mergeCell ref="J69:AF69"/>
    <mergeCell ref="D69:H69"/>
    <mergeCell ref="E70:I70"/>
    <mergeCell ref="K70:AF70"/>
    <mergeCell ref="F71:J71"/>
    <mergeCell ref="L71:AF71"/>
    <mergeCell ref="F72:J72"/>
    <mergeCell ref="L72:AF72"/>
    <mergeCell ref="J73:AF73"/>
    <mergeCell ref="D73:H73"/>
    <mergeCell ref="K74:AF74"/>
    <mergeCell ref="E74:I74"/>
    <mergeCell ref="L75:AF75"/>
    <mergeCell ref="F75:J75"/>
    <mergeCell ref="D76:H76"/>
    <mergeCell ref="J76:AF76"/>
    <mergeCell ref="E77:I77"/>
    <mergeCell ref="K77:AF77"/>
    <mergeCell ref="F78:J78"/>
    <mergeCell ref="L78:AF78"/>
    <mergeCell ref="F79:J79"/>
    <mergeCell ref="L79:AF79"/>
    <mergeCell ref="E80:I80"/>
    <mergeCell ref="K80:AF80"/>
    <mergeCell ref="F81:J81"/>
    <mergeCell ref="L81:AF81"/>
    <mergeCell ref="G82:K82"/>
    <mergeCell ref="M82:AF82"/>
    <mergeCell ref="G83:K83"/>
    <mergeCell ref="M83:AF83"/>
    <mergeCell ref="F84:J84"/>
    <mergeCell ref="L84:AF84"/>
    <mergeCell ref="E85:I85"/>
    <mergeCell ref="K85:AF85"/>
    <mergeCell ref="F86:J86"/>
    <mergeCell ref="L86:AF86"/>
    <mergeCell ref="F87:J87"/>
    <mergeCell ref="L87:AF87"/>
    <mergeCell ref="E88:I88"/>
    <mergeCell ref="K88:AF88"/>
  </mergeCells>
  <hyperlinks>
    <hyperlink ref="A57" location="'SO 1.1 - ZRN'!C2" display="/"/>
    <hyperlink ref="A58" location="'SO 1.2 - VRN'!C2" display="/"/>
    <hyperlink ref="A60" location="'SO 2.1 - ZRN'!C2" display="/"/>
    <hyperlink ref="A61" location="'SO 2.2 - VRN'!C2" display="/"/>
    <hyperlink ref="A62" location="'SO 3 - Přejezdové panely ...'!C2" display="/"/>
    <hyperlink ref="A65" location="'SO 4.1 - ZRN'!C2" display="/"/>
    <hyperlink ref="A67" location="'SO 5.1 - ZRN'!C2" display="/"/>
    <hyperlink ref="A68" location="'SO 5.2 - VRN'!C2" display="/"/>
    <hyperlink ref="A71" location="'SO 7.1 - ZRN'!C2" display="/"/>
    <hyperlink ref="A72" location="'SO 7.2 - VRN'!C2" display="/"/>
    <hyperlink ref="A75" location="'SO 8.1 - ZRN'!C2" display="/"/>
    <hyperlink ref="A78" location="'SO 9.1 - ZRN'!C2" display="/"/>
    <hyperlink ref="A79" location="'SO 9.2 - VRN'!C2" display="/"/>
    <hyperlink ref="A82" location="'SO 10.1 - ZRN'!C2" display="/"/>
    <hyperlink ref="A83" location="'SO 10.1.1 - Propustek pod...'!C2" display="/"/>
    <hyperlink ref="A84" location="'SO 10.2 - VRN'!C2" display="/"/>
    <hyperlink ref="A86" location="'SO 11.1 - ZRN'!C2" display="/"/>
    <hyperlink ref="A87" location="'SO 11.2 - VRN'!C2" display="/"/>
    <hyperlink ref="A88" location="'∑ - Materiál dodávaný obj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88</v>
      </c>
      <c r="AZ2" s="140" t="s">
        <v>165</v>
      </c>
      <c r="BA2" s="140" t="s">
        <v>166</v>
      </c>
      <c r="BB2" s="140" t="s">
        <v>167</v>
      </c>
      <c r="BC2" s="140" t="s">
        <v>168</v>
      </c>
      <c r="BD2" s="140" t="s">
        <v>79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  <c r="AZ3" s="140" t="s">
        <v>169</v>
      </c>
      <c r="BA3" s="140" t="s">
        <v>170</v>
      </c>
      <c r="BB3" s="140" t="s">
        <v>171</v>
      </c>
      <c r="BC3" s="140" t="s">
        <v>172</v>
      </c>
      <c r="BD3" s="140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  <c r="AZ4" s="140" t="s">
        <v>174</v>
      </c>
      <c r="BA4" s="140" t="s">
        <v>175</v>
      </c>
      <c r="BB4" s="140" t="s">
        <v>176</v>
      </c>
      <c r="BC4" s="140" t="s">
        <v>177</v>
      </c>
      <c r="BD4" s="140" t="s">
        <v>79</v>
      </c>
    </row>
    <row r="5" s="1" customFormat="1" ht="6.96" customHeight="1">
      <c r="B5" s="21"/>
      <c r="L5" s="21"/>
      <c r="AZ5" s="140" t="s">
        <v>178</v>
      </c>
      <c r="BA5" s="140" t="s">
        <v>179</v>
      </c>
      <c r="BB5" s="140" t="s">
        <v>167</v>
      </c>
      <c r="BC5" s="140" t="s">
        <v>180</v>
      </c>
      <c r="BD5" s="140" t="s">
        <v>79</v>
      </c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182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184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186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ROUND(J94,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ROUND((SUM(BE94:BE223)),  2)</f>
        <v>0</v>
      </c>
      <c r="G37" s="39"/>
      <c r="H37" s="39"/>
      <c r="I37" s="160">
        <v>0.20999999999999999</v>
      </c>
      <c r="J37" s="159">
        <f>ROUND(((SUM(BE94:BE223))*I37),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ROUND((SUM(BF94:BF223)),  2)</f>
        <v>0</v>
      </c>
      <c r="G38" s="39"/>
      <c r="H38" s="39"/>
      <c r="I38" s="160">
        <v>0.14999999999999999</v>
      </c>
      <c r="J38" s="159">
        <f>ROUND(((SUM(BF94:BF223))*I38),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ROUND((SUM(BG94:BG223)),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ROUND((SUM(BH94:BH223)),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ROUND((SUM(BI94:BI223)),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182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184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1.1 - ZRN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J94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191</v>
      </c>
      <c r="E68" s="181"/>
      <c r="F68" s="181"/>
      <c r="G68" s="181"/>
      <c r="H68" s="181"/>
      <c r="I68" s="181"/>
      <c r="J68" s="182">
        <f>J95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84"/>
      <c r="C69" s="125"/>
      <c r="D69" s="185" t="s">
        <v>192</v>
      </c>
      <c r="E69" s="186"/>
      <c r="F69" s="186"/>
      <c r="G69" s="186"/>
      <c r="H69" s="186"/>
      <c r="I69" s="186"/>
      <c r="J69" s="187">
        <f>J96</f>
        <v>0</v>
      </c>
      <c r="K69" s="125"/>
      <c r="L69" s="18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9" customFormat="1" ht="24.96" customHeight="1">
      <c r="A70" s="9"/>
      <c r="B70" s="178"/>
      <c r="C70" s="179"/>
      <c r="D70" s="180" t="s">
        <v>193</v>
      </c>
      <c r="E70" s="181"/>
      <c r="F70" s="181"/>
      <c r="G70" s="181"/>
      <c r="H70" s="181"/>
      <c r="I70" s="181"/>
      <c r="J70" s="182">
        <f>J97</f>
        <v>0</v>
      </c>
      <c r="K70" s="179"/>
      <c r="L70" s="183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2" customFormat="1" ht="21.84" customHeight="1">
      <c r="A71" s="39"/>
      <c r="B71" s="40"/>
      <c r="C71" s="41"/>
      <c r="D71" s="41"/>
      <c r="E71" s="41"/>
      <c r="F71" s="41"/>
      <c r="G71" s="41"/>
      <c r="H71" s="41"/>
      <c r="I71" s="41"/>
      <c r="J71" s="41"/>
      <c r="K71" s="41"/>
      <c r="L71" s="148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60"/>
      <c r="C72" s="61"/>
      <c r="D72" s="61"/>
      <c r="E72" s="61"/>
      <c r="F72" s="61"/>
      <c r="G72" s="61"/>
      <c r="H72" s="61"/>
      <c r="I72" s="61"/>
      <c r="J72" s="61"/>
      <c r="K72" s="61"/>
      <c r="L72" s="148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6" s="2" customFormat="1" ht="6.96" customHeight="1">
      <c r="A76" s="39"/>
      <c r="B76" s="62"/>
      <c r="C76" s="63"/>
      <c r="D76" s="63"/>
      <c r="E76" s="63"/>
      <c r="F76" s="63"/>
      <c r="G76" s="63"/>
      <c r="H76" s="63"/>
      <c r="I76" s="63"/>
      <c r="J76" s="63"/>
      <c r="K76" s="63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24.96" customHeight="1">
      <c r="A77" s="39"/>
      <c r="B77" s="40"/>
      <c r="C77" s="24" t="s">
        <v>194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6.96" customHeight="1">
      <c r="A78" s="39"/>
      <c r="B78" s="40"/>
      <c r="C78" s="41"/>
      <c r="D78" s="41"/>
      <c r="E78" s="41"/>
      <c r="F78" s="41"/>
      <c r="G78" s="41"/>
      <c r="H78" s="41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12" customHeight="1">
      <c r="A79" s="39"/>
      <c r="B79" s="40"/>
      <c r="C79" s="33" t="s">
        <v>16</v>
      </c>
      <c r="D79" s="41"/>
      <c r="E79" s="41"/>
      <c r="F79" s="41"/>
      <c r="G79" s="41"/>
      <c r="H79" s="41"/>
      <c r="I79" s="41"/>
      <c r="J79" s="41"/>
      <c r="K79" s="41"/>
      <c r="L79" s="148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6.5" customHeight="1">
      <c r="A80" s="39"/>
      <c r="B80" s="40"/>
      <c r="C80" s="41"/>
      <c r="D80" s="41"/>
      <c r="E80" s="172" t="str">
        <f>E7</f>
        <v>Oprava přejezdu v obvodu Správy tratí Ústí nad Labem pro r. 2021 - změna č. 1</v>
      </c>
      <c r="F80" s="33"/>
      <c r="G80" s="33"/>
      <c r="H80" s="33"/>
      <c r="I80" s="41"/>
      <c r="J80" s="41"/>
      <c r="K80" s="41"/>
      <c r="L80" s="148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1" customFormat="1" ht="12" customHeight="1">
      <c r="B81" s="22"/>
      <c r="C81" s="33" t="s">
        <v>181</v>
      </c>
      <c r="D81" s="23"/>
      <c r="E81" s="23"/>
      <c r="F81" s="23"/>
      <c r="G81" s="23"/>
      <c r="H81" s="23"/>
      <c r="I81" s="23"/>
      <c r="J81" s="23"/>
      <c r="K81" s="23"/>
      <c r="L81" s="21"/>
    </row>
    <row r="82" s="1" customFormat="1" ht="16.5" customHeight="1">
      <c r="B82" s="22"/>
      <c r="C82" s="23"/>
      <c r="D82" s="23"/>
      <c r="E82" s="172" t="s">
        <v>182</v>
      </c>
      <c r="F82" s="23"/>
      <c r="G82" s="23"/>
      <c r="H82" s="23"/>
      <c r="I82" s="23"/>
      <c r="J82" s="23"/>
      <c r="K82" s="23"/>
      <c r="L82" s="21"/>
    </row>
    <row r="83" s="1" customFormat="1" ht="12" customHeight="1">
      <c r="B83" s="22"/>
      <c r="C83" s="33" t="s">
        <v>183</v>
      </c>
      <c r="D83" s="23"/>
      <c r="E83" s="23"/>
      <c r="F83" s="23"/>
      <c r="G83" s="23"/>
      <c r="H83" s="23"/>
      <c r="I83" s="23"/>
      <c r="J83" s="23"/>
      <c r="K83" s="23"/>
      <c r="L83" s="21"/>
    </row>
    <row r="84" s="2" customFormat="1" ht="16.5" customHeight="1">
      <c r="A84" s="39"/>
      <c r="B84" s="40"/>
      <c r="C84" s="41"/>
      <c r="D84" s="41"/>
      <c r="E84" s="173" t="s">
        <v>184</v>
      </c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2" customHeight="1">
      <c r="A85" s="39"/>
      <c r="B85" s="40"/>
      <c r="C85" s="33" t="s">
        <v>185</v>
      </c>
      <c r="D85" s="41"/>
      <c r="E85" s="41"/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6.5" customHeight="1">
      <c r="A86" s="39"/>
      <c r="B86" s="40"/>
      <c r="C86" s="41"/>
      <c r="D86" s="41"/>
      <c r="E86" s="70" t="str">
        <f>E13</f>
        <v>SO 1.1 - ZRN</v>
      </c>
      <c r="F86" s="41"/>
      <c r="G86" s="41"/>
      <c r="H86" s="41"/>
      <c r="I86" s="41"/>
      <c r="J86" s="41"/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21</v>
      </c>
      <c r="D88" s="41"/>
      <c r="E88" s="41"/>
      <c r="F88" s="28" t="str">
        <f>F16</f>
        <v>Obvod ST Ústí n.L.</v>
      </c>
      <c r="G88" s="41"/>
      <c r="H88" s="41"/>
      <c r="I88" s="33" t="s">
        <v>23</v>
      </c>
      <c r="J88" s="73" t="str">
        <f>IF(J16="","",J16)</f>
        <v>19. 11. 2020</v>
      </c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6.96" customHeight="1">
      <c r="A89" s="39"/>
      <c r="B89" s="40"/>
      <c r="C89" s="41"/>
      <c r="D89" s="41"/>
      <c r="E89" s="41"/>
      <c r="F89" s="41"/>
      <c r="G89" s="41"/>
      <c r="H89" s="41"/>
      <c r="I89" s="41"/>
      <c r="J89" s="41"/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5.15" customHeight="1">
      <c r="A90" s="39"/>
      <c r="B90" s="40"/>
      <c r="C90" s="33" t="s">
        <v>25</v>
      </c>
      <c r="D90" s="41"/>
      <c r="E90" s="41"/>
      <c r="F90" s="28" t="str">
        <f>E19</f>
        <v xml:space="preserve"> </v>
      </c>
      <c r="G90" s="41"/>
      <c r="H90" s="41"/>
      <c r="I90" s="33" t="s">
        <v>31</v>
      </c>
      <c r="J90" s="37" t="str">
        <f>E25</f>
        <v xml:space="preserve"> </v>
      </c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29</v>
      </c>
      <c r="D91" s="41"/>
      <c r="E91" s="41"/>
      <c r="F91" s="28" t="str">
        <f>IF(E22="","",E22)</f>
        <v>Vyplň údaj</v>
      </c>
      <c r="G91" s="41"/>
      <c r="H91" s="41"/>
      <c r="I91" s="33" t="s">
        <v>33</v>
      </c>
      <c r="J91" s="37" t="str">
        <f>E28</f>
        <v>Jan Seemann</v>
      </c>
      <c r="K91" s="41"/>
      <c r="L91" s="148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0.32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148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11" customFormat="1" ht="29.28" customHeight="1">
      <c r="A93" s="189"/>
      <c r="B93" s="190"/>
      <c r="C93" s="191" t="s">
        <v>195</v>
      </c>
      <c r="D93" s="192" t="s">
        <v>56</v>
      </c>
      <c r="E93" s="192" t="s">
        <v>52</v>
      </c>
      <c r="F93" s="192" t="s">
        <v>53</v>
      </c>
      <c r="G93" s="192" t="s">
        <v>196</v>
      </c>
      <c r="H93" s="192" t="s">
        <v>197</v>
      </c>
      <c r="I93" s="192" t="s">
        <v>198</v>
      </c>
      <c r="J93" s="192" t="s">
        <v>189</v>
      </c>
      <c r="K93" s="193" t="s">
        <v>199</v>
      </c>
      <c r="L93" s="194"/>
      <c r="M93" s="93" t="s">
        <v>19</v>
      </c>
      <c r="N93" s="94" t="s">
        <v>41</v>
      </c>
      <c r="O93" s="94" t="s">
        <v>200</v>
      </c>
      <c r="P93" s="94" t="s">
        <v>201</v>
      </c>
      <c r="Q93" s="94" t="s">
        <v>202</v>
      </c>
      <c r="R93" s="94" t="s">
        <v>203</v>
      </c>
      <c r="S93" s="94" t="s">
        <v>204</v>
      </c>
      <c r="T93" s="95" t="s">
        <v>205</v>
      </c>
      <c r="U93" s="189"/>
      <c r="V93" s="189"/>
      <c r="W93" s="189"/>
      <c r="X93" s="189"/>
      <c r="Y93" s="189"/>
      <c r="Z93" s="189"/>
      <c r="AA93" s="189"/>
      <c r="AB93" s="189"/>
      <c r="AC93" s="189"/>
      <c r="AD93" s="189"/>
      <c r="AE93" s="189"/>
    </row>
    <row r="94" s="2" customFormat="1" ht="22.8" customHeight="1">
      <c r="A94" s="39"/>
      <c r="B94" s="40"/>
      <c r="C94" s="100" t="s">
        <v>206</v>
      </c>
      <c r="D94" s="41"/>
      <c r="E94" s="41"/>
      <c r="F94" s="41"/>
      <c r="G94" s="41"/>
      <c r="H94" s="41"/>
      <c r="I94" s="41"/>
      <c r="J94" s="195">
        <f>BK94</f>
        <v>0</v>
      </c>
      <c r="K94" s="41"/>
      <c r="L94" s="45"/>
      <c r="M94" s="96"/>
      <c r="N94" s="196"/>
      <c r="O94" s="97"/>
      <c r="P94" s="197">
        <f>P95+P97</f>
        <v>0</v>
      </c>
      <c r="Q94" s="97"/>
      <c r="R94" s="197">
        <f>R95+R97</f>
        <v>107.13104200000001</v>
      </c>
      <c r="S94" s="97"/>
      <c r="T94" s="198">
        <f>T95+T97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T94" s="18" t="s">
        <v>70</v>
      </c>
      <c r="AU94" s="18" t="s">
        <v>190</v>
      </c>
      <c r="BK94" s="199">
        <f>BK95+BK97</f>
        <v>0</v>
      </c>
    </row>
    <row r="95" s="12" customFormat="1" ht="25.92" customHeight="1">
      <c r="A95" s="12"/>
      <c r="B95" s="200"/>
      <c r="C95" s="201"/>
      <c r="D95" s="202" t="s">
        <v>70</v>
      </c>
      <c r="E95" s="203" t="s">
        <v>207</v>
      </c>
      <c r="F95" s="203" t="s">
        <v>208</v>
      </c>
      <c r="G95" s="201"/>
      <c r="H95" s="201"/>
      <c r="I95" s="204"/>
      <c r="J95" s="205">
        <f>BK95</f>
        <v>0</v>
      </c>
      <c r="K95" s="201"/>
      <c r="L95" s="206"/>
      <c r="M95" s="207"/>
      <c r="N95" s="208"/>
      <c r="O95" s="208"/>
      <c r="P95" s="209">
        <f>P96</f>
        <v>0</v>
      </c>
      <c r="Q95" s="208"/>
      <c r="R95" s="209">
        <f>R96</f>
        <v>0</v>
      </c>
      <c r="S95" s="208"/>
      <c r="T95" s="210">
        <f>T96</f>
        <v>0</v>
      </c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R95" s="211" t="s">
        <v>75</v>
      </c>
      <c r="AT95" s="212" t="s">
        <v>70</v>
      </c>
      <c r="AU95" s="212" t="s">
        <v>71</v>
      </c>
      <c r="AY95" s="211" t="s">
        <v>209</v>
      </c>
      <c r="BK95" s="213">
        <f>BK96</f>
        <v>0</v>
      </c>
    </row>
    <row r="96" s="12" customFormat="1" ht="22.8" customHeight="1">
      <c r="A96" s="12"/>
      <c r="B96" s="200"/>
      <c r="C96" s="201"/>
      <c r="D96" s="202" t="s">
        <v>70</v>
      </c>
      <c r="E96" s="214" t="s">
        <v>126</v>
      </c>
      <c r="F96" s="214" t="s">
        <v>210</v>
      </c>
      <c r="G96" s="201"/>
      <c r="H96" s="201"/>
      <c r="I96" s="204"/>
      <c r="J96" s="215">
        <f>BK96</f>
        <v>0</v>
      </c>
      <c r="K96" s="201"/>
      <c r="L96" s="206"/>
      <c r="M96" s="207"/>
      <c r="N96" s="208"/>
      <c r="O96" s="208"/>
      <c r="P96" s="209">
        <v>0</v>
      </c>
      <c r="Q96" s="208"/>
      <c r="R96" s="209">
        <v>0</v>
      </c>
      <c r="S96" s="208"/>
      <c r="T96" s="210">
        <v>0</v>
      </c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R96" s="211" t="s">
        <v>75</v>
      </c>
      <c r="AT96" s="212" t="s">
        <v>70</v>
      </c>
      <c r="AU96" s="212" t="s">
        <v>75</v>
      </c>
      <c r="AY96" s="211" t="s">
        <v>209</v>
      </c>
      <c r="BK96" s="213">
        <v>0</v>
      </c>
    </row>
    <row r="97" s="12" customFormat="1" ht="25.92" customHeight="1">
      <c r="A97" s="12"/>
      <c r="B97" s="200"/>
      <c r="C97" s="201"/>
      <c r="D97" s="202" t="s">
        <v>70</v>
      </c>
      <c r="E97" s="203" t="s">
        <v>211</v>
      </c>
      <c r="F97" s="203" t="s">
        <v>212</v>
      </c>
      <c r="G97" s="201"/>
      <c r="H97" s="201"/>
      <c r="I97" s="204"/>
      <c r="J97" s="205">
        <f>BK97</f>
        <v>0</v>
      </c>
      <c r="K97" s="201"/>
      <c r="L97" s="206"/>
      <c r="M97" s="207"/>
      <c r="N97" s="208"/>
      <c r="O97" s="208"/>
      <c r="P97" s="209">
        <f>SUM(P98:P223)</f>
        <v>0</v>
      </c>
      <c r="Q97" s="208"/>
      <c r="R97" s="209">
        <f>SUM(R98:R223)</f>
        <v>107.13104200000001</v>
      </c>
      <c r="S97" s="208"/>
      <c r="T97" s="210">
        <f>SUM(T98:T223)</f>
        <v>0</v>
      </c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R97" s="211" t="s">
        <v>116</v>
      </c>
      <c r="AT97" s="212" t="s">
        <v>70</v>
      </c>
      <c r="AU97" s="212" t="s">
        <v>71</v>
      </c>
      <c r="AY97" s="211" t="s">
        <v>209</v>
      </c>
      <c r="BK97" s="213">
        <f>SUM(BK98:BK223)</f>
        <v>0</v>
      </c>
    </row>
    <row r="98" s="2" customFormat="1">
      <c r="A98" s="39"/>
      <c r="B98" s="40"/>
      <c r="C98" s="216" t="s">
        <v>75</v>
      </c>
      <c r="D98" s="216" t="s">
        <v>213</v>
      </c>
      <c r="E98" s="217" t="s">
        <v>214</v>
      </c>
      <c r="F98" s="218" t="s">
        <v>215</v>
      </c>
      <c r="G98" s="219" t="s">
        <v>167</v>
      </c>
      <c r="H98" s="220">
        <v>13.5</v>
      </c>
      <c r="I98" s="221"/>
      <c r="J98" s="222">
        <f>ROUND(I98*H98,2)</f>
        <v>0</v>
      </c>
      <c r="K98" s="218" t="s">
        <v>216</v>
      </c>
      <c r="L98" s="45"/>
      <c r="M98" s="223" t="s">
        <v>19</v>
      </c>
      <c r="N98" s="224" t="s">
        <v>42</v>
      </c>
      <c r="O98" s="85"/>
      <c r="P98" s="225">
        <f>O98*H98</f>
        <v>0</v>
      </c>
      <c r="Q98" s="225">
        <v>0</v>
      </c>
      <c r="R98" s="225">
        <f>Q98*H98</f>
        <v>0</v>
      </c>
      <c r="S98" s="225">
        <v>0</v>
      </c>
      <c r="T98" s="226">
        <f>S98*H98</f>
        <v>0</v>
      </c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R98" s="227" t="s">
        <v>217</v>
      </c>
      <c r="AT98" s="227" t="s">
        <v>213</v>
      </c>
      <c r="AU98" s="227" t="s">
        <v>75</v>
      </c>
      <c r="AY98" s="18" t="s">
        <v>209</v>
      </c>
      <c r="BE98" s="228">
        <f>IF(N98="základní",J98,0)</f>
        <v>0</v>
      </c>
      <c r="BF98" s="228">
        <f>IF(N98="snížená",J98,0)</f>
        <v>0</v>
      </c>
      <c r="BG98" s="228">
        <f>IF(N98="zákl. přenesená",J98,0)</f>
        <v>0</v>
      </c>
      <c r="BH98" s="228">
        <f>IF(N98="sníž. přenesená",J98,0)</f>
        <v>0</v>
      </c>
      <c r="BI98" s="228">
        <f>IF(N98="nulová",J98,0)</f>
        <v>0</v>
      </c>
      <c r="BJ98" s="18" t="s">
        <v>75</v>
      </c>
      <c r="BK98" s="228">
        <f>ROUND(I98*H98,2)</f>
        <v>0</v>
      </c>
      <c r="BL98" s="18" t="s">
        <v>217</v>
      </c>
      <c r="BM98" s="227" t="s">
        <v>218</v>
      </c>
    </row>
    <row r="99" s="2" customFormat="1">
      <c r="A99" s="39"/>
      <c r="B99" s="40"/>
      <c r="C99" s="216" t="s">
        <v>79</v>
      </c>
      <c r="D99" s="216" t="s">
        <v>213</v>
      </c>
      <c r="E99" s="217" t="s">
        <v>219</v>
      </c>
      <c r="F99" s="218" t="s">
        <v>220</v>
      </c>
      <c r="G99" s="219" t="s">
        <v>221</v>
      </c>
      <c r="H99" s="220">
        <v>28</v>
      </c>
      <c r="I99" s="221"/>
      <c r="J99" s="222">
        <f>ROUND(I99*H99,2)</f>
        <v>0</v>
      </c>
      <c r="K99" s="218" t="s">
        <v>216</v>
      </c>
      <c r="L99" s="45"/>
      <c r="M99" s="223" t="s">
        <v>19</v>
      </c>
      <c r="N99" s="224" t="s">
        <v>42</v>
      </c>
      <c r="O99" s="85"/>
      <c r="P99" s="225">
        <f>O99*H99</f>
        <v>0</v>
      </c>
      <c r="Q99" s="225">
        <v>0</v>
      </c>
      <c r="R99" s="225">
        <f>Q99*H99</f>
        <v>0</v>
      </c>
      <c r="S99" s="225">
        <v>0</v>
      </c>
      <c r="T99" s="226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27" t="s">
        <v>217</v>
      </c>
      <c r="AT99" s="227" t="s">
        <v>213</v>
      </c>
      <c r="AU99" s="227" t="s">
        <v>75</v>
      </c>
      <c r="AY99" s="18" t="s">
        <v>209</v>
      </c>
      <c r="BE99" s="228">
        <f>IF(N99="základní",J99,0)</f>
        <v>0</v>
      </c>
      <c r="BF99" s="228">
        <f>IF(N99="snížená",J99,0)</f>
        <v>0</v>
      </c>
      <c r="BG99" s="228">
        <f>IF(N99="zákl. přenesená",J99,0)</f>
        <v>0</v>
      </c>
      <c r="BH99" s="228">
        <f>IF(N99="sníž. přenesená",J99,0)</f>
        <v>0</v>
      </c>
      <c r="BI99" s="228">
        <f>IF(N99="nulová",J99,0)</f>
        <v>0</v>
      </c>
      <c r="BJ99" s="18" t="s">
        <v>75</v>
      </c>
      <c r="BK99" s="228">
        <f>ROUND(I99*H99,2)</f>
        <v>0</v>
      </c>
      <c r="BL99" s="18" t="s">
        <v>217</v>
      </c>
      <c r="BM99" s="227" t="s">
        <v>222</v>
      </c>
    </row>
    <row r="100" s="2" customFormat="1">
      <c r="A100" s="39"/>
      <c r="B100" s="40"/>
      <c r="C100" s="41"/>
      <c r="D100" s="229" t="s">
        <v>223</v>
      </c>
      <c r="E100" s="41"/>
      <c r="F100" s="230" t="s">
        <v>224</v>
      </c>
      <c r="G100" s="41"/>
      <c r="H100" s="41"/>
      <c r="I100" s="231"/>
      <c r="J100" s="41"/>
      <c r="K100" s="41"/>
      <c r="L100" s="45"/>
      <c r="M100" s="232"/>
      <c r="N100" s="233"/>
      <c r="O100" s="85"/>
      <c r="P100" s="85"/>
      <c r="Q100" s="85"/>
      <c r="R100" s="85"/>
      <c r="S100" s="85"/>
      <c r="T100" s="86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T100" s="18" t="s">
        <v>223</v>
      </c>
      <c r="AU100" s="18" t="s">
        <v>75</v>
      </c>
    </row>
    <row r="101" s="13" customFormat="1">
      <c r="A101" s="13"/>
      <c r="B101" s="234"/>
      <c r="C101" s="235"/>
      <c r="D101" s="229" t="s">
        <v>225</v>
      </c>
      <c r="E101" s="236" t="s">
        <v>19</v>
      </c>
      <c r="F101" s="237" t="s">
        <v>226</v>
      </c>
      <c r="G101" s="235"/>
      <c r="H101" s="238">
        <v>8</v>
      </c>
      <c r="I101" s="239"/>
      <c r="J101" s="235"/>
      <c r="K101" s="235"/>
      <c r="L101" s="240"/>
      <c r="M101" s="241"/>
      <c r="N101" s="242"/>
      <c r="O101" s="242"/>
      <c r="P101" s="242"/>
      <c r="Q101" s="242"/>
      <c r="R101" s="242"/>
      <c r="S101" s="242"/>
      <c r="T101" s="24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44" t="s">
        <v>225</v>
      </c>
      <c r="AU101" s="244" t="s">
        <v>75</v>
      </c>
      <c r="AV101" s="13" t="s">
        <v>79</v>
      </c>
      <c r="AW101" s="13" t="s">
        <v>32</v>
      </c>
      <c r="AX101" s="13" t="s">
        <v>71</v>
      </c>
      <c r="AY101" s="244" t="s">
        <v>209</v>
      </c>
    </row>
    <row r="102" s="13" customFormat="1">
      <c r="A102" s="13"/>
      <c r="B102" s="234"/>
      <c r="C102" s="235"/>
      <c r="D102" s="229" t="s">
        <v>225</v>
      </c>
      <c r="E102" s="236" t="s">
        <v>19</v>
      </c>
      <c r="F102" s="237" t="s">
        <v>227</v>
      </c>
      <c r="G102" s="235"/>
      <c r="H102" s="238">
        <v>8</v>
      </c>
      <c r="I102" s="239"/>
      <c r="J102" s="235"/>
      <c r="K102" s="235"/>
      <c r="L102" s="240"/>
      <c r="M102" s="241"/>
      <c r="N102" s="242"/>
      <c r="O102" s="242"/>
      <c r="P102" s="242"/>
      <c r="Q102" s="242"/>
      <c r="R102" s="242"/>
      <c r="S102" s="242"/>
      <c r="T102" s="24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44" t="s">
        <v>225</v>
      </c>
      <c r="AU102" s="244" t="s">
        <v>75</v>
      </c>
      <c r="AV102" s="13" t="s">
        <v>79</v>
      </c>
      <c r="AW102" s="13" t="s">
        <v>32</v>
      </c>
      <c r="AX102" s="13" t="s">
        <v>71</v>
      </c>
      <c r="AY102" s="244" t="s">
        <v>209</v>
      </c>
    </row>
    <row r="103" s="13" customFormat="1">
      <c r="A103" s="13"/>
      <c r="B103" s="234"/>
      <c r="C103" s="235"/>
      <c r="D103" s="229" t="s">
        <v>225</v>
      </c>
      <c r="E103" s="236" t="s">
        <v>19</v>
      </c>
      <c r="F103" s="237" t="s">
        <v>228</v>
      </c>
      <c r="G103" s="235"/>
      <c r="H103" s="238">
        <v>12</v>
      </c>
      <c r="I103" s="239"/>
      <c r="J103" s="235"/>
      <c r="K103" s="235"/>
      <c r="L103" s="240"/>
      <c r="M103" s="241"/>
      <c r="N103" s="242"/>
      <c r="O103" s="242"/>
      <c r="P103" s="242"/>
      <c r="Q103" s="242"/>
      <c r="R103" s="242"/>
      <c r="S103" s="242"/>
      <c r="T103" s="24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T103" s="244" t="s">
        <v>225</v>
      </c>
      <c r="AU103" s="244" t="s">
        <v>75</v>
      </c>
      <c r="AV103" s="13" t="s">
        <v>79</v>
      </c>
      <c r="AW103" s="13" t="s">
        <v>32</v>
      </c>
      <c r="AX103" s="13" t="s">
        <v>71</v>
      </c>
      <c r="AY103" s="244" t="s">
        <v>209</v>
      </c>
    </row>
    <row r="104" s="14" customFormat="1">
      <c r="A104" s="14"/>
      <c r="B104" s="245"/>
      <c r="C104" s="246"/>
      <c r="D104" s="229" t="s">
        <v>225</v>
      </c>
      <c r="E104" s="247" t="s">
        <v>19</v>
      </c>
      <c r="F104" s="248" t="s">
        <v>229</v>
      </c>
      <c r="G104" s="246"/>
      <c r="H104" s="249">
        <v>28</v>
      </c>
      <c r="I104" s="250"/>
      <c r="J104" s="246"/>
      <c r="K104" s="246"/>
      <c r="L104" s="251"/>
      <c r="M104" s="252"/>
      <c r="N104" s="253"/>
      <c r="O104" s="253"/>
      <c r="P104" s="253"/>
      <c r="Q104" s="253"/>
      <c r="R104" s="253"/>
      <c r="S104" s="253"/>
      <c r="T104" s="25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T104" s="255" t="s">
        <v>225</v>
      </c>
      <c r="AU104" s="255" t="s">
        <v>75</v>
      </c>
      <c r="AV104" s="14" t="s">
        <v>116</v>
      </c>
      <c r="AW104" s="14" t="s">
        <v>32</v>
      </c>
      <c r="AX104" s="14" t="s">
        <v>75</v>
      </c>
      <c r="AY104" s="255" t="s">
        <v>209</v>
      </c>
    </row>
    <row r="105" s="2" customFormat="1" ht="33" customHeight="1">
      <c r="A105" s="39"/>
      <c r="B105" s="40"/>
      <c r="C105" s="216" t="s">
        <v>87</v>
      </c>
      <c r="D105" s="216" t="s">
        <v>213</v>
      </c>
      <c r="E105" s="217" t="s">
        <v>230</v>
      </c>
      <c r="F105" s="218" t="s">
        <v>231</v>
      </c>
      <c r="G105" s="219" t="s">
        <v>176</v>
      </c>
      <c r="H105" s="220">
        <v>90</v>
      </c>
      <c r="I105" s="221"/>
      <c r="J105" s="222">
        <f>ROUND(I105*H105,2)</f>
        <v>0</v>
      </c>
      <c r="K105" s="218" t="s">
        <v>216</v>
      </c>
      <c r="L105" s="45"/>
      <c r="M105" s="223" t="s">
        <v>19</v>
      </c>
      <c r="N105" s="224" t="s">
        <v>42</v>
      </c>
      <c r="O105" s="85"/>
      <c r="P105" s="225">
        <f>O105*H105</f>
        <v>0</v>
      </c>
      <c r="Q105" s="225">
        <v>0</v>
      </c>
      <c r="R105" s="225">
        <f>Q105*H105</f>
        <v>0</v>
      </c>
      <c r="S105" s="225">
        <v>0</v>
      </c>
      <c r="T105" s="226">
        <f>S105*H105</f>
        <v>0</v>
      </c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R105" s="227" t="s">
        <v>217</v>
      </c>
      <c r="AT105" s="227" t="s">
        <v>213</v>
      </c>
      <c r="AU105" s="227" t="s">
        <v>75</v>
      </c>
      <c r="AY105" s="18" t="s">
        <v>209</v>
      </c>
      <c r="BE105" s="228">
        <f>IF(N105="základní",J105,0)</f>
        <v>0</v>
      </c>
      <c r="BF105" s="228">
        <f>IF(N105="snížená",J105,0)</f>
        <v>0</v>
      </c>
      <c r="BG105" s="228">
        <f>IF(N105="zákl. přenesená",J105,0)</f>
        <v>0</v>
      </c>
      <c r="BH105" s="228">
        <f>IF(N105="sníž. přenesená",J105,0)</f>
        <v>0</v>
      </c>
      <c r="BI105" s="228">
        <f>IF(N105="nulová",J105,0)</f>
        <v>0</v>
      </c>
      <c r="BJ105" s="18" t="s">
        <v>75</v>
      </c>
      <c r="BK105" s="228">
        <f>ROUND(I105*H105,2)</f>
        <v>0</v>
      </c>
      <c r="BL105" s="18" t="s">
        <v>217</v>
      </c>
      <c r="BM105" s="227" t="s">
        <v>232</v>
      </c>
    </row>
    <row r="106" s="13" customFormat="1">
      <c r="A106" s="13"/>
      <c r="B106" s="234"/>
      <c r="C106" s="235"/>
      <c r="D106" s="229" t="s">
        <v>225</v>
      </c>
      <c r="E106" s="236" t="s">
        <v>19</v>
      </c>
      <c r="F106" s="237" t="s">
        <v>233</v>
      </c>
      <c r="G106" s="235"/>
      <c r="H106" s="238">
        <v>36</v>
      </c>
      <c r="I106" s="239"/>
      <c r="J106" s="235"/>
      <c r="K106" s="235"/>
      <c r="L106" s="240"/>
      <c r="M106" s="241"/>
      <c r="N106" s="242"/>
      <c r="O106" s="242"/>
      <c r="P106" s="242"/>
      <c r="Q106" s="242"/>
      <c r="R106" s="242"/>
      <c r="S106" s="242"/>
      <c r="T106" s="24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T106" s="244" t="s">
        <v>225</v>
      </c>
      <c r="AU106" s="244" t="s">
        <v>75</v>
      </c>
      <c r="AV106" s="13" t="s">
        <v>79</v>
      </c>
      <c r="AW106" s="13" t="s">
        <v>32</v>
      </c>
      <c r="AX106" s="13" t="s">
        <v>71</v>
      </c>
      <c r="AY106" s="244" t="s">
        <v>209</v>
      </c>
    </row>
    <row r="107" s="13" customFormat="1">
      <c r="A107" s="13"/>
      <c r="B107" s="234"/>
      <c r="C107" s="235"/>
      <c r="D107" s="229" t="s">
        <v>225</v>
      </c>
      <c r="E107" s="236" t="s">
        <v>19</v>
      </c>
      <c r="F107" s="237" t="s">
        <v>234</v>
      </c>
      <c r="G107" s="235"/>
      <c r="H107" s="238">
        <v>45</v>
      </c>
      <c r="I107" s="239"/>
      <c r="J107" s="235"/>
      <c r="K107" s="235"/>
      <c r="L107" s="240"/>
      <c r="M107" s="241"/>
      <c r="N107" s="242"/>
      <c r="O107" s="242"/>
      <c r="P107" s="242"/>
      <c r="Q107" s="242"/>
      <c r="R107" s="242"/>
      <c r="S107" s="242"/>
      <c r="T107" s="24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44" t="s">
        <v>225</v>
      </c>
      <c r="AU107" s="244" t="s">
        <v>75</v>
      </c>
      <c r="AV107" s="13" t="s">
        <v>79</v>
      </c>
      <c r="AW107" s="13" t="s">
        <v>32</v>
      </c>
      <c r="AX107" s="13" t="s">
        <v>71</v>
      </c>
      <c r="AY107" s="244" t="s">
        <v>209</v>
      </c>
    </row>
    <row r="108" s="13" customFormat="1">
      <c r="A108" s="13"/>
      <c r="B108" s="234"/>
      <c r="C108" s="235"/>
      <c r="D108" s="229" t="s">
        <v>225</v>
      </c>
      <c r="E108" s="236" t="s">
        <v>19</v>
      </c>
      <c r="F108" s="237" t="s">
        <v>235</v>
      </c>
      <c r="G108" s="235"/>
      <c r="H108" s="238">
        <v>9</v>
      </c>
      <c r="I108" s="239"/>
      <c r="J108" s="235"/>
      <c r="K108" s="235"/>
      <c r="L108" s="240"/>
      <c r="M108" s="241"/>
      <c r="N108" s="242"/>
      <c r="O108" s="242"/>
      <c r="P108" s="242"/>
      <c r="Q108" s="242"/>
      <c r="R108" s="242"/>
      <c r="S108" s="242"/>
      <c r="T108" s="24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T108" s="244" t="s">
        <v>225</v>
      </c>
      <c r="AU108" s="244" t="s">
        <v>75</v>
      </c>
      <c r="AV108" s="13" t="s">
        <v>79</v>
      </c>
      <c r="AW108" s="13" t="s">
        <v>32</v>
      </c>
      <c r="AX108" s="13" t="s">
        <v>71</v>
      </c>
      <c r="AY108" s="244" t="s">
        <v>209</v>
      </c>
    </row>
    <row r="109" s="14" customFormat="1">
      <c r="A109" s="14"/>
      <c r="B109" s="245"/>
      <c r="C109" s="246"/>
      <c r="D109" s="229" t="s">
        <v>225</v>
      </c>
      <c r="E109" s="247" t="s">
        <v>174</v>
      </c>
      <c r="F109" s="248" t="s">
        <v>229</v>
      </c>
      <c r="G109" s="246"/>
      <c r="H109" s="249">
        <v>90</v>
      </c>
      <c r="I109" s="250"/>
      <c r="J109" s="246"/>
      <c r="K109" s="246"/>
      <c r="L109" s="251"/>
      <c r="M109" s="252"/>
      <c r="N109" s="253"/>
      <c r="O109" s="253"/>
      <c r="P109" s="253"/>
      <c r="Q109" s="253"/>
      <c r="R109" s="253"/>
      <c r="S109" s="253"/>
      <c r="T109" s="25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T109" s="255" t="s">
        <v>225</v>
      </c>
      <c r="AU109" s="255" t="s">
        <v>75</v>
      </c>
      <c r="AV109" s="14" t="s">
        <v>116</v>
      </c>
      <c r="AW109" s="14" t="s">
        <v>32</v>
      </c>
      <c r="AX109" s="14" t="s">
        <v>75</v>
      </c>
      <c r="AY109" s="255" t="s">
        <v>209</v>
      </c>
    </row>
    <row r="110" s="2" customFormat="1" ht="33" customHeight="1">
      <c r="A110" s="39"/>
      <c r="B110" s="40"/>
      <c r="C110" s="216" t="s">
        <v>116</v>
      </c>
      <c r="D110" s="216" t="s">
        <v>213</v>
      </c>
      <c r="E110" s="217" t="s">
        <v>236</v>
      </c>
      <c r="F110" s="218" t="s">
        <v>237</v>
      </c>
      <c r="G110" s="219" t="s">
        <v>167</v>
      </c>
      <c r="H110" s="220">
        <v>14.4</v>
      </c>
      <c r="I110" s="221"/>
      <c r="J110" s="222">
        <f>ROUND(I110*H110,2)</f>
        <v>0</v>
      </c>
      <c r="K110" s="218" t="s">
        <v>216</v>
      </c>
      <c r="L110" s="45"/>
      <c r="M110" s="223" t="s">
        <v>19</v>
      </c>
      <c r="N110" s="224" t="s">
        <v>42</v>
      </c>
      <c r="O110" s="85"/>
      <c r="P110" s="225">
        <f>O110*H110</f>
        <v>0</v>
      </c>
      <c r="Q110" s="225">
        <v>0</v>
      </c>
      <c r="R110" s="225">
        <f>Q110*H110</f>
        <v>0</v>
      </c>
      <c r="S110" s="225">
        <v>0</v>
      </c>
      <c r="T110" s="226">
        <f>S110*H110</f>
        <v>0</v>
      </c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R110" s="227" t="s">
        <v>217</v>
      </c>
      <c r="AT110" s="227" t="s">
        <v>213</v>
      </c>
      <c r="AU110" s="227" t="s">
        <v>75</v>
      </c>
      <c r="AY110" s="18" t="s">
        <v>209</v>
      </c>
      <c r="BE110" s="228">
        <f>IF(N110="základní",J110,0)</f>
        <v>0</v>
      </c>
      <c r="BF110" s="228">
        <f>IF(N110="snížená",J110,0)</f>
        <v>0</v>
      </c>
      <c r="BG110" s="228">
        <f>IF(N110="zákl. přenesená",J110,0)</f>
        <v>0</v>
      </c>
      <c r="BH110" s="228">
        <f>IF(N110="sníž. přenesená",J110,0)</f>
        <v>0</v>
      </c>
      <c r="BI110" s="228">
        <f>IF(N110="nulová",J110,0)</f>
        <v>0</v>
      </c>
      <c r="BJ110" s="18" t="s">
        <v>75</v>
      </c>
      <c r="BK110" s="228">
        <f>ROUND(I110*H110,2)</f>
        <v>0</v>
      </c>
      <c r="BL110" s="18" t="s">
        <v>217</v>
      </c>
      <c r="BM110" s="227" t="s">
        <v>238</v>
      </c>
    </row>
    <row r="111" s="13" customFormat="1">
      <c r="A111" s="13"/>
      <c r="B111" s="234"/>
      <c r="C111" s="235"/>
      <c r="D111" s="229" t="s">
        <v>225</v>
      </c>
      <c r="E111" s="236" t="s">
        <v>19</v>
      </c>
      <c r="F111" s="237" t="s">
        <v>239</v>
      </c>
      <c r="G111" s="235"/>
      <c r="H111" s="238">
        <v>7.2000000000000002</v>
      </c>
      <c r="I111" s="239"/>
      <c r="J111" s="235"/>
      <c r="K111" s="235"/>
      <c r="L111" s="240"/>
      <c r="M111" s="241"/>
      <c r="N111" s="242"/>
      <c r="O111" s="242"/>
      <c r="P111" s="242"/>
      <c r="Q111" s="242"/>
      <c r="R111" s="242"/>
      <c r="S111" s="242"/>
      <c r="T111" s="24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44" t="s">
        <v>225</v>
      </c>
      <c r="AU111" s="244" t="s">
        <v>75</v>
      </c>
      <c r="AV111" s="13" t="s">
        <v>79</v>
      </c>
      <c r="AW111" s="13" t="s">
        <v>32</v>
      </c>
      <c r="AX111" s="13" t="s">
        <v>71</v>
      </c>
      <c r="AY111" s="244" t="s">
        <v>209</v>
      </c>
    </row>
    <row r="112" s="13" customFormat="1">
      <c r="A112" s="13"/>
      <c r="B112" s="234"/>
      <c r="C112" s="235"/>
      <c r="D112" s="229" t="s">
        <v>225</v>
      </c>
      <c r="E112" s="236" t="s">
        <v>19</v>
      </c>
      <c r="F112" s="237" t="s">
        <v>240</v>
      </c>
      <c r="G112" s="235"/>
      <c r="H112" s="238">
        <v>7.2000000000000002</v>
      </c>
      <c r="I112" s="239"/>
      <c r="J112" s="235"/>
      <c r="K112" s="235"/>
      <c r="L112" s="240"/>
      <c r="M112" s="241"/>
      <c r="N112" s="242"/>
      <c r="O112" s="242"/>
      <c r="P112" s="242"/>
      <c r="Q112" s="242"/>
      <c r="R112" s="242"/>
      <c r="S112" s="242"/>
      <c r="T112" s="24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44" t="s">
        <v>225</v>
      </c>
      <c r="AU112" s="244" t="s">
        <v>75</v>
      </c>
      <c r="AV112" s="13" t="s">
        <v>79</v>
      </c>
      <c r="AW112" s="13" t="s">
        <v>32</v>
      </c>
      <c r="AX112" s="13" t="s">
        <v>71</v>
      </c>
      <c r="AY112" s="244" t="s">
        <v>209</v>
      </c>
    </row>
    <row r="113" s="14" customFormat="1">
      <c r="A113" s="14"/>
      <c r="B113" s="245"/>
      <c r="C113" s="246"/>
      <c r="D113" s="229" t="s">
        <v>225</v>
      </c>
      <c r="E113" s="247" t="s">
        <v>178</v>
      </c>
      <c r="F113" s="248" t="s">
        <v>229</v>
      </c>
      <c r="G113" s="246"/>
      <c r="H113" s="249">
        <v>14.4</v>
      </c>
      <c r="I113" s="250"/>
      <c r="J113" s="246"/>
      <c r="K113" s="246"/>
      <c r="L113" s="251"/>
      <c r="M113" s="252"/>
      <c r="N113" s="253"/>
      <c r="O113" s="253"/>
      <c r="P113" s="253"/>
      <c r="Q113" s="253"/>
      <c r="R113" s="253"/>
      <c r="S113" s="253"/>
      <c r="T113" s="25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T113" s="255" t="s">
        <v>225</v>
      </c>
      <c r="AU113" s="255" t="s">
        <v>75</v>
      </c>
      <c r="AV113" s="14" t="s">
        <v>116</v>
      </c>
      <c r="AW113" s="14" t="s">
        <v>32</v>
      </c>
      <c r="AX113" s="14" t="s">
        <v>75</v>
      </c>
      <c r="AY113" s="255" t="s">
        <v>209</v>
      </c>
    </row>
    <row r="114" s="2" customFormat="1">
      <c r="A114" s="39"/>
      <c r="B114" s="40"/>
      <c r="C114" s="216" t="s">
        <v>126</v>
      </c>
      <c r="D114" s="216" t="s">
        <v>213</v>
      </c>
      <c r="E114" s="217" t="s">
        <v>241</v>
      </c>
      <c r="F114" s="218" t="s">
        <v>242</v>
      </c>
      <c r="G114" s="219" t="s">
        <v>167</v>
      </c>
      <c r="H114" s="220">
        <v>122</v>
      </c>
      <c r="I114" s="221"/>
      <c r="J114" s="222">
        <f>ROUND(I114*H114,2)</f>
        <v>0</v>
      </c>
      <c r="K114" s="218" t="s">
        <v>216</v>
      </c>
      <c r="L114" s="45"/>
      <c r="M114" s="223" t="s">
        <v>19</v>
      </c>
      <c r="N114" s="224" t="s">
        <v>42</v>
      </c>
      <c r="O114" s="85"/>
      <c r="P114" s="225">
        <f>O114*H114</f>
        <v>0</v>
      </c>
      <c r="Q114" s="225">
        <v>0</v>
      </c>
      <c r="R114" s="225">
        <f>Q114*H114</f>
        <v>0</v>
      </c>
      <c r="S114" s="225">
        <v>0</v>
      </c>
      <c r="T114" s="226">
        <f>S114*H114</f>
        <v>0</v>
      </c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R114" s="227" t="s">
        <v>217</v>
      </c>
      <c r="AT114" s="227" t="s">
        <v>213</v>
      </c>
      <c r="AU114" s="227" t="s">
        <v>75</v>
      </c>
      <c r="AY114" s="18" t="s">
        <v>209</v>
      </c>
      <c r="BE114" s="228">
        <f>IF(N114="základní",J114,0)</f>
        <v>0</v>
      </c>
      <c r="BF114" s="228">
        <f>IF(N114="snížená",J114,0)</f>
        <v>0</v>
      </c>
      <c r="BG114" s="228">
        <f>IF(N114="zákl. přenesená",J114,0)</f>
        <v>0</v>
      </c>
      <c r="BH114" s="228">
        <f>IF(N114="sníž. přenesená",J114,0)</f>
        <v>0</v>
      </c>
      <c r="BI114" s="228">
        <f>IF(N114="nulová",J114,0)</f>
        <v>0</v>
      </c>
      <c r="BJ114" s="18" t="s">
        <v>75</v>
      </c>
      <c r="BK114" s="228">
        <f>ROUND(I114*H114,2)</f>
        <v>0</v>
      </c>
      <c r="BL114" s="18" t="s">
        <v>217</v>
      </c>
      <c r="BM114" s="227" t="s">
        <v>243</v>
      </c>
    </row>
    <row r="115" s="2" customFormat="1">
      <c r="A115" s="39"/>
      <c r="B115" s="40"/>
      <c r="C115" s="41"/>
      <c r="D115" s="229" t="s">
        <v>223</v>
      </c>
      <c r="E115" s="41"/>
      <c r="F115" s="230" t="s">
        <v>244</v>
      </c>
      <c r="G115" s="41"/>
      <c r="H115" s="41"/>
      <c r="I115" s="231"/>
      <c r="J115" s="41"/>
      <c r="K115" s="41"/>
      <c r="L115" s="45"/>
      <c r="M115" s="232"/>
      <c r="N115" s="233"/>
      <c r="O115" s="85"/>
      <c r="P115" s="85"/>
      <c r="Q115" s="85"/>
      <c r="R115" s="85"/>
      <c r="S115" s="85"/>
      <c r="T115" s="86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T115" s="18" t="s">
        <v>223</v>
      </c>
      <c r="AU115" s="18" t="s">
        <v>75</v>
      </c>
    </row>
    <row r="116" s="13" customFormat="1">
      <c r="A116" s="13"/>
      <c r="B116" s="234"/>
      <c r="C116" s="235"/>
      <c r="D116" s="229" t="s">
        <v>225</v>
      </c>
      <c r="E116" s="236" t="s">
        <v>245</v>
      </c>
      <c r="F116" s="237" t="s">
        <v>246</v>
      </c>
      <c r="G116" s="235"/>
      <c r="H116" s="238">
        <v>122</v>
      </c>
      <c r="I116" s="239"/>
      <c r="J116" s="235"/>
      <c r="K116" s="235"/>
      <c r="L116" s="240"/>
      <c r="M116" s="241"/>
      <c r="N116" s="242"/>
      <c r="O116" s="242"/>
      <c r="P116" s="242"/>
      <c r="Q116" s="242"/>
      <c r="R116" s="242"/>
      <c r="S116" s="242"/>
      <c r="T116" s="24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44" t="s">
        <v>225</v>
      </c>
      <c r="AU116" s="244" t="s">
        <v>75</v>
      </c>
      <c r="AV116" s="13" t="s">
        <v>79</v>
      </c>
      <c r="AW116" s="13" t="s">
        <v>32</v>
      </c>
      <c r="AX116" s="13" t="s">
        <v>75</v>
      </c>
      <c r="AY116" s="244" t="s">
        <v>209</v>
      </c>
    </row>
    <row r="117" s="2" customFormat="1" ht="16.5" customHeight="1">
      <c r="A117" s="39"/>
      <c r="B117" s="40"/>
      <c r="C117" s="256" t="s">
        <v>134</v>
      </c>
      <c r="D117" s="256" t="s">
        <v>247</v>
      </c>
      <c r="E117" s="257" t="s">
        <v>248</v>
      </c>
      <c r="F117" s="258" t="s">
        <v>249</v>
      </c>
      <c r="G117" s="259" t="s">
        <v>221</v>
      </c>
      <c r="H117" s="260">
        <v>2</v>
      </c>
      <c r="I117" s="261"/>
      <c r="J117" s="262">
        <f>ROUND(I117*H117,2)</f>
        <v>0</v>
      </c>
      <c r="K117" s="258" t="s">
        <v>216</v>
      </c>
      <c r="L117" s="263"/>
      <c r="M117" s="264" t="s">
        <v>19</v>
      </c>
      <c r="N117" s="265" t="s">
        <v>42</v>
      </c>
      <c r="O117" s="85"/>
      <c r="P117" s="225">
        <f>O117*H117</f>
        <v>0</v>
      </c>
      <c r="Q117" s="225">
        <v>1.50075</v>
      </c>
      <c r="R117" s="225">
        <f>Q117*H117</f>
        <v>3.0015000000000001</v>
      </c>
      <c r="S117" s="225">
        <v>0</v>
      </c>
      <c r="T117" s="226">
        <f>S117*H117</f>
        <v>0</v>
      </c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R117" s="227" t="s">
        <v>226</v>
      </c>
      <c r="AT117" s="227" t="s">
        <v>247</v>
      </c>
      <c r="AU117" s="227" t="s">
        <v>75</v>
      </c>
      <c r="AY117" s="18" t="s">
        <v>209</v>
      </c>
      <c r="BE117" s="228">
        <f>IF(N117="základní",J117,0)</f>
        <v>0</v>
      </c>
      <c r="BF117" s="228">
        <f>IF(N117="snížená",J117,0)</f>
        <v>0</v>
      </c>
      <c r="BG117" s="228">
        <f>IF(N117="zákl. přenesená",J117,0)</f>
        <v>0</v>
      </c>
      <c r="BH117" s="228">
        <f>IF(N117="sníž. přenesená",J117,0)</f>
        <v>0</v>
      </c>
      <c r="BI117" s="228">
        <f>IF(N117="nulová",J117,0)</f>
        <v>0</v>
      </c>
      <c r="BJ117" s="18" t="s">
        <v>75</v>
      </c>
      <c r="BK117" s="228">
        <f>ROUND(I117*H117,2)</f>
        <v>0</v>
      </c>
      <c r="BL117" s="18" t="s">
        <v>116</v>
      </c>
      <c r="BM117" s="227" t="s">
        <v>250</v>
      </c>
    </row>
    <row r="118" s="13" customFormat="1">
      <c r="A118" s="13"/>
      <c r="B118" s="234"/>
      <c r="C118" s="235"/>
      <c r="D118" s="229" t="s">
        <v>225</v>
      </c>
      <c r="E118" s="236" t="s">
        <v>19</v>
      </c>
      <c r="F118" s="237" t="s">
        <v>251</v>
      </c>
      <c r="G118" s="235"/>
      <c r="H118" s="238">
        <v>2</v>
      </c>
      <c r="I118" s="239"/>
      <c r="J118" s="235"/>
      <c r="K118" s="235"/>
      <c r="L118" s="240"/>
      <c r="M118" s="241"/>
      <c r="N118" s="242"/>
      <c r="O118" s="242"/>
      <c r="P118" s="242"/>
      <c r="Q118" s="242"/>
      <c r="R118" s="242"/>
      <c r="S118" s="242"/>
      <c r="T118" s="24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44" t="s">
        <v>225</v>
      </c>
      <c r="AU118" s="244" t="s">
        <v>75</v>
      </c>
      <c r="AV118" s="13" t="s">
        <v>79</v>
      </c>
      <c r="AW118" s="13" t="s">
        <v>32</v>
      </c>
      <c r="AX118" s="13" t="s">
        <v>75</v>
      </c>
      <c r="AY118" s="244" t="s">
        <v>209</v>
      </c>
    </row>
    <row r="119" s="2" customFormat="1" ht="16.5" customHeight="1">
      <c r="A119" s="39"/>
      <c r="B119" s="40"/>
      <c r="C119" s="256" t="s">
        <v>252</v>
      </c>
      <c r="D119" s="256" t="s">
        <v>247</v>
      </c>
      <c r="E119" s="257" t="s">
        <v>253</v>
      </c>
      <c r="F119" s="258" t="s">
        <v>254</v>
      </c>
      <c r="G119" s="259" t="s">
        <v>221</v>
      </c>
      <c r="H119" s="260">
        <v>2</v>
      </c>
      <c r="I119" s="261"/>
      <c r="J119" s="262">
        <f>ROUND(I119*H119,2)</f>
        <v>0</v>
      </c>
      <c r="K119" s="258" t="s">
        <v>216</v>
      </c>
      <c r="L119" s="263"/>
      <c r="M119" s="264" t="s">
        <v>19</v>
      </c>
      <c r="N119" s="265" t="s">
        <v>42</v>
      </c>
      <c r="O119" s="85"/>
      <c r="P119" s="225">
        <f>O119*H119</f>
        <v>0</v>
      </c>
      <c r="Q119" s="225">
        <v>2.1610800000000001</v>
      </c>
      <c r="R119" s="225">
        <f>Q119*H119</f>
        <v>4.3221600000000002</v>
      </c>
      <c r="S119" s="225">
        <v>0</v>
      </c>
      <c r="T119" s="226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227" t="s">
        <v>226</v>
      </c>
      <c r="AT119" s="227" t="s">
        <v>247</v>
      </c>
      <c r="AU119" s="227" t="s">
        <v>75</v>
      </c>
      <c r="AY119" s="18" t="s">
        <v>209</v>
      </c>
      <c r="BE119" s="228">
        <f>IF(N119="základní",J119,0)</f>
        <v>0</v>
      </c>
      <c r="BF119" s="228">
        <f>IF(N119="snížená",J119,0)</f>
        <v>0</v>
      </c>
      <c r="BG119" s="228">
        <f>IF(N119="zákl. přenesená",J119,0)</f>
        <v>0</v>
      </c>
      <c r="BH119" s="228">
        <f>IF(N119="sníž. přenesená",J119,0)</f>
        <v>0</v>
      </c>
      <c r="BI119" s="228">
        <f>IF(N119="nulová",J119,0)</f>
        <v>0</v>
      </c>
      <c r="BJ119" s="18" t="s">
        <v>75</v>
      </c>
      <c r="BK119" s="228">
        <f>ROUND(I119*H119,2)</f>
        <v>0</v>
      </c>
      <c r="BL119" s="18" t="s">
        <v>116</v>
      </c>
      <c r="BM119" s="227" t="s">
        <v>255</v>
      </c>
    </row>
    <row r="120" s="13" customFormat="1">
      <c r="A120" s="13"/>
      <c r="B120" s="234"/>
      <c r="C120" s="235"/>
      <c r="D120" s="229" t="s">
        <v>225</v>
      </c>
      <c r="E120" s="236" t="s">
        <v>19</v>
      </c>
      <c r="F120" s="237" t="s">
        <v>251</v>
      </c>
      <c r="G120" s="235"/>
      <c r="H120" s="238">
        <v>2</v>
      </c>
      <c r="I120" s="239"/>
      <c r="J120" s="235"/>
      <c r="K120" s="235"/>
      <c r="L120" s="240"/>
      <c r="M120" s="241"/>
      <c r="N120" s="242"/>
      <c r="O120" s="242"/>
      <c r="P120" s="242"/>
      <c r="Q120" s="242"/>
      <c r="R120" s="242"/>
      <c r="S120" s="242"/>
      <c r="T120" s="24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44" t="s">
        <v>225</v>
      </c>
      <c r="AU120" s="244" t="s">
        <v>75</v>
      </c>
      <c r="AV120" s="13" t="s">
        <v>79</v>
      </c>
      <c r="AW120" s="13" t="s">
        <v>32</v>
      </c>
      <c r="AX120" s="13" t="s">
        <v>75</v>
      </c>
      <c r="AY120" s="244" t="s">
        <v>209</v>
      </c>
    </row>
    <row r="121" s="2" customFormat="1">
      <c r="A121" s="39"/>
      <c r="B121" s="40"/>
      <c r="C121" s="216" t="s">
        <v>226</v>
      </c>
      <c r="D121" s="216" t="s">
        <v>213</v>
      </c>
      <c r="E121" s="217" t="s">
        <v>256</v>
      </c>
      <c r="F121" s="218" t="s">
        <v>257</v>
      </c>
      <c r="G121" s="219" t="s">
        <v>258</v>
      </c>
      <c r="H121" s="220">
        <v>60</v>
      </c>
      <c r="I121" s="221"/>
      <c r="J121" s="222">
        <f>ROUND(I121*H121,2)</f>
        <v>0</v>
      </c>
      <c r="K121" s="218" t="s">
        <v>216</v>
      </c>
      <c r="L121" s="45"/>
      <c r="M121" s="223" t="s">
        <v>19</v>
      </c>
      <c r="N121" s="224" t="s">
        <v>42</v>
      </c>
      <c r="O121" s="85"/>
      <c r="P121" s="225">
        <f>O121*H121</f>
        <v>0</v>
      </c>
      <c r="Q121" s="225">
        <v>0</v>
      </c>
      <c r="R121" s="225">
        <f>Q121*H121</f>
        <v>0</v>
      </c>
      <c r="S121" s="225">
        <v>0</v>
      </c>
      <c r="T121" s="226">
        <f>S121*H121</f>
        <v>0</v>
      </c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R121" s="227" t="s">
        <v>217</v>
      </c>
      <c r="AT121" s="227" t="s">
        <v>213</v>
      </c>
      <c r="AU121" s="227" t="s">
        <v>75</v>
      </c>
      <c r="AY121" s="18" t="s">
        <v>209</v>
      </c>
      <c r="BE121" s="228">
        <f>IF(N121="základní",J121,0)</f>
        <v>0</v>
      </c>
      <c r="BF121" s="228">
        <f>IF(N121="snížená",J121,0)</f>
        <v>0</v>
      </c>
      <c r="BG121" s="228">
        <f>IF(N121="zákl. přenesená",J121,0)</f>
        <v>0</v>
      </c>
      <c r="BH121" s="228">
        <f>IF(N121="sníž. přenesená",J121,0)</f>
        <v>0</v>
      </c>
      <c r="BI121" s="228">
        <f>IF(N121="nulová",J121,0)</f>
        <v>0</v>
      </c>
      <c r="BJ121" s="18" t="s">
        <v>75</v>
      </c>
      <c r="BK121" s="228">
        <f>ROUND(I121*H121,2)</f>
        <v>0</v>
      </c>
      <c r="BL121" s="18" t="s">
        <v>217</v>
      </c>
      <c r="BM121" s="227" t="s">
        <v>259</v>
      </c>
    </row>
    <row r="122" s="13" customFormat="1">
      <c r="A122" s="13"/>
      <c r="B122" s="234"/>
      <c r="C122" s="235"/>
      <c r="D122" s="229" t="s">
        <v>225</v>
      </c>
      <c r="E122" s="236" t="s">
        <v>19</v>
      </c>
      <c r="F122" s="237" t="s">
        <v>260</v>
      </c>
      <c r="G122" s="235"/>
      <c r="H122" s="238">
        <v>60</v>
      </c>
      <c r="I122" s="239"/>
      <c r="J122" s="235"/>
      <c r="K122" s="235"/>
      <c r="L122" s="240"/>
      <c r="M122" s="241"/>
      <c r="N122" s="242"/>
      <c r="O122" s="242"/>
      <c r="P122" s="242"/>
      <c r="Q122" s="242"/>
      <c r="R122" s="242"/>
      <c r="S122" s="242"/>
      <c r="T122" s="24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44" t="s">
        <v>225</v>
      </c>
      <c r="AU122" s="244" t="s">
        <v>75</v>
      </c>
      <c r="AV122" s="13" t="s">
        <v>79</v>
      </c>
      <c r="AW122" s="13" t="s">
        <v>32</v>
      </c>
      <c r="AX122" s="13" t="s">
        <v>75</v>
      </c>
      <c r="AY122" s="244" t="s">
        <v>209</v>
      </c>
    </row>
    <row r="123" s="2" customFormat="1" ht="16.5" customHeight="1">
      <c r="A123" s="39"/>
      <c r="B123" s="40"/>
      <c r="C123" s="256" t="s">
        <v>261</v>
      </c>
      <c r="D123" s="256" t="s">
        <v>247</v>
      </c>
      <c r="E123" s="257" t="s">
        <v>262</v>
      </c>
      <c r="F123" s="258" t="s">
        <v>263</v>
      </c>
      <c r="G123" s="259" t="s">
        <v>221</v>
      </c>
      <c r="H123" s="260">
        <v>120</v>
      </c>
      <c r="I123" s="261"/>
      <c r="J123" s="262">
        <f>ROUND(I123*H123,2)</f>
        <v>0</v>
      </c>
      <c r="K123" s="258" t="s">
        <v>216</v>
      </c>
      <c r="L123" s="263"/>
      <c r="M123" s="264" t="s">
        <v>19</v>
      </c>
      <c r="N123" s="265" t="s">
        <v>42</v>
      </c>
      <c r="O123" s="85"/>
      <c r="P123" s="225">
        <f>O123*H123</f>
        <v>0</v>
      </c>
      <c r="Q123" s="225">
        <v>0.0010499999999999999</v>
      </c>
      <c r="R123" s="225">
        <f>Q123*H123</f>
        <v>0.126</v>
      </c>
      <c r="S123" s="225">
        <v>0</v>
      </c>
      <c r="T123" s="226">
        <f>S123*H123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R123" s="227" t="s">
        <v>264</v>
      </c>
      <c r="AT123" s="227" t="s">
        <v>247</v>
      </c>
      <c r="AU123" s="227" t="s">
        <v>75</v>
      </c>
      <c r="AY123" s="18" t="s">
        <v>209</v>
      </c>
      <c r="BE123" s="228">
        <f>IF(N123="základní",J123,0)</f>
        <v>0</v>
      </c>
      <c r="BF123" s="228">
        <f>IF(N123="snížená",J123,0)</f>
        <v>0</v>
      </c>
      <c r="BG123" s="228">
        <f>IF(N123="zákl. přenesená",J123,0)</f>
        <v>0</v>
      </c>
      <c r="BH123" s="228">
        <f>IF(N123="sníž. přenesená",J123,0)</f>
        <v>0</v>
      </c>
      <c r="BI123" s="228">
        <f>IF(N123="nulová",J123,0)</f>
        <v>0</v>
      </c>
      <c r="BJ123" s="18" t="s">
        <v>75</v>
      </c>
      <c r="BK123" s="228">
        <f>ROUND(I123*H123,2)</f>
        <v>0</v>
      </c>
      <c r="BL123" s="18" t="s">
        <v>264</v>
      </c>
      <c r="BM123" s="227" t="s">
        <v>265</v>
      </c>
    </row>
    <row r="124" s="13" customFormat="1">
      <c r="A124" s="13"/>
      <c r="B124" s="234"/>
      <c r="C124" s="235"/>
      <c r="D124" s="229" t="s">
        <v>225</v>
      </c>
      <c r="E124" s="236" t="s">
        <v>19</v>
      </c>
      <c r="F124" s="237" t="s">
        <v>266</v>
      </c>
      <c r="G124" s="235"/>
      <c r="H124" s="238">
        <v>120</v>
      </c>
      <c r="I124" s="239"/>
      <c r="J124" s="235"/>
      <c r="K124" s="235"/>
      <c r="L124" s="240"/>
      <c r="M124" s="241"/>
      <c r="N124" s="242"/>
      <c r="O124" s="242"/>
      <c r="P124" s="242"/>
      <c r="Q124" s="242"/>
      <c r="R124" s="242"/>
      <c r="S124" s="242"/>
      <c r="T124" s="24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44" t="s">
        <v>225</v>
      </c>
      <c r="AU124" s="244" t="s">
        <v>75</v>
      </c>
      <c r="AV124" s="13" t="s">
        <v>79</v>
      </c>
      <c r="AW124" s="13" t="s">
        <v>32</v>
      </c>
      <c r="AX124" s="13" t="s">
        <v>75</v>
      </c>
      <c r="AY124" s="244" t="s">
        <v>209</v>
      </c>
    </row>
    <row r="125" s="2" customFormat="1" ht="16.5" customHeight="1">
      <c r="A125" s="39"/>
      <c r="B125" s="40"/>
      <c r="C125" s="256" t="s">
        <v>267</v>
      </c>
      <c r="D125" s="256" t="s">
        <v>247</v>
      </c>
      <c r="E125" s="257" t="s">
        <v>268</v>
      </c>
      <c r="F125" s="258" t="s">
        <v>269</v>
      </c>
      <c r="G125" s="259" t="s">
        <v>221</v>
      </c>
      <c r="H125" s="260">
        <v>120</v>
      </c>
      <c r="I125" s="261"/>
      <c r="J125" s="262">
        <f>ROUND(I125*H125,2)</f>
        <v>0</v>
      </c>
      <c r="K125" s="258" t="s">
        <v>216</v>
      </c>
      <c r="L125" s="263"/>
      <c r="M125" s="264" t="s">
        <v>19</v>
      </c>
      <c r="N125" s="265" t="s">
        <v>42</v>
      </c>
      <c r="O125" s="85"/>
      <c r="P125" s="225">
        <f>O125*H125</f>
        <v>0</v>
      </c>
      <c r="Q125" s="225">
        <v>0.00017000000000000001</v>
      </c>
      <c r="R125" s="225">
        <f>Q125*H125</f>
        <v>0.020400000000000001</v>
      </c>
      <c r="S125" s="225">
        <v>0</v>
      </c>
      <c r="T125" s="226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27" t="s">
        <v>264</v>
      </c>
      <c r="AT125" s="227" t="s">
        <v>247</v>
      </c>
      <c r="AU125" s="227" t="s">
        <v>75</v>
      </c>
      <c r="AY125" s="18" t="s">
        <v>209</v>
      </c>
      <c r="BE125" s="228">
        <f>IF(N125="základní",J125,0)</f>
        <v>0</v>
      </c>
      <c r="BF125" s="228">
        <f>IF(N125="snížená",J125,0)</f>
        <v>0</v>
      </c>
      <c r="BG125" s="228">
        <f>IF(N125="zákl. přenesená",J125,0)</f>
        <v>0</v>
      </c>
      <c r="BH125" s="228">
        <f>IF(N125="sníž. přenesená",J125,0)</f>
        <v>0</v>
      </c>
      <c r="BI125" s="228">
        <f>IF(N125="nulová",J125,0)</f>
        <v>0</v>
      </c>
      <c r="BJ125" s="18" t="s">
        <v>75</v>
      </c>
      <c r="BK125" s="228">
        <f>ROUND(I125*H125,2)</f>
        <v>0</v>
      </c>
      <c r="BL125" s="18" t="s">
        <v>264</v>
      </c>
      <c r="BM125" s="227" t="s">
        <v>270</v>
      </c>
    </row>
    <row r="126" s="13" customFormat="1">
      <c r="A126" s="13"/>
      <c r="B126" s="234"/>
      <c r="C126" s="235"/>
      <c r="D126" s="229" t="s">
        <v>225</v>
      </c>
      <c r="E126" s="236" t="s">
        <v>19</v>
      </c>
      <c r="F126" s="237" t="s">
        <v>266</v>
      </c>
      <c r="G126" s="235"/>
      <c r="H126" s="238">
        <v>120</v>
      </c>
      <c r="I126" s="239"/>
      <c r="J126" s="235"/>
      <c r="K126" s="235"/>
      <c r="L126" s="240"/>
      <c r="M126" s="241"/>
      <c r="N126" s="242"/>
      <c r="O126" s="242"/>
      <c r="P126" s="242"/>
      <c r="Q126" s="242"/>
      <c r="R126" s="242"/>
      <c r="S126" s="242"/>
      <c r="T126" s="24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44" t="s">
        <v>225</v>
      </c>
      <c r="AU126" s="244" t="s">
        <v>75</v>
      </c>
      <c r="AV126" s="13" t="s">
        <v>79</v>
      </c>
      <c r="AW126" s="13" t="s">
        <v>32</v>
      </c>
      <c r="AX126" s="13" t="s">
        <v>75</v>
      </c>
      <c r="AY126" s="244" t="s">
        <v>209</v>
      </c>
    </row>
    <row r="127" s="2" customFormat="1" ht="16.5" customHeight="1">
      <c r="A127" s="39"/>
      <c r="B127" s="40"/>
      <c r="C127" s="256" t="s">
        <v>271</v>
      </c>
      <c r="D127" s="256" t="s">
        <v>247</v>
      </c>
      <c r="E127" s="257" t="s">
        <v>272</v>
      </c>
      <c r="F127" s="258" t="s">
        <v>273</v>
      </c>
      <c r="G127" s="259" t="s">
        <v>221</v>
      </c>
      <c r="H127" s="260">
        <v>60</v>
      </c>
      <c r="I127" s="261"/>
      <c r="J127" s="262">
        <f>ROUND(I127*H127,2)</f>
        <v>0</v>
      </c>
      <c r="K127" s="258" t="s">
        <v>216</v>
      </c>
      <c r="L127" s="263"/>
      <c r="M127" s="264" t="s">
        <v>19</v>
      </c>
      <c r="N127" s="265" t="s">
        <v>42</v>
      </c>
      <c r="O127" s="85"/>
      <c r="P127" s="225">
        <f>O127*H127</f>
        <v>0</v>
      </c>
      <c r="Q127" s="225">
        <v>0.00013999999999999999</v>
      </c>
      <c r="R127" s="225">
        <f>Q127*H127</f>
        <v>0.0083999999999999995</v>
      </c>
      <c r="S127" s="225">
        <v>0</v>
      </c>
      <c r="T127" s="226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27" t="s">
        <v>264</v>
      </c>
      <c r="AT127" s="227" t="s">
        <v>247</v>
      </c>
      <c r="AU127" s="227" t="s">
        <v>75</v>
      </c>
      <c r="AY127" s="18" t="s">
        <v>209</v>
      </c>
      <c r="BE127" s="228">
        <f>IF(N127="základní",J127,0)</f>
        <v>0</v>
      </c>
      <c r="BF127" s="228">
        <f>IF(N127="snížená",J127,0)</f>
        <v>0</v>
      </c>
      <c r="BG127" s="228">
        <f>IF(N127="zákl. přenesená",J127,0)</f>
        <v>0</v>
      </c>
      <c r="BH127" s="228">
        <f>IF(N127="sníž. přenesená",J127,0)</f>
        <v>0</v>
      </c>
      <c r="BI127" s="228">
        <f>IF(N127="nulová",J127,0)</f>
        <v>0</v>
      </c>
      <c r="BJ127" s="18" t="s">
        <v>75</v>
      </c>
      <c r="BK127" s="228">
        <f>ROUND(I127*H127,2)</f>
        <v>0</v>
      </c>
      <c r="BL127" s="18" t="s">
        <v>264</v>
      </c>
      <c r="BM127" s="227" t="s">
        <v>274</v>
      </c>
    </row>
    <row r="128" s="13" customFormat="1">
      <c r="A128" s="13"/>
      <c r="B128" s="234"/>
      <c r="C128" s="235"/>
      <c r="D128" s="229" t="s">
        <v>225</v>
      </c>
      <c r="E128" s="236" t="s">
        <v>19</v>
      </c>
      <c r="F128" s="237" t="s">
        <v>260</v>
      </c>
      <c r="G128" s="235"/>
      <c r="H128" s="238">
        <v>60</v>
      </c>
      <c r="I128" s="239"/>
      <c r="J128" s="235"/>
      <c r="K128" s="235"/>
      <c r="L128" s="240"/>
      <c r="M128" s="241"/>
      <c r="N128" s="242"/>
      <c r="O128" s="242"/>
      <c r="P128" s="242"/>
      <c r="Q128" s="242"/>
      <c r="R128" s="242"/>
      <c r="S128" s="242"/>
      <c r="T128" s="24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44" t="s">
        <v>225</v>
      </c>
      <c r="AU128" s="244" t="s">
        <v>75</v>
      </c>
      <c r="AV128" s="13" t="s">
        <v>79</v>
      </c>
      <c r="AW128" s="13" t="s">
        <v>32</v>
      </c>
      <c r="AX128" s="13" t="s">
        <v>75</v>
      </c>
      <c r="AY128" s="244" t="s">
        <v>209</v>
      </c>
    </row>
    <row r="129" s="2" customFormat="1" ht="66.75" customHeight="1">
      <c r="A129" s="39"/>
      <c r="B129" s="40"/>
      <c r="C129" s="216" t="s">
        <v>275</v>
      </c>
      <c r="D129" s="216" t="s">
        <v>213</v>
      </c>
      <c r="E129" s="217" t="s">
        <v>276</v>
      </c>
      <c r="F129" s="218" t="s">
        <v>277</v>
      </c>
      <c r="G129" s="219" t="s">
        <v>171</v>
      </c>
      <c r="H129" s="220">
        <v>31.302</v>
      </c>
      <c r="I129" s="221"/>
      <c r="J129" s="222">
        <f>ROUND(I129*H129,2)</f>
        <v>0</v>
      </c>
      <c r="K129" s="218" t="s">
        <v>216</v>
      </c>
      <c r="L129" s="45"/>
      <c r="M129" s="223" t="s">
        <v>19</v>
      </c>
      <c r="N129" s="224" t="s">
        <v>42</v>
      </c>
      <c r="O129" s="85"/>
      <c r="P129" s="225">
        <f>O129*H129</f>
        <v>0</v>
      </c>
      <c r="Q129" s="225">
        <v>0</v>
      </c>
      <c r="R129" s="225">
        <f>Q129*H129</f>
        <v>0</v>
      </c>
      <c r="S129" s="225">
        <v>0</v>
      </c>
      <c r="T129" s="226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27" t="s">
        <v>217</v>
      </c>
      <c r="AT129" s="227" t="s">
        <v>213</v>
      </c>
      <c r="AU129" s="227" t="s">
        <v>75</v>
      </c>
      <c r="AY129" s="18" t="s">
        <v>209</v>
      </c>
      <c r="BE129" s="228">
        <f>IF(N129="základní",J129,0)</f>
        <v>0</v>
      </c>
      <c r="BF129" s="228">
        <f>IF(N129="snížená",J129,0)</f>
        <v>0</v>
      </c>
      <c r="BG129" s="228">
        <f>IF(N129="zákl. přenesená",J129,0)</f>
        <v>0</v>
      </c>
      <c r="BH129" s="228">
        <f>IF(N129="sníž. přenesená",J129,0)</f>
        <v>0</v>
      </c>
      <c r="BI129" s="228">
        <f>IF(N129="nulová",J129,0)</f>
        <v>0</v>
      </c>
      <c r="BJ129" s="18" t="s">
        <v>75</v>
      </c>
      <c r="BK129" s="228">
        <f>ROUND(I129*H129,2)</f>
        <v>0</v>
      </c>
      <c r="BL129" s="18" t="s">
        <v>217</v>
      </c>
      <c r="BM129" s="227" t="s">
        <v>278</v>
      </c>
    </row>
    <row r="130" s="13" customFormat="1">
      <c r="A130" s="13"/>
      <c r="B130" s="234"/>
      <c r="C130" s="235"/>
      <c r="D130" s="229" t="s">
        <v>225</v>
      </c>
      <c r="E130" s="236" t="s">
        <v>279</v>
      </c>
      <c r="F130" s="237" t="s">
        <v>280</v>
      </c>
      <c r="G130" s="235"/>
      <c r="H130" s="238">
        <v>31.302</v>
      </c>
      <c r="I130" s="239"/>
      <c r="J130" s="235"/>
      <c r="K130" s="235"/>
      <c r="L130" s="240"/>
      <c r="M130" s="241"/>
      <c r="N130" s="242"/>
      <c r="O130" s="242"/>
      <c r="P130" s="242"/>
      <c r="Q130" s="242"/>
      <c r="R130" s="242"/>
      <c r="S130" s="242"/>
      <c r="T130" s="24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44" t="s">
        <v>225</v>
      </c>
      <c r="AU130" s="244" t="s">
        <v>75</v>
      </c>
      <c r="AV130" s="13" t="s">
        <v>79</v>
      </c>
      <c r="AW130" s="13" t="s">
        <v>32</v>
      </c>
      <c r="AX130" s="13" t="s">
        <v>75</v>
      </c>
      <c r="AY130" s="244" t="s">
        <v>209</v>
      </c>
    </row>
    <row r="131" s="2" customFormat="1">
      <c r="A131" s="39"/>
      <c r="B131" s="40"/>
      <c r="C131" s="216" t="s">
        <v>281</v>
      </c>
      <c r="D131" s="216" t="s">
        <v>213</v>
      </c>
      <c r="E131" s="217" t="s">
        <v>282</v>
      </c>
      <c r="F131" s="218" t="s">
        <v>283</v>
      </c>
      <c r="G131" s="219" t="s">
        <v>171</v>
      </c>
      <c r="H131" s="220">
        <v>31.302</v>
      </c>
      <c r="I131" s="221"/>
      <c r="J131" s="222">
        <f>ROUND(I131*H131,2)</f>
        <v>0</v>
      </c>
      <c r="K131" s="218" t="s">
        <v>216</v>
      </c>
      <c r="L131" s="45"/>
      <c r="M131" s="223" t="s">
        <v>19</v>
      </c>
      <c r="N131" s="224" t="s">
        <v>42</v>
      </c>
      <c r="O131" s="85"/>
      <c r="P131" s="225">
        <f>O131*H131</f>
        <v>0</v>
      </c>
      <c r="Q131" s="225">
        <v>0</v>
      </c>
      <c r="R131" s="225">
        <f>Q131*H131</f>
        <v>0</v>
      </c>
      <c r="S131" s="225">
        <v>0</v>
      </c>
      <c r="T131" s="226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27" t="s">
        <v>217</v>
      </c>
      <c r="AT131" s="227" t="s">
        <v>213</v>
      </c>
      <c r="AU131" s="227" t="s">
        <v>75</v>
      </c>
      <c r="AY131" s="18" t="s">
        <v>209</v>
      </c>
      <c r="BE131" s="228">
        <f>IF(N131="základní",J131,0)</f>
        <v>0</v>
      </c>
      <c r="BF131" s="228">
        <f>IF(N131="snížená",J131,0)</f>
        <v>0</v>
      </c>
      <c r="BG131" s="228">
        <f>IF(N131="zákl. přenesená",J131,0)</f>
        <v>0</v>
      </c>
      <c r="BH131" s="228">
        <f>IF(N131="sníž. přenesená",J131,0)</f>
        <v>0</v>
      </c>
      <c r="BI131" s="228">
        <f>IF(N131="nulová",J131,0)</f>
        <v>0</v>
      </c>
      <c r="BJ131" s="18" t="s">
        <v>75</v>
      </c>
      <c r="BK131" s="228">
        <f>ROUND(I131*H131,2)</f>
        <v>0</v>
      </c>
      <c r="BL131" s="18" t="s">
        <v>217</v>
      </c>
      <c r="BM131" s="227" t="s">
        <v>284</v>
      </c>
    </row>
    <row r="132" s="13" customFormat="1">
      <c r="A132" s="13"/>
      <c r="B132" s="234"/>
      <c r="C132" s="235"/>
      <c r="D132" s="229" t="s">
        <v>225</v>
      </c>
      <c r="E132" s="236" t="s">
        <v>19</v>
      </c>
      <c r="F132" s="237" t="s">
        <v>285</v>
      </c>
      <c r="G132" s="235"/>
      <c r="H132" s="238">
        <v>31.302</v>
      </c>
      <c r="I132" s="239"/>
      <c r="J132" s="235"/>
      <c r="K132" s="235"/>
      <c r="L132" s="240"/>
      <c r="M132" s="241"/>
      <c r="N132" s="242"/>
      <c r="O132" s="242"/>
      <c r="P132" s="242"/>
      <c r="Q132" s="242"/>
      <c r="R132" s="242"/>
      <c r="S132" s="242"/>
      <c r="T132" s="24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44" t="s">
        <v>225</v>
      </c>
      <c r="AU132" s="244" t="s">
        <v>75</v>
      </c>
      <c r="AV132" s="13" t="s">
        <v>79</v>
      </c>
      <c r="AW132" s="13" t="s">
        <v>32</v>
      </c>
      <c r="AX132" s="13" t="s">
        <v>71</v>
      </c>
      <c r="AY132" s="244" t="s">
        <v>209</v>
      </c>
    </row>
    <row r="133" s="14" customFormat="1">
      <c r="A133" s="14"/>
      <c r="B133" s="245"/>
      <c r="C133" s="246"/>
      <c r="D133" s="229" t="s">
        <v>225</v>
      </c>
      <c r="E133" s="247" t="s">
        <v>169</v>
      </c>
      <c r="F133" s="248" t="s">
        <v>229</v>
      </c>
      <c r="G133" s="246"/>
      <c r="H133" s="249">
        <v>31.302</v>
      </c>
      <c r="I133" s="250"/>
      <c r="J133" s="246"/>
      <c r="K133" s="246"/>
      <c r="L133" s="251"/>
      <c r="M133" s="252"/>
      <c r="N133" s="253"/>
      <c r="O133" s="253"/>
      <c r="P133" s="253"/>
      <c r="Q133" s="253"/>
      <c r="R133" s="253"/>
      <c r="S133" s="253"/>
      <c r="T133" s="25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T133" s="255" t="s">
        <v>225</v>
      </c>
      <c r="AU133" s="255" t="s">
        <v>75</v>
      </c>
      <c r="AV133" s="14" t="s">
        <v>116</v>
      </c>
      <c r="AW133" s="14" t="s">
        <v>32</v>
      </c>
      <c r="AX133" s="14" t="s">
        <v>75</v>
      </c>
      <c r="AY133" s="255" t="s">
        <v>209</v>
      </c>
    </row>
    <row r="134" s="2" customFormat="1" ht="16.5" customHeight="1">
      <c r="A134" s="39"/>
      <c r="B134" s="40"/>
      <c r="C134" s="256" t="s">
        <v>286</v>
      </c>
      <c r="D134" s="256" t="s">
        <v>247</v>
      </c>
      <c r="E134" s="257" t="s">
        <v>287</v>
      </c>
      <c r="F134" s="258" t="s">
        <v>288</v>
      </c>
      <c r="G134" s="259" t="s">
        <v>289</v>
      </c>
      <c r="H134" s="260">
        <v>51.335000000000001</v>
      </c>
      <c r="I134" s="261"/>
      <c r="J134" s="262">
        <f>ROUND(I134*H134,2)</f>
        <v>0</v>
      </c>
      <c r="K134" s="258" t="s">
        <v>216</v>
      </c>
      <c r="L134" s="263"/>
      <c r="M134" s="264" t="s">
        <v>19</v>
      </c>
      <c r="N134" s="265" t="s">
        <v>42</v>
      </c>
      <c r="O134" s="85"/>
      <c r="P134" s="225">
        <f>O134*H134</f>
        <v>0</v>
      </c>
      <c r="Q134" s="225">
        <v>1</v>
      </c>
      <c r="R134" s="225">
        <f>Q134*H134</f>
        <v>51.335000000000001</v>
      </c>
      <c r="S134" s="225">
        <v>0</v>
      </c>
      <c r="T134" s="226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27" t="s">
        <v>264</v>
      </c>
      <c r="AT134" s="227" t="s">
        <v>247</v>
      </c>
      <c r="AU134" s="227" t="s">
        <v>75</v>
      </c>
      <c r="AY134" s="18" t="s">
        <v>209</v>
      </c>
      <c r="BE134" s="228">
        <f>IF(N134="základní",J134,0)</f>
        <v>0</v>
      </c>
      <c r="BF134" s="228">
        <f>IF(N134="snížená",J134,0)</f>
        <v>0</v>
      </c>
      <c r="BG134" s="228">
        <f>IF(N134="zákl. přenesená",J134,0)</f>
        <v>0</v>
      </c>
      <c r="BH134" s="228">
        <f>IF(N134="sníž. přenesená",J134,0)</f>
        <v>0</v>
      </c>
      <c r="BI134" s="228">
        <f>IF(N134="nulová",J134,0)</f>
        <v>0</v>
      </c>
      <c r="BJ134" s="18" t="s">
        <v>75</v>
      </c>
      <c r="BK134" s="228">
        <f>ROUND(I134*H134,2)</f>
        <v>0</v>
      </c>
      <c r="BL134" s="18" t="s">
        <v>264</v>
      </c>
      <c r="BM134" s="227" t="s">
        <v>290</v>
      </c>
    </row>
    <row r="135" s="13" customFormat="1">
      <c r="A135" s="13"/>
      <c r="B135" s="234"/>
      <c r="C135" s="235"/>
      <c r="D135" s="229" t="s">
        <v>225</v>
      </c>
      <c r="E135" s="236" t="s">
        <v>291</v>
      </c>
      <c r="F135" s="237" t="s">
        <v>292</v>
      </c>
      <c r="G135" s="235"/>
      <c r="H135" s="238">
        <v>51.335000000000001</v>
      </c>
      <c r="I135" s="239"/>
      <c r="J135" s="235"/>
      <c r="K135" s="235"/>
      <c r="L135" s="240"/>
      <c r="M135" s="241"/>
      <c r="N135" s="242"/>
      <c r="O135" s="242"/>
      <c r="P135" s="242"/>
      <c r="Q135" s="242"/>
      <c r="R135" s="242"/>
      <c r="S135" s="242"/>
      <c r="T135" s="24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44" t="s">
        <v>225</v>
      </c>
      <c r="AU135" s="244" t="s">
        <v>75</v>
      </c>
      <c r="AV135" s="13" t="s">
        <v>79</v>
      </c>
      <c r="AW135" s="13" t="s">
        <v>32</v>
      </c>
      <c r="AX135" s="13" t="s">
        <v>75</v>
      </c>
      <c r="AY135" s="244" t="s">
        <v>209</v>
      </c>
    </row>
    <row r="136" s="2" customFormat="1">
      <c r="A136" s="39"/>
      <c r="B136" s="40"/>
      <c r="C136" s="216" t="s">
        <v>8</v>
      </c>
      <c r="D136" s="216" t="s">
        <v>213</v>
      </c>
      <c r="E136" s="217" t="s">
        <v>293</v>
      </c>
      <c r="F136" s="218" t="s">
        <v>294</v>
      </c>
      <c r="G136" s="219" t="s">
        <v>167</v>
      </c>
      <c r="H136" s="220">
        <v>14.4</v>
      </c>
      <c r="I136" s="221"/>
      <c r="J136" s="222">
        <f>ROUND(I136*H136,2)</f>
        <v>0</v>
      </c>
      <c r="K136" s="218" t="s">
        <v>216</v>
      </c>
      <c r="L136" s="45"/>
      <c r="M136" s="223" t="s">
        <v>19</v>
      </c>
      <c r="N136" s="224" t="s">
        <v>42</v>
      </c>
      <c r="O136" s="85"/>
      <c r="P136" s="225">
        <f>O136*H136</f>
        <v>0</v>
      </c>
      <c r="Q136" s="225">
        <v>0</v>
      </c>
      <c r="R136" s="225">
        <f>Q136*H136</f>
        <v>0</v>
      </c>
      <c r="S136" s="225">
        <v>0</v>
      </c>
      <c r="T136" s="226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27" t="s">
        <v>217</v>
      </c>
      <c r="AT136" s="227" t="s">
        <v>213</v>
      </c>
      <c r="AU136" s="227" t="s">
        <v>75</v>
      </c>
      <c r="AY136" s="18" t="s">
        <v>209</v>
      </c>
      <c r="BE136" s="228">
        <f>IF(N136="základní",J136,0)</f>
        <v>0</v>
      </c>
      <c r="BF136" s="228">
        <f>IF(N136="snížená",J136,0)</f>
        <v>0</v>
      </c>
      <c r="BG136" s="228">
        <f>IF(N136="zákl. přenesená",J136,0)</f>
        <v>0</v>
      </c>
      <c r="BH136" s="228">
        <f>IF(N136="sníž. přenesená",J136,0)</f>
        <v>0</v>
      </c>
      <c r="BI136" s="228">
        <f>IF(N136="nulová",J136,0)</f>
        <v>0</v>
      </c>
      <c r="BJ136" s="18" t="s">
        <v>75</v>
      </c>
      <c r="BK136" s="228">
        <f>ROUND(I136*H136,2)</f>
        <v>0</v>
      </c>
      <c r="BL136" s="18" t="s">
        <v>217</v>
      </c>
      <c r="BM136" s="227" t="s">
        <v>295</v>
      </c>
    </row>
    <row r="137" s="13" customFormat="1">
      <c r="A137" s="13"/>
      <c r="B137" s="234"/>
      <c r="C137" s="235"/>
      <c r="D137" s="229" t="s">
        <v>225</v>
      </c>
      <c r="E137" s="236" t="s">
        <v>19</v>
      </c>
      <c r="F137" s="237" t="s">
        <v>178</v>
      </c>
      <c r="G137" s="235"/>
      <c r="H137" s="238">
        <v>14.4</v>
      </c>
      <c r="I137" s="239"/>
      <c r="J137" s="235"/>
      <c r="K137" s="235"/>
      <c r="L137" s="240"/>
      <c r="M137" s="241"/>
      <c r="N137" s="242"/>
      <c r="O137" s="242"/>
      <c r="P137" s="242"/>
      <c r="Q137" s="242"/>
      <c r="R137" s="242"/>
      <c r="S137" s="242"/>
      <c r="T137" s="24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4" t="s">
        <v>225</v>
      </c>
      <c r="AU137" s="244" t="s">
        <v>75</v>
      </c>
      <c r="AV137" s="13" t="s">
        <v>79</v>
      </c>
      <c r="AW137" s="13" t="s">
        <v>32</v>
      </c>
      <c r="AX137" s="13" t="s">
        <v>75</v>
      </c>
      <c r="AY137" s="244" t="s">
        <v>209</v>
      </c>
    </row>
    <row r="138" s="2" customFormat="1" ht="16.5" customHeight="1">
      <c r="A138" s="39"/>
      <c r="B138" s="40"/>
      <c r="C138" s="256" t="s">
        <v>296</v>
      </c>
      <c r="D138" s="256" t="s">
        <v>247</v>
      </c>
      <c r="E138" s="257" t="s">
        <v>297</v>
      </c>
      <c r="F138" s="258" t="s">
        <v>298</v>
      </c>
      <c r="G138" s="259" t="s">
        <v>167</v>
      </c>
      <c r="H138" s="260">
        <v>14.4</v>
      </c>
      <c r="I138" s="261"/>
      <c r="J138" s="262">
        <f>ROUND(I138*H138,2)</f>
        <v>0</v>
      </c>
      <c r="K138" s="258" t="s">
        <v>216</v>
      </c>
      <c r="L138" s="263"/>
      <c r="M138" s="264" t="s">
        <v>19</v>
      </c>
      <c r="N138" s="265" t="s">
        <v>42</v>
      </c>
      <c r="O138" s="85"/>
      <c r="P138" s="225">
        <f>O138*H138</f>
        <v>0</v>
      </c>
      <c r="Q138" s="225">
        <v>0</v>
      </c>
      <c r="R138" s="225">
        <f>Q138*H138</f>
        <v>0</v>
      </c>
      <c r="S138" s="225">
        <v>0</v>
      </c>
      <c r="T138" s="226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27" t="s">
        <v>264</v>
      </c>
      <c r="AT138" s="227" t="s">
        <v>247</v>
      </c>
      <c r="AU138" s="227" t="s">
        <v>75</v>
      </c>
      <c r="AY138" s="18" t="s">
        <v>209</v>
      </c>
      <c r="BE138" s="228">
        <f>IF(N138="základní",J138,0)</f>
        <v>0</v>
      </c>
      <c r="BF138" s="228">
        <f>IF(N138="snížená",J138,0)</f>
        <v>0</v>
      </c>
      <c r="BG138" s="228">
        <f>IF(N138="zákl. přenesená",J138,0)</f>
        <v>0</v>
      </c>
      <c r="BH138" s="228">
        <f>IF(N138="sníž. přenesená",J138,0)</f>
        <v>0</v>
      </c>
      <c r="BI138" s="228">
        <f>IF(N138="nulová",J138,0)</f>
        <v>0</v>
      </c>
      <c r="BJ138" s="18" t="s">
        <v>75</v>
      </c>
      <c r="BK138" s="228">
        <f>ROUND(I138*H138,2)</f>
        <v>0</v>
      </c>
      <c r="BL138" s="18" t="s">
        <v>264</v>
      </c>
      <c r="BM138" s="227" t="s">
        <v>299</v>
      </c>
    </row>
    <row r="139" s="13" customFormat="1">
      <c r="A139" s="13"/>
      <c r="B139" s="234"/>
      <c r="C139" s="235"/>
      <c r="D139" s="229" t="s">
        <v>225</v>
      </c>
      <c r="E139" s="236" t="s">
        <v>19</v>
      </c>
      <c r="F139" s="237" t="s">
        <v>300</v>
      </c>
      <c r="G139" s="235"/>
      <c r="H139" s="238">
        <v>14.4</v>
      </c>
      <c r="I139" s="239"/>
      <c r="J139" s="235"/>
      <c r="K139" s="235"/>
      <c r="L139" s="240"/>
      <c r="M139" s="241"/>
      <c r="N139" s="242"/>
      <c r="O139" s="242"/>
      <c r="P139" s="242"/>
      <c r="Q139" s="242"/>
      <c r="R139" s="242"/>
      <c r="S139" s="242"/>
      <c r="T139" s="24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44" t="s">
        <v>225</v>
      </c>
      <c r="AU139" s="244" t="s">
        <v>75</v>
      </c>
      <c r="AV139" s="13" t="s">
        <v>79</v>
      </c>
      <c r="AW139" s="13" t="s">
        <v>32</v>
      </c>
      <c r="AX139" s="13" t="s">
        <v>75</v>
      </c>
      <c r="AY139" s="244" t="s">
        <v>209</v>
      </c>
    </row>
    <row r="140" s="2" customFormat="1" ht="55.5" customHeight="1">
      <c r="A140" s="39"/>
      <c r="B140" s="40"/>
      <c r="C140" s="216" t="s">
        <v>301</v>
      </c>
      <c r="D140" s="216" t="s">
        <v>213</v>
      </c>
      <c r="E140" s="217" t="s">
        <v>302</v>
      </c>
      <c r="F140" s="218" t="s">
        <v>303</v>
      </c>
      <c r="G140" s="219" t="s">
        <v>304</v>
      </c>
      <c r="H140" s="220">
        <v>8</v>
      </c>
      <c r="I140" s="221"/>
      <c r="J140" s="222">
        <f>ROUND(I140*H140,2)</f>
        <v>0</v>
      </c>
      <c r="K140" s="218" t="s">
        <v>216</v>
      </c>
      <c r="L140" s="45"/>
      <c r="M140" s="223" t="s">
        <v>19</v>
      </c>
      <c r="N140" s="224" t="s">
        <v>42</v>
      </c>
      <c r="O140" s="85"/>
      <c r="P140" s="225">
        <f>O140*H140</f>
        <v>0</v>
      </c>
      <c r="Q140" s="225">
        <v>0</v>
      </c>
      <c r="R140" s="225">
        <f>Q140*H140</f>
        <v>0</v>
      </c>
      <c r="S140" s="225">
        <v>0</v>
      </c>
      <c r="T140" s="226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27" t="s">
        <v>217</v>
      </c>
      <c r="AT140" s="227" t="s">
        <v>213</v>
      </c>
      <c r="AU140" s="227" t="s">
        <v>75</v>
      </c>
      <c r="AY140" s="18" t="s">
        <v>209</v>
      </c>
      <c r="BE140" s="228">
        <f>IF(N140="základní",J140,0)</f>
        <v>0</v>
      </c>
      <c r="BF140" s="228">
        <f>IF(N140="snížená",J140,0)</f>
        <v>0</v>
      </c>
      <c r="BG140" s="228">
        <f>IF(N140="zákl. přenesená",J140,0)</f>
        <v>0</v>
      </c>
      <c r="BH140" s="228">
        <f>IF(N140="sníž. přenesená",J140,0)</f>
        <v>0</v>
      </c>
      <c r="BI140" s="228">
        <f>IF(N140="nulová",J140,0)</f>
        <v>0</v>
      </c>
      <c r="BJ140" s="18" t="s">
        <v>75</v>
      </c>
      <c r="BK140" s="228">
        <f>ROUND(I140*H140,2)</f>
        <v>0</v>
      </c>
      <c r="BL140" s="18" t="s">
        <v>217</v>
      </c>
      <c r="BM140" s="227" t="s">
        <v>305</v>
      </c>
    </row>
    <row r="141" s="13" customFormat="1">
      <c r="A141" s="13"/>
      <c r="B141" s="234"/>
      <c r="C141" s="235"/>
      <c r="D141" s="229" t="s">
        <v>225</v>
      </c>
      <c r="E141" s="236" t="s">
        <v>19</v>
      </c>
      <c r="F141" s="237" t="s">
        <v>226</v>
      </c>
      <c r="G141" s="235"/>
      <c r="H141" s="238">
        <v>8</v>
      </c>
      <c r="I141" s="239"/>
      <c r="J141" s="235"/>
      <c r="K141" s="235"/>
      <c r="L141" s="240"/>
      <c r="M141" s="241"/>
      <c r="N141" s="242"/>
      <c r="O141" s="242"/>
      <c r="P141" s="242"/>
      <c r="Q141" s="242"/>
      <c r="R141" s="242"/>
      <c r="S141" s="242"/>
      <c r="T141" s="24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44" t="s">
        <v>225</v>
      </c>
      <c r="AU141" s="244" t="s">
        <v>75</v>
      </c>
      <c r="AV141" s="13" t="s">
        <v>79</v>
      </c>
      <c r="AW141" s="13" t="s">
        <v>32</v>
      </c>
      <c r="AX141" s="13" t="s">
        <v>75</v>
      </c>
      <c r="AY141" s="244" t="s">
        <v>209</v>
      </c>
    </row>
    <row r="142" s="2" customFormat="1">
      <c r="A142" s="39"/>
      <c r="B142" s="40"/>
      <c r="C142" s="216" t="s">
        <v>306</v>
      </c>
      <c r="D142" s="216" t="s">
        <v>213</v>
      </c>
      <c r="E142" s="217" t="s">
        <v>307</v>
      </c>
      <c r="F142" s="218" t="s">
        <v>308</v>
      </c>
      <c r="G142" s="219" t="s">
        <v>304</v>
      </c>
      <c r="H142" s="220">
        <v>4</v>
      </c>
      <c r="I142" s="221"/>
      <c r="J142" s="222">
        <f>ROUND(I142*H142,2)</f>
        <v>0</v>
      </c>
      <c r="K142" s="218" t="s">
        <v>216</v>
      </c>
      <c r="L142" s="45"/>
      <c r="M142" s="223" t="s">
        <v>19</v>
      </c>
      <c r="N142" s="224" t="s">
        <v>42</v>
      </c>
      <c r="O142" s="85"/>
      <c r="P142" s="225">
        <f>O142*H142</f>
        <v>0</v>
      </c>
      <c r="Q142" s="225">
        <v>0</v>
      </c>
      <c r="R142" s="225">
        <f>Q142*H142</f>
        <v>0</v>
      </c>
      <c r="S142" s="225">
        <v>0</v>
      </c>
      <c r="T142" s="226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27" t="s">
        <v>217</v>
      </c>
      <c r="AT142" s="227" t="s">
        <v>213</v>
      </c>
      <c r="AU142" s="227" t="s">
        <v>75</v>
      </c>
      <c r="AY142" s="18" t="s">
        <v>209</v>
      </c>
      <c r="BE142" s="228">
        <f>IF(N142="základní",J142,0)</f>
        <v>0</v>
      </c>
      <c r="BF142" s="228">
        <f>IF(N142="snížená",J142,0)</f>
        <v>0</v>
      </c>
      <c r="BG142" s="228">
        <f>IF(N142="zákl. přenesená",J142,0)</f>
        <v>0</v>
      </c>
      <c r="BH142" s="228">
        <f>IF(N142="sníž. přenesená",J142,0)</f>
        <v>0</v>
      </c>
      <c r="BI142" s="228">
        <f>IF(N142="nulová",J142,0)</f>
        <v>0</v>
      </c>
      <c r="BJ142" s="18" t="s">
        <v>75</v>
      </c>
      <c r="BK142" s="228">
        <f>ROUND(I142*H142,2)</f>
        <v>0</v>
      </c>
      <c r="BL142" s="18" t="s">
        <v>217</v>
      </c>
      <c r="BM142" s="227" t="s">
        <v>309</v>
      </c>
    </row>
    <row r="143" s="13" customFormat="1">
      <c r="A143" s="13"/>
      <c r="B143" s="234"/>
      <c r="C143" s="235"/>
      <c r="D143" s="229" t="s">
        <v>225</v>
      </c>
      <c r="E143" s="236" t="s">
        <v>19</v>
      </c>
      <c r="F143" s="237" t="s">
        <v>116</v>
      </c>
      <c r="G143" s="235"/>
      <c r="H143" s="238">
        <v>4</v>
      </c>
      <c r="I143" s="239"/>
      <c r="J143" s="235"/>
      <c r="K143" s="235"/>
      <c r="L143" s="240"/>
      <c r="M143" s="241"/>
      <c r="N143" s="242"/>
      <c r="O143" s="242"/>
      <c r="P143" s="242"/>
      <c r="Q143" s="242"/>
      <c r="R143" s="242"/>
      <c r="S143" s="242"/>
      <c r="T143" s="24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4" t="s">
        <v>225</v>
      </c>
      <c r="AU143" s="244" t="s">
        <v>75</v>
      </c>
      <c r="AV143" s="13" t="s">
        <v>79</v>
      </c>
      <c r="AW143" s="13" t="s">
        <v>32</v>
      </c>
      <c r="AX143" s="13" t="s">
        <v>75</v>
      </c>
      <c r="AY143" s="244" t="s">
        <v>209</v>
      </c>
    </row>
    <row r="144" s="2" customFormat="1" ht="55.5" customHeight="1">
      <c r="A144" s="39"/>
      <c r="B144" s="40"/>
      <c r="C144" s="216" t="s">
        <v>310</v>
      </c>
      <c r="D144" s="216" t="s">
        <v>213</v>
      </c>
      <c r="E144" s="217" t="s">
        <v>311</v>
      </c>
      <c r="F144" s="218" t="s">
        <v>312</v>
      </c>
      <c r="G144" s="219" t="s">
        <v>167</v>
      </c>
      <c r="H144" s="220">
        <v>200</v>
      </c>
      <c r="I144" s="221"/>
      <c r="J144" s="222">
        <f>ROUND(I144*H144,2)</f>
        <v>0</v>
      </c>
      <c r="K144" s="218" t="s">
        <v>216</v>
      </c>
      <c r="L144" s="45"/>
      <c r="M144" s="223" t="s">
        <v>19</v>
      </c>
      <c r="N144" s="224" t="s">
        <v>42</v>
      </c>
      <c r="O144" s="85"/>
      <c r="P144" s="225">
        <f>O144*H144</f>
        <v>0</v>
      </c>
      <c r="Q144" s="225">
        <v>0</v>
      </c>
      <c r="R144" s="225">
        <f>Q144*H144</f>
        <v>0</v>
      </c>
      <c r="S144" s="225">
        <v>0</v>
      </c>
      <c r="T144" s="226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27" t="s">
        <v>217</v>
      </c>
      <c r="AT144" s="227" t="s">
        <v>213</v>
      </c>
      <c r="AU144" s="227" t="s">
        <v>75</v>
      </c>
      <c r="AY144" s="18" t="s">
        <v>209</v>
      </c>
      <c r="BE144" s="228">
        <f>IF(N144="základní",J144,0)</f>
        <v>0</v>
      </c>
      <c r="BF144" s="228">
        <f>IF(N144="snížená",J144,0)</f>
        <v>0</v>
      </c>
      <c r="BG144" s="228">
        <f>IF(N144="zákl. přenesená",J144,0)</f>
        <v>0</v>
      </c>
      <c r="BH144" s="228">
        <f>IF(N144="sníž. přenesená",J144,0)</f>
        <v>0</v>
      </c>
      <c r="BI144" s="228">
        <f>IF(N144="nulová",J144,0)</f>
        <v>0</v>
      </c>
      <c r="BJ144" s="18" t="s">
        <v>75</v>
      </c>
      <c r="BK144" s="228">
        <f>ROUND(I144*H144,2)</f>
        <v>0</v>
      </c>
      <c r="BL144" s="18" t="s">
        <v>217</v>
      </c>
      <c r="BM144" s="227" t="s">
        <v>313</v>
      </c>
    </row>
    <row r="145" s="2" customFormat="1">
      <c r="A145" s="39"/>
      <c r="B145" s="40"/>
      <c r="C145" s="41"/>
      <c r="D145" s="229" t="s">
        <v>223</v>
      </c>
      <c r="E145" s="41"/>
      <c r="F145" s="230" t="s">
        <v>244</v>
      </c>
      <c r="G145" s="41"/>
      <c r="H145" s="41"/>
      <c r="I145" s="231"/>
      <c r="J145" s="41"/>
      <c r="K145" s="41"/>
      <c r="L145" s="45"/>
      <c r="M145" s="232"/>
      <c r="N145" s="233"/>
      <c r="O145" s="85"/>
      <c r="P145" s="85"/>
      <c r="Q145" s="85"/>
      <c r="R145" s="85"/>
      <c r="S145" s="85"/>
      <c r="T145" s="86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T145" s="18" t="s">
        <v>223</v>
      </c>
      <c r="AU145" s="18" t="s">
        <v>75</v>
      </c>
    </row>
    <row r="146" s="13" customFormat="1">
      <c r="A146" s="13"/>
      <c r="B146" s="234"/>
      <c r="C146" s="235"/>
      <c r="D146" s="229" t="s">
        <v>225</v>
      </c>
      <c r="E146" s="236" t="s">
        <v>19</v>
      </c>
      <c r="F146" s="237" t="s">
        <v>314</v>
      </c>
      <c r="G146" s="235"/>
      <c r="H146" s="238">
        <v>200</v>
      </c>
      <c r="I146" s="239"/>
      <c r="J146" s="235"/>
      <c r="K146" s="235"/>
      <c r="L146" s="240"/>
      <c r="M146" s="241"/>
      <c r="N146" s="242"/>
      <c r="O146" s="242"/>
      <c r="P146" s="242"/>
      <c r="Q146" s="242"/>
      <c r="R146" s="242"/>
      <c r="S146" s="242"/>
      <c r="T146" s="24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4" t="s">
        <v>225</v>
      </c>
      <c r="AU146" s="244" t="s">
        <v>75</v>
      </c>
      <c r="AV146" s="13" t="s">
        <v>79</v>
      </c>
      <c r="AW146" s="13" t="s">
        <v>32</v>
      </c>
      <c r="AX146" s="13" t="s">
        <v>75</v>
      </c>
      <c r="AY146" s="244" t="s">
        <v>209</v>
      </c>
    </row>
    <row r="147" s="2" customFormat="1" ht="55.5" customHeight="1">
      <c r="A147" s="39"/>
      <c r="B147" s="40"/>
      <c r="C147" s="216" t="s">
        <v>315</v>
      </c>
      <c r="D147" s="216" t="s">
        <v>213</v>
      </c>
      <c r="E147" s="217" t="s">
        <v>316</v>
      </c>
      <c r="F147" s="218" t="s">
        <v>317</v>
      </c>
      <c r="G147" s="219" t="s">
        <v>167</v>
      </c>
      <c r="H147" s="220">
        <v>17.5</v>
      </c>
      <c r="I147" s="221"/>
      <c r="J147" s="222">
        <f>ROUND(I147*H147,2)</f>
        <v>0</v>
      </c>
      <c r="K147" s="218" t="s">
        <v>216</v>
      </c>
      <c r="L147" s="45"/>
      <c r="M147" s="223" t="s">
        <v>19</v>
      </c>
      <c r="N147" s="224" t="s">
        <v>42</v>
      </c>
      <c r="O147" s="85"/>
      <c r="P147" s="225">
        <f>O147*H147</f>
        <v>0</v>
      </c>
      <c r="Q147" s="225">
        <v>0</v>
      </c>
      <c r="R147" s="225">
        <f>Q147*H147</f>
        <v>0</v>
      </c>
      <c r="S147" s="225">
        <v>0</v>
      </c>
      <c r="T147" s="226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27" t="s">
        <v>116</v>
      </c>
      <c r="AT147" s="227" t="s">
        <v>213</v>
      </c>
      <c r="AU147" s="227" t="s">
        <v>75</v>
      </c>
      <c r="AY147" s="18" t="s">
        <v>209</v>
      </c>
      <c r="BE147" s="228">
        <f>IF(N147="základní",J147,0)</f>
        <v>0</v>
      </c>
      <c r="BF147" s="228">
        <f>IF(N147="snížená",J147,0)</f>
        <v>0</v>
      </c>
      <c r="BG147" s="228">
        <f>IF(N147="zákl. přenesená",J147,0)</f>
        <v>0</v>
      </c>
      <c r="BH147" s="228">
        <f>IF(N147="sníž. přenesená",J147,0)</f>
        <v>0</v>
      </c>
      <c r="BI147" s="228">
        <f>IF(N147="nulová",J147,0)</f>
        <v>0</v>
      </c>
      <c r="BJ147" s="18" t="s">
        <v>75</v>
      </c>
      <c r="BK147" s="228">
        <f>ROUND(I147*H147,2)</f>
        <v>0</v>
      </c>
      <c r="BL147" s="18" t="s">
        <v>116</v>
      </c>
      <c r="BM147" s="227" t="s">
        <v>318</v>
      </c>
    </row>
    <row r="148" s="13" customFormat="1">
      <c r="A148" s="13"/>
      <c r="B148" s="234"/>
      <c r="C148" s="235"/>
      <c r="D148" s="229" t="s">
        <v>225</v>
      </c>
      <c r="E148" s="236" t="s">
        <v>165</v>
      </c>
      <c r="F148" s="237" t="s">
        <v>319</v>
      </c>
      <c r="G148" s="235"/>
      <c r="H148" s="238">
        <v>17.5</v>
      </c>
      <c r="I148" s="239"/>
      <c r="J148" s="235"/>
      <c r="K148" s="235"/>
      <c r="L148" s="240"/>
      <c r="M148" s="241"/>
      <c r="N148" s="242"/>
      <c r="O148" s="242"/>
      <c r="P148" s="242"/>
      <c r="Q148" s="242"/>
      <c r="R148" s="242"/>
      <c r="S148" s="242"/>
      <c r="T148" s="24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4" t="s">
        <v>225</v>
      </c>
      <c r="AU148" s="244" t="s">
        <v>75</v>
      </c>
      <c r="AV148" s="13" t="s">
        <v>79</v>
      </c>
      <c r="AW148" s="13" t="s">
        <v>32</v>
      </c>
      <c r="AX148" s="13" t="s">
        <v>75</v>
      </c>
      <c r="AY148" s="244" t="s">
        <v>209</v>
      </c>
    </row>
    <row r="149" s="2" customFormat="1">
      <c r="A149" s="39"/>
      <c r="B149" s="40"/>
      <c r="C149" s="216" t="s">
        <v>7</v>
      </c>
      <c r="D149" s="216" t="s">
        <v>213</v>
      </c>
      <c r="E149" s="217" t="s">
        <v>320</v>
      </c>
      <c r="F149" s="218" t="s">
        <v>321</v>
      </c>
      <c r="G149" s="219" t="s">
        <v>171</v>
      </c>
      <c r="H149" s="220">
        <v>1.8</v>
      </c>
      <c r="I149" s="221"/>
      <c r="J149" s="222">
        <f>ROUND(I149*H149,2)</f>
        <v>0</v>
      </c>
      <c r="K149" s="218" t="s">
        <v>216</v>
      </c>
      <c r="L149" s="45"/>
      <c r="M149" s="223" t="s">
        <v>19</v>
      </c>
      <c r="N149" s="224" t="s">
        <v>42</v>
      </c>
      <c r="O149" s="85"/>
      <c r="P149" s="225">
        <f>O149*H149</f>
        <v>0</v>
      </c>
      <c r="Q149" s="225">
        <v>0</v>
      </c>
      <c r="R149" s="225">
        <f>Q149*H149</f>
        <v>0</v>
      </c>
      <c r="S149" s="225">
        <v>0</v>
      </c>
      <c r="T149" s="226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27" t="s">
        <v>116</v>
      </c>
      <c r="AT149" s="227" t="s">
        <v>213</v>
      </c>
      <c r="AU149" s="227" t="s">
        <v>75</v>
      </c>
      <c r="AY149" s="18" t="s">
        <v>209</v>
      </c>
      <c r="BE149" s="228">
        <f>IF(N149="základní",J149,0)</f>
        <v>0</v>
      </c>
      <c r="BF149" s="228">
        <f>IF(N149="snížená",J149,0)</f>
        <v>0</v>
      </c>
      <c r="BG149" s="228">
        <f>IF(N149="zákl. přenesená",J149,0)</f>
        <v>0</v>
      </c>
      <c r="BH149" s="228">
        <f>IF(N149="sníž. přenesená",J149,0)</f>
        <v>0</v>
      </c>
      <c r="BI149" s="228">
        <f>IF(N149="nulová",J149,0)</f>
        <v>0</v>
      </c>
      <c r="BJ149" s="18" t="s">
        <v>75</v>
      </c>
      <c r="BK149" s="228">
        <f>ROUND(I149*H149,2)</f>
        <v>0</v>
      </c>
      <c r="BL149" s="18" t="s">
        <v>116</v>
      </c>
      <c r="BM149" s="227" t="s">
        <v>322</v>
      </c>
    </row>
    <row r="150" s="13" customFormat="1">
      <c r="A150" s="13"/>
      <c r="B150" s="234"/>
      <c r="C150" s="235"/>
      <c r="D150" s="229" t="s">
        <v>225</v>
      </c>
      <c r="E150" s="236" t="s">
        <v>323</v>
      </c>
      <c r="F150" s="237" t="s">
        <v>324</v>
      </c>
      <c r="G150" s="235"/>
      <c r="H150" s="238">
        <v>1.8</v>
      </c>
      <c r="I150" s="239"/>
      <c r="J150" s="235"/>
      <c r="K150" s="235"/>
      <c r="L150" s="240"/>
      <c r="M150" s="241"/>
      <c r="N150" s="242"/>
      <c r="O150" s="242"/>
      <c r="P150" s="242"/>
      <c r="Q150" s="242"/>
      <c r="R150" s="242"/>
      <c r="S150" s="242"/>
      <c r="T150" s="24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4" t="s">
        <v>225</v>
      </c>
      <c r="AU150" s="244" t="s">
        <v>75</v>
      </c>
      <c r="AV150" s="13" t="s">
        <v>79</v>
      </c>
      <c r="AW150" s="13" t="s">
        <v>32</v>
      </c>
      <c r="AX150" s="13" t="s">
        <v>75</v>
      </c>
      <c r="AY150" s="244" t="s">
        <v>209</v>
      </c>
    </row>
    <row r="151" s="2" customFormat="1" ht="16.5" customHeight="1">
      <c r="A151" s="39"/>
      <c r="B151" s="40"/>
      <c r="C151" s="256" t="s">
        <v>325</v>
      </c>
      <c r="D151" s="256" t="s">
        <v>247</v>
      </c>
      <c r="E151" s="257" t="s">
        <v>326</v>
      </c>
      <c r="F151" s="258" t="s">
        <v>327</v>
      </c>
      <c r="G151" s="259" t="s">
        <v>328</v>
      </c>
      <c r="H151" s="260">
        <v>1</v>
      </c>
      <c r="I151" s="261"/>
      <c r="J151" s="262">
        <f>ROUND(I151*H151,2)</f>
        <v>0</v>
      </c>
      <c r="K151" s="258" t="s">
        <v>216</v>
      </c>
      <c r="L151" s="263"/>
      <c r="M151" s="264" t="s">
        <v>19</v>
      </c>
      <c r="N151" s="265" t="s">
        <v>42</v>
      </c>
      <c r="O151" s="85"/>
      <c r="P151" s="225">
        <f>O151*H151</f>
        <v>0</v>
      </c>
      <c r="Q151" s="225">
        <v>0.93100000000000005</v>
      </c>
      <c r="R151" s="225">
        <f>Q151*H151</f>
        <v>0.93100000000000005</v>
      </c>
      <c r="S151" s="225">
        <v>0</v>
      </c>
      <c r="T151" s="226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27" t="s">
        <v>264</v>
      </c>
      <c r="AT151" s="227" t="s">
        <v>247</v>
      </c>
      <c r="AU151" s="227" t="s">
        <v>75</v>
      </c>
      <c r="AY151" s="18" t="s">
        <v>209</v>
      </c>
      <c r="BE151" s="228">
        <f>IF(N151="základní",J151,0)</f>
        <v>0</v>
      </c>
      <c r="BF151" s="228">
        <f>IF(N151="snížená",J151,0)</f>
        <v>0</v>
      </c>
      <c r="BG151" s="228">
        <f>IF(N151="zákl. přenesená",J151,0)</f>
        <v>0</v>
      </c>
      <c r="BH151" s="228">
        <f>IF(N151="sníž. přenesená",J151,0)</f>
        <v>0</v>
      </c>
      <c r="BI151" s="228">
        <f>IF(N151="nulová",J151,0)</f>
        <v>0</v>
      </c>
      <c r="BJ151" s="18" t="s">
        <v>75</v>
      </c>
      <c r="BK151" s="228">
        <f>ROUND(I151*H151,2)</f>
        <v>0</v>
      </c>
      <c r="BL151" s="18" t="s">
        <v>264</v>
      </c>
      <c r="BM151" s="227" t="s">
        <v>329</v>
      </c>
    </row>
    <row r="152" s="13" customFormat="1">
      <c r="A152" s="13"/>
      <c r="B152" s="234"/>
      <c r="C152" s="235"/>
      <c r="D152" s="229" t="s">
        <v>225</v>
      </c>
      <c r="E152" s="236" t="s">
        <v>19</v>
      </c>
      <c r="F152" s="237" t="s">
        <v>330</v>
      </c>
      <c r="G152" s="235"/>
      <c r="H152" s="238">
        <v>1</v>
      </c>
      <c r="I152" s="239"/>
      <c r="J152" s="235"/>
      <c r="K152" s="235"/>
      <c r="L152" s="240"/>
      <c r="M152" s="241"/>
      <c r="N152" s="242"/>
      <c r="O152" s="242"/>
      <c r="P152" s="242"/>
      <c r="Q152" s="242"/>
      <c r="R152" s="242"/>
      <c r="S152" s="242"/>
      <c r="T152" s="24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44" t="s">
        <v>225</v>
      </c>
      <c r="AU152" s="244" t="s">
        <v>75</v>
      </c>
      <c r="AV152" s="13" t="s">
        <v>79</v>
      </c>
      <c r="AW152" s="13" t="s">
        <v>32</v>
      </c>
      <c r="AX152" s="13" t="s">
        <v>75</v>
      </c>
      <c r="AY152" s="244" t="s">
        <v>209</v>
      </c>
    </row>
    <row r="153" s="2" customFormat="1" ht="16.5" customHeight="1">
      <c r="A153" s="39"/>
      <c r="B153" s="40"/>
      <c r="C153" s="256" t="s">
        <v>331</v>
      </c>
      <c r="D153" s="256" t="s">
        <v>247</v>
      </c>
      <c r="E153" s="257" t="s">
        <v>332</v>
      </c>
      <c r="F153" s="258" t="s">
        <v>333</v>
      </c>
      <c r="G153" s="259" t="s">
        <v>171</v>
      </c>
      <c r="H153" s="260">
        <v>3.4729999999999999</v>
      </c>
      <c r="I153" s="261"/>
      <c r="J153" s="262">
        <f>ROUND(I153*H153,2)</f>
        <v>0</v>
      </c>
      <c r="K153" s="258" t="s">
        <v>216</v>
      </c>
      <c r="L153" s="263"/>
      <c r="M153" s="264" t="s">
        <v>19</v>
      </c>
      <c r="N153" s="265" t="s">
        <v>42</v>
      </c>
      <c r="O153" s="85"/>
      <c r="P153" s="225">
        <f>O153*H153</f>
        <v>0</v>
      </c>
      <c r="Q153" s="225">
        <v>2.234</v>
      </c>
      <c r="R153" s="225">
        <f>Q153*H153</f>
        <v>7.7586819999999994</v>
      </c>
      <c r="S153" s="225">
        <v>0</v>
      </c>
      <c r="T153" s="226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27" t="s">
        <v>264</v>
      </c>
      <c r="AT153" s="227" t="s">
        <v>247</v>
      </c>
      <c r="AU153" s="227" t="s">
        <v>75</v>
      </c>
      <c r="AY153" s="18" t="s">
        <v>209</v>
      </c>
      <c r="BE153" s="228">
        <f>IF(N153="základní",J153,0)</f>
        <v>0</v>
      </c>
      <c r="BF153" s="228">
        <f>IF(N153="snížená",J153,0)</f>
        <v>0</v>
      </c>
      <c r="BG153" s="228">
        <f>IF(N153="zákl. přenesená",J153,0)</f>
        <v>0</v>
      </c>
      <c r="BH153" s="228">
        <f>IF(N153="sníž. přenesená",J153,0)</f>
        <v>0</v>
      </c>
      <c r="BI153" s="228">
        <f>IF(N153="nulová",J153,0)</f>
        <v>0</v>
      </c>
      <c r="BJ153" s="18" t="s">
        <v>75</v>
      </c>
      <c r="BK153" s="228">
        <f>ROUND(I153*H153,2)</f>
        <v>0</v>
      </c>
      <c r="BL153" s="18" t="s">
        <v>264</v>
      </c>
      <c r="BM153" s="227" t="s">
        <v>334</v>
      </c>
    </row>
    <row r="154" s="13" customFormat="1">
      <c r="A154" s="13"/>
      <c r="B154" s="234"/>
      <c r="C154" s="235"/>
      <c r="D154" s="229" t="s">
        <v>225</v>
      </c>
      <c r="E154" s="236" t="s">
        <v>19</v>
      </c>
      <c r="F154" s="237" t="s">
        <v>335</v>
      </c>
      <c r="G154" s="235"/>
      <c r="H154" s="238">
        <v>3.4729999999999999</v>
      </c>
      <c r="I154" s="239"/>
      <c r="J154" s="235"/>
      <c r="K154" s="235"/>
      <c r="L154" s="240"/>
      <c r="M154" s="241"/>
      <c r="N154" s="242"/>
      <c r="O154" s="242"/>
      <c r="P154" s="242"/>
      <c r="Q154" s="242"/>
      <c r="R154" s="242"/>
      <c r="S154" s="242"/>
      <c r="T154" s="24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44" t="s">
        <v>225</v>
      </c>
      <c r="AU154" s="244" t="s">
        <v>75</v>
      </c>
      <c r="AV154" s="13" t="s">
        <v>79</v>
      </c>
      <c r="AW154" s="13" t="s">
        <v>32</v>
      </c>
      <c r="AX154" s="13" t="s">
        <v>75</v>
      </c>
      <c r="AY154" s="244" t="s">
        <v>209</v>
      </c>
    </row>
    <row r="155" s="2" customFormat="1" ht="44.25" customHeight="1">
      <c r="A155" s="39"/>
      <c r="B155" s="40"/>
      <c r="C155" s="216" t="s">
        <v>336</v>
      </c>
      <c r="D155" s="216" t="s">
        <v>213</v>
      </c>
      <c r="E155" s="217" t="s">
        <v>337</v>
      </c>
      <c r="F155" s="218" t="s">
        <v>338</v>
      </c>
      <c r="G155" s="219" t="s">
        <v>176</v>
      </c>
      <c r="H155" s="220">
        <v>90</v>
      </c>
      <c r="I155" s="221"/>
      <c r="J155" s="222">
        <f>ROUND(I155*H155,2)</f>
        <v>0</v>
      </c>
      <c r="K155" s="218" t="s">
        <v>216</v>
      </c>
      <c r="L155" s="45"/>
      <c r="M155" s="223" t="s">
        <v>19</v>
      </c>
      <c r="N155" s="224" t="s">
        <v>42</v>
      </c>
      <c r="O155" s="85"/>
      <c r="P155" s="225">
        <f>O155*H155</f>
        <v>0</v>
      </c>
      <c r="Q155" s="225">
        <v>0</v>
      </c>
      <c r="R155" s="225">
        <f>Q155*H155</f>
        <v>0</v>
      </c>
      <c r="S155" s="225">
        <v>0</v>
      </c>
      <c r="T155" s="226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27" t="s">
        <v>217</v>
      </c>
      <c r="AT155" s="227" t="s">
        <v>213</v>
      </c>
      <c r="AU155" s="227" t="s">
        <v>75</v>
      </c>
      <c r="AY155" s="18" t="s">
        <v>209</v>
      </c>
      <c r="BE155" s="228">
        <f>IF(N155="základní",J155,0)</f>
        <v>0</v>
      </c>
      <c r="BF155" s="228">
        <f>IF(N155="snížená",J155,0)</f>
        <v>0</v>
      </c>
      <c r="BG155" s="228">
        <f>IF(N155="zákl. přenesená",J155,0)</f>
        <v>0</v>
      </c>
      <c r="BH155" s="228">
        <f>IF(N155="sníž. přenesená",J155,0)</f>
        <v>0</v>
      </c>
      <c r="BI155" s="228">
        <f>IF(N155="nulová",J155,0)</f>
        <v>0</v>
      </c>
      <c r="BJ155" s="18" t="s">
        <v>75</v>
      </c>
      <c r="BK155" s="228">
        <f>ROUND(I155*H155,2)</f>
        <v>0</v>
      </c>
      <c r="BL155" s="18" t="s">
        <v>217</v>
      </c>
      <c r="BM155" s="227" t="s">
        <v>339</v>
      </c>
    </row>
    <row r="156" s="13" customFormat="1">
      <c r="A156" s="13"/>
      <c r="B156" s="234"/>
      <c r="C156" s="235"/>
      <c r="D156" s="229" t="s">
        <v>225</v>
      </c>
      <c r="E156" s="236" t="s">
        <v>19</v>
      </c>
      <c r="F156" s="237" t="s">
        <v>174</v>
      </c>
      <c r="G156" s="235"/>
      <c r="H156" s="238">
        <v>90</v>
      </c>
      <c r="I156" s="239"/>
      <c r="J156" s="235"/>
      <c r="K156" s="235"/>
      <c r="L156" s="240"/>
      <c r="M156" s="241"/>
      <c r="N156" s="242"/>
      <c r="O156" s="242"/>
      <c r="P156" s="242"/>
      <c r="Q156" s="242"/>
      <c r="R156" s="242"/>
      <c r="S156" s="242"/>
      <c r="T156" s="24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4" t="s">
        <v>225</v>
      </c>
      <c r="AU156" s="244" t="s">
        <v>75</v>
      </c>
      <c r="AV156" s="13" t="s">
        <v>79</v>
      </c>
      <c r="AW156" s="13" t="s">
        <v>32</v>
      </c>
      <c r="AX156" s="13" t="s">
        <v>75</v>
      </c>
      <c r="AY156" s="244" t="s">
        <v>209</v>
      </c>
    </row>
    <row r="157" s="2" customFormat="1">
      <c r="A157" s="39"/>
      <c r="B157" s="40"/>
      <c r="C157" s="216" t="s">
        <v>340</v>
      </c>
      <c r="D157" s="216" t="s">
        <v>213</v>
      </c>
      <c r="E157" s="217" t="s">
        <v>341</v>
      </c>
      <c r="F157" s="218" t="s">
        <v>342</v>
      </c>
      <c r="G157" s="219" t="s">
        <v>176</v>
      </c>
      <c r="H157" s="220">
        <v>90</v>
      </c>
      <c r="I157" s="221"/>
      <c r="J157" s="222">
        <f>ROUND(I157*H157,2)</f>
        <v>0</v>
      </c>
      <c r="K157" s="218" t="s">
        <v>216</v>
      </c>
      <c r="L157" s="45"/>
      <c r="M157" s="223" t="s">
        <v>19</v>
      </c>
      <c r="N157" s="224" t="s">
        <v>42</v>
      </c>
      <c r="O157" s="85"/>
      <c r="P157" s="225">
        <f>O157*H157</f>
        <v>0</v>
      </c>
      <c r="Q157" s="225">
        <v>0</v>
      </c>
      <c r="R157" s="225">
        <f>Q157*H157</f>
        <v>0</v>
      </c>
      <c r="S157" s="225">
        <v>0</v>
      </c>
      <c r="T157" s="226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27" t="s">
        <v>116</v>
      </c>
      <c r="AT157" s="227" t="s">
        <v>213</v>
      </c>
      <c r="AU157" s="227" t="s">
        <v>75</v>
      </c>
      <c r="AY157" s="18" t="s">
        <v>209</v>
      </c>
      <c r="BE157" s="228">
        <f>IF(N157="základní",J157,0)</f>
        <v>0</v>
      </c>
      <c r="BF157" s="228">
        <f>IF(N157="snížená",J157,0)</f>
        <v>0</v>
      </c>
      <c r="BG157" s="228">
        <f>IF(N157="zákl. přenesená",J157,0)</f>
        <v>0</v>
      </c>
      <c r="BH157" s="228">
        <f>IF(N157="sníž. přenesená",J157,0)</f>
        <v>0</v>
      </c>
      <c r="BI157" s="228">
        <f>IF(N157="nulová",J157,0)</f>
        <v>0</v>
      </c>
      <c r="BJ157" s="18" t="s">
        <v>75</v>
      </c>
      <c r="BK157" s="228">
        <f>ROUND(I157*H157,2)</f>
        <v>0</v>
      </c>
      <c r="BL157" s="18" t="s">
        <v>116</v>
      </c>
      <c r="BM157" s="227" t="s">
        <v>343</v>
      </c>
    </row>
    <row r="158" s="13" customFormat="1">
      <c r="A158" s="13"/>
      <c r="B158" s="234"/>
      <c r="C158" s="235"/>
      <c r="D158" s="229" t="s">
        <v>225</v>
      </c>
      <c r="E158" s="236" t="s">
        <v>19</v>
      </c>
      <c r="F158" s="237" t="s">
        <v>174</v>
      </c>
      <c r="G158" s="235"/>
      <c r="H158" s="238">
        <v>90</v>
      </c>
      <c r="I158" s="239"/>
      <c r="J158" s="235"/>
      <c r="K158" s="235"/>
      <c r="L158" s="240"/>
      <c r="M158" s="241"/>
      <c r="N158" s="242"/>
      <c r="O158" s="242"/>
      <c r="P158" s="242"/>
      <c r="Q158" s="242"/>
      <c r="R158" s="242"/>
      <c r="S158" s="242"/>
      <c r="T158" s="24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44" t="s">
        <v>225</v>
      </c>
      <c r="AU158" s="244" t="s">
        <v>75</v>
      </c>
      <c r="AV158" s="13" t="s">
        <v>79</v>
      </c>
      <c r="AW158" s="13" t="s">
        <v>32</v>
      </c>
      <c r="AX158" s="13" t="s">
        <v>75</v>
      </c>
      <c r="AY158" s="244" t="s">
        <v>209</v>
      </c>
    </row>
    <row r="159" s="2" customFormat="1" ht="16.5" customHeight="1">
      <c r="A159" s="39"/>
      <c r="B159" s="40"/>
      <c r="C159" s="256" t="s">
        <v>344</v>
      </c>
      <c r="D159" s="256" t="s">
        <v>247</v>
      </c>
      <c r="E159" s="257" t="s">
        <v>345</v>
      </c>
      <c r="F159" s="258" t="s">
        <v>346</v>
      </c>
      <c r="G159" s="259" t="s">
        <v>176</v>
      </c>
      <c r="H159" s="260">
        <v>90</v>
      </c>
      <c r="I159" s="261"/>
      <c r="J159" s="262">
        <f>ROUND(I159*H159,2)</f>
        <v>0</v>
      </c>
      <c r="K159" s="258" t="s">
        <v>216</v>
      </c>
      <c r="L159" s="263"/>
      <c r="M159" s="264" t="s">
        <v>19</v>
      </c>
      <c r="N159" s="265" t="s">
        <v>42</v>
      </c>
      <c r="O159" s="85"/>
      <c r="P159" s="225">
        <f>O159*H159</f>
        <v>0</v>
      </c>
      <c r="Q159" s="225">
        <v>0.00031</v>
      </c>
      <c r="R159" s="225">
        <f>Q159*H159</f>
        <v>0.027900000000000001</v>
      </c>
      <c r="S159" s="225">
        <v>0</v>
      </c>
      <c r="T159" s="226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27" t="s">
        <v>264</v>
      </c>
      <c r="AT159" s="227" t="s">
        <v>247</v>
      </c>
      <c r="AU159" s="227" t="s">
        <v>75</v>
      </c>
      <c r="AY159" s="18" t="s">
        <v>209</v>
      </c>
      <c r="BE159" s="228">
        <f>IF(N159="základní",J159,0)</f>
        <v>0</v>
      </c>
      <c r="BF159" s="228">
        <f>IF(N159="snížená",J159,0)</f>
        <v>0</v>
      </c>
      <c r="BG159" s="228">
        <f>IF(N159="zákl. přenesená",J159,0)</f>
        <v>0</v>
      </c>
      <c r="BH159" s="228">
        <f>IF(N159="sníž. přenesená",J159,0)</f>
        <v>0</v>
      </c>
      <c r="BI159" s="228">
        <f>IF(N159="nulová",J159,0)</f>
        <v>0</v>
      </c>
      <c r="BJ159" s="18" t="s">
        <v>75</v>
      </c>
      <c r="BK159" s="228">
        <f>ROUND(I159*H159,2)</f>
        <v>0</v>
      </c>
      <c r="BL159" s="18" t="s">
        <v>264</v>
      </c>
      <c r="BM159" s="227" t="s">
        <v>347</v>
      </c>
    </row>
    <row r="160" s="13" customFormat="1">
      <c r="A160" s="13"/>
      <c r="B160" s="234"/>
      <c r="C160" s="235"/>
      <c r="D160" s="229" t="s">
        <v>225</v>
      </c>
      <c r="E160" s="236" t="s">
        <v>19</v>
      </c>
      <c r="F160" s="237" t="s">
        <v>174</v>
      </c>
      <c r="G160" s="235"/>
      <c r="H160" s="238">
        <v>90</v>
      </c>
      <c r="I160" s="239"/>
      <c r="J160" s="235"/>
      <c r="K160" s="235"/>
      <c r="L160" s="240"/>
      <c r="M160" s="241"/>
      <c r="N160" s="242"/>
      <c r="O160" s="242"/>
      <c r="P160" s="242"/>
      <c r="Q160" s="242"/>
      <c r="R160" s="242"/>
      <c r="S160" s="242"/>
      <c r="T160" s="24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44" t="s">
        <v>225</v>
      </c>
      <c r="AU160" s="244" t="s">
        <v>75</v>
      </c>
      <c r="AV160" s="13" t="s">
        <v>79</v>
      </c>
      <c r="AW160" s="13" t="s">
        <v>32</v>
      </c>
      <c r="AX160" s="13" t="s">
        <v>75</v>
      </c>
      <c r="AY160" s="244" t="s">
        <v>209</v>
      </c>
    </row>
    <row r="161" s="2" customFormat="1" ht="16.5" customHeight="1">
      <c r="A161" s="39"/>
      <c r="B161" s="40"/>
      <c r="C161" s="256" t="s">
        <v>348</v>
      </c>
      <c r="D161" s="256" t="s">
        <v>247</v>
      </c>
      <c r="E161" s="257" t="s">
        <v>349</v>
      </c>
      <c r="F161" s="258" t="s">
        <v>350</v>
      </c>
      <c r="G161" s="259" t="s">
        <v>289</v>
      </c>
      <c r="H161" s="260">
        <v>39.600000000000001</v>
      </c>
      <c r="I161" s="261"/>
      <c r="J161" s="262">
        <f>ROUND(I161*H161,2)</f>
        <v>0</v>
      </c>
      <c r="K161" s="258" t="s">
        <v>216</v>
      </c>
      <c r="L161" s="263"/>
      <c r="M161" s="264" t="s">
        <v>19</v>
      </c>
      <c r="N161" s="265" t="s">
        <v>42</v>
      </c>
      <c r="O161" s="85"/>
      <c r="P161" s="225">
        <f>O161*H161</f>
        <v>0</v>
      </c>
      <c r="Q161" s="225">
        <v>1</v>
      </c>
      <c r="R161" s="225">
        <f>Q161*H161</f>
        <v>39.600000000000001</v>
      </c>
      <c r="S161" s="225">
        <v>0</v>
      </c>
      <c r="T161" s="226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27" t="s">
        <v>264</v>
      </c>
      <c r="AT161" s="227" t="s">
        <v>247</v>
      </c>
      <c r="AU161" s="227" t="s">
        <v>75</v>
      </c>
      <c r="AY161" s="18" t="s">
        <v>209</v>
      </c>
      <c r="BE161" s="228">
        <f>IF(N161="základní",J161,0)</f>
        <v>0</v>
      </c>
      <c r="BF161" s="228">
        <f>IF(N161="snížená",J161,0)</f>
        <v>0</v>
      </c>
      <c r="BG161" s="228">
        <f>IF(N161="zákl. přenesená",J161,0)</f>
        <v>0</v>
      </c>
      <c r="BH161" s="228">
        <f>IF(N161="sníž. přenesená",J161,0)</f>
        <v>0</v>
      </c>
      <c r="BI161" s="228">
        <f>IF(N161="nulová",J161,0)</f>
        <v>0</v>
      </c>
      <c r="BJ161" s="18" t="s">
        <v>75</v>
      </c>
      <c r="BK161" s="228">
        <f>ROUND(I161*H161,2)</f>
        <v>0</v>
      </c>
      <c r="BL161" s="18" t="s">
        <v>264</v>
      </c>
      <c r="BM161" s="227" t="s">
        <v>351</v>
      </c>
    </row>
    <row r="162" s="13" customFormat="1">
      <c r="A162" s="13"/>
      <c r="B162" s="234"/>
      <c r="C162" s="235"/>
      <c r="D162" s="229" t="s">
        <v>225</v>
      </c>
      <c r="E162" s="236" t="s">
        <v>19</v>
      </c>
      <c r="F162" s="237" t="s">
        <v>352</v>
      </c>
      <c r="G162" s="235"/>
      <c r="H162" s="238">
        <v>39.600000000000001</v>
      </c>
      <c r="I162" s="239"/>
      <c r="J162" s="235"/>
      <c r="K162" s="235"/>
      <c r="L162" s="240"/>
      <c r="M162" s="241"/>
      <c r="N162" s="242"/>
      <c r="O162" s="242"/>
      <c r="P162" s="242"/>
      <c r="Q162" s="242"/>
      <c r="R162" s="242"/>
      <c r="S162" s="242"/>
      <c r="T162" s="24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44" t="s">
        <v>225</v>
      </c>
      <c r="AU162" s="244" t="s">
        <v>75</v>
      </c>
      <c r="AV162" s="13" t="s">
        <v>79</v>
      </c>
      <c r="AW162" s="13" t="s">
        <v>32</v>
      </c>
      <c r="AX162" s="13" t="s">
        <v>75</v>
      </c>
      <c r="AY162" s="244" t="s">
        <v>209</v>
      </c>
    </row>
    <row r="163" s="2" customFormat="1" ht="16.5" customHeight="1">
      <c r="A163" s="39"/>
      <c r="B163" s="40"/>
      <c r="C163" s="256" t="s">
        <v>353</v>
      </c>
      <c r="D163" s="256" t="s">
        <v>247</v>
      </c>
      <c r="E163" s="257" t="s">
        <v>354</v>
      </c>
      <c r="F163" s="258" t="s">
        <v>355</v>
      </c>
      <c r="G163" s="259" t="s">
        <v>167</v>
      </c>
      <c r="H163" s="260">
        <v>13.5</v>
      </c>
      <c r="I163" s="261"/>
      <c r="J163" s="262">
        <f>ROUND(I163*H163,2)</f>
        <v>0</v>
      </c>
      <c r="K163" s="258" t="s">
        <v>216</v>
      </c>
      <c r="L163" s="263"/>
      <c r="M163" s="264" t="s">
        <v>19</v>
      </c>
      <c r="N163" s="265" t="s">
        <v>42</v>
      </c>
      <c r="O163" s="85"/>
      <c r="P163" s="225">
        <f>O163*H163</f>
        <v>0</v>
      </c>
      <c r="Q163" s="225">
        <v>0</v>
      </c>
      <c r="R163" s="225">
        <f>Q163*H163</f>
        <v>0</v>
      </c>
      <c r="S163" s="225">
        <v>0</v>
      </c>
      <c r="T163" s="226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27" t="s">
        <v>264</v>
      </c>
      <c r="AT163" s="227" t="s">
        <v>247</v>
      </c>
      <c r="AU163" s="227" t="s">
        <v>75</v>
      </c>
      <c r="AY163" s="18" t="s">
        <v>209</v>
      </c>
      <c r="BE163" s="228">
        <f>IF(N163="základní",J163,0)</f>
        <v>0</v>
      </c>
      <c r="BF163" s="228">
        <f>IF(N163="snížená",J163,0)</f>
        <v>0</v>
      </c>
      <c r="BG163" s="228">
        <f>IF(N163="zákl. přenesená",J163,0)</f>
        <v>0</v>
      </c>
      <c r="BH163" s="228">
        <f>IF(N163="sníž. přenesená",J163,0)</f>
        <v>0</v>
      </c>
      <c r="BI163" s="228">
        <f>IF(N163="nulová",J163,0)</f>
        <v>0</v>
      </c>
      <c r="BJ163" s="18" t="s">
        <v>75</v>
      </c>
      <c r="BK163" s="228">
        <f>ROUND(I163*H163,2)</f>
        <v>0</v>
      </c>
      <c r="BL163" s="18" t="s">
        <v>264</v>
      </c>
      <c r="BM163" s="227" t="s">
        <v>356</v>
      </c>
    </row>
    <row r="164" s="2" customFormat="1" ht="16.5" customHeight="1">
      <c r="A164" s="39"/>
      <c r="B164" s="40"/>
      <c r="C164" s="256" t="s">
        <v>357</v>
      </c>
      <c r="D164" s="256" t="s">
        <v>247</v>
      </c>
      <c r="E164" s="257" t="s">
        <v>358</v>
      </c>
      <c r="F164" s="258" t="s">
        <v>359</v>
      </c>
      <c r="G164" s="259" t="s">
        <v>167</v>
      </c>
      <c r="H164" s="260">
        <v>63.799999999999997</v>
      </c>
      <c r="I164" s="261"/>
      <c r="J164" s="262">
        <f>ROUND(I164*H164,2)</f>
        <v>0</v>
      </c>
      <c r="K164" s="258" t="s">
        <v>216</v>
      </c>
      <c r="L164" s="263"/>
      <c r="M164" s="264" t="s">
        <v>19</v>
      </c>
      <c r="N164" s="265" t="s">
        <v>42</v>
      </c>
      <c r="O164" s="85"/>
      <c r="P164" s="225">
        <f>O164*H164</f>
        <v>0</v>
      </c>
      <c r="Q164" s="225">
        <v>0</v>
      </c>
      <c r="R164" s="225">
        <f>Q164*H164</f>
        <v>0</v>
      </c>
      <c r="S164" s="225">
        <v>0</v>
      </c>
      <c r="T164" s="226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27" t="s">
        <v>264</v>
      </c>
      <c r="AT164" s="227" t="s">
        <v>247</v>
      </c>
      <c r="AU164" s="227" t="s">
        <v>75</v>
      </c>
      <c r="AY164" s="18" t="s">
        <v>209</v>
      </c>
      <c r="BE164" s="228">
        <f>IF(N164="základní",J164,0)</f>
        <v>0</v>
      </c>
      <c r="BF164" s="228">
        <f>IF(N164="snížená",J164,0)</f>
        <v>0</v>
      </c>
      <c r="BG164" s="228">
        <f>IF(N164="zákl. přenesená",J164,0)</f>
        <v>0</v>
      </c>
      <c r="BH164" s="228">
        <f>IF(N164="sníž. přenesená",J164,0)</f>
        <v>0</v>
      </c>
      <c r="BI164" s="228">
        <f>IF(N164="nulová",J164,0)</f>
        <v>0</v>
      </c>
      <c r="BJ164" s="18" t="s">
        <v>75</v>
      </c>
      <c r="BK164" s="228">
        <f>ROUND(I164*H164,2)</f>
        <v>0</v>
      </c>
      <c r="BL164" s="18" t="s">
        <v>264</v>
      </c>
      <c r="BM164" s="227" t="s">
        <v>360</v>
      </c>
    </row>
    <row r="165" s="13" customFormat="1">
      <c r="A165" s="13"/>
      <c r="B165" s="234"/>
      <c r="C165" s="235"/>
      <c r="D165" s="229" t="s">
        <v>225</v>
      </c>
      <c r="E165" s="236" t="s">
        <v>19</v>
      </c>
      <c r="F165" s="237" t="s">
        <v>361</v>
      </c>
      <c r="G165" s="235"/>
      <c r="H165" s="238">
        <v>28.800000000000001</v>
      </c>
      <c r="I165" s="239"/>
      <c r="J165" s="235"/>
      <c r="K165" s="235"/>
      <c r="L165" s="240"/>
      <c r="M165" s="241"/>
      <c r="N165" s="242"/>
      <c r="O165" s="242"/>
      <c r="P165" s="242"/>
      <c r="Q165" s="242"/>
      <c r="R165" s="242"/>
      <c r="S165" s="242"/>
      <c r="T165" s="24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4" t="s">
        <v>225</v>
      </c>
      <c r="AU165" s="244" t="s">
        <v>75</v>
      </c>
      <c r="AV165" s="13" t="s">
        <v>79</v>
      </c>
      <c r="AW165" s="13" t="s">
        <v>32</v>
      </c>
      <c r="AX165" s="13" t="s">
        <v>71</v>
      </c>
      <c r="AY165" s="244" t="s">
        <v>209</v>
      </c>
    </row>
    <row r="166" s="13" customFormat="1">
      <c r="A166" s="13"/>
      <c r="B166" s="234"/>
      <c r="C166" s="235"/>
      <c r="D166" s="229" t="s">
        <v>225</v>
      </c>
      <c r="E166" s="236" t="s">
        <v>19</v>
      </c>
      <c r="F166" s="237" t="s">
        <v>362</v>
      </c>
      <c r="G166" s="235"/>
      <c r="H166" s="238">
        <v>35</v>
      </c>
      <c r="I166" s="239"/>
      <c r="J166" s="235"/>
      <c r="K166" s="235"/>
      <c r="L166" s="240"/>
      <c r="M166" s="241"/>
      <c r="N166" s="242"/>
      <c r="O166" s="242"/>
      <c r="P166" s="242"/>
      <c r="Q166" s="242"/>
      <c r="R166" s="242"/>
      <c r="S166" s="242"/>
      <c r="T166" s="24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44" t="s">
        <v>225</v>
      </c>
      <c r="AU166" s="244" t="s">
        <v>75</v>
      </c>
      <c r="AV166" s="13" t="s">
        <v>79</v>
      </c>
      <c r="AW166" s="13" t="s">
        <v>32</v>
      </c>
      <c r="AX166" s="13" t="s">
        <v>71</v>
      </c>
      <c r="AY166" s="244" t="s">
        <v>209</v>
      </c>
    </row>
    <row r="167" s="14" customFormat="1">
      <c r="A167" s="14"/>
      <c r="B167" s="245"/>
      <c r="C167" s="246"/>
      <c r="D167" s="229" t="s">
        <v>225</v>
      </c>
      <c r="E167" s="247" t="s">
        <v>19</v>
      </c>
      <c r="F167" s="248" t="s">
        <v>229</v>
      </c>
      <c r="G167" s="246"/>
      <c r="H167" s="249">
        <v>63.799999999999997</v>
      </c>
      <c r="I167" s="250"/>
      <c r="J167" s="246"/>
      <c r="K167" s="246"/>
      <c r="L167" s="251"/>
      <c r="M167" s="252"/>
      <c r="N167" s="253"/>
      <c r="O167" s="253"/>
      <c r="P167" s="253"/>
      <c r="Q167" s="253"/>
      <c r="R167" s="253"/>
      <c r="S167" s="253"/>
      <c r="T167" s="25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T167" s="255" t="s">
        <v>225</v>
      </c>
      <c r="AU167" s="255" t="s">
        <v>75</v>
      </c>
      <c r="AV167" s="14" t="s">
        <v>116</v>
      </c>
      <c r="AW167" s="14" t="s">
        <v>32</v>
      </c>
      <c r="AX167" s="14" t="s">
        <v>75</v>
      </c>
      <c r="AY167" s="255" t="s">
        <v>209</v>
      </c>
    </row>
    <row r="168" s="2" customFormat="1" ht="44.25" customHeight="1">
      <c r="A168" s="39"/>
      <c r="B168" s="40"/>
      <c r="C168" s="216" t="s">
        <v>363</v>
      </c>
      <c r="D168" s="216" t="s">
        <v>213</v>
      </c>
      <c r="E168" s="217" t="s">
        <v>364</v>
      </c>
      <c r="F168" s="218" t="s">
        <v>365</v>
      </c>
      <c r="G168" s="219" t="s">
        <v>167</v>
      </c>
      <c r="H168" s="220">
        <v>44</v>
      </c>
      <c r="I168" s="221"/>
      <c r="J168" s="222">
        <f>ROUND(I168*H168,2)</f>
        <v>0</v>
      </c>
      <c r="K168" s="218" t="s">
        <v>216</v>
      </c>
      <c r="L168" s="45"/>
      <c r="M168" s="223" t="s">
        <v>19</v>
      </c>
      <c r="N168" s="224" t="s">
        <v>42</v>
      </c>
      <c r="O168" s="85"/>
      <c r="P168" s="225">
        <f>O168*H168</f>
        <v>0</v>
      </c>
      <c r="Q168" s="225">
        <v>0</v>
      </c>
      <c r="R168" s="225">
        <f>Q168*H168</f>
        <v>0</v>
      </c>
      <c r="S168" s="225">
        <v>0</v>
      </c>
      <c r="T168" s="226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27" t="s">
        <v>217</v>
      </c>
      <c r="AT168" s="227" t="s">
        <v>213</v>
      </c>
      <c r="AU168" s="227" t="s">
        <v>75</v>
      </c>
      <c r="AY168" s="18" t="s">
        <v>209</v>
      </c>
      <c r="BE168" s="228">
        <f>IF(N168="základní",J168,0)</f>
        <v>0</v>
      </c>
      <c r="BF168" s="228">
        <f>IF(N168="snížená",J168,0)</f>
        <v>0</v>
      </c>
      <c r="BG168" s="228">
        <f>IF(N168="zákl. přenesená",J168,0)</f>
        <v>0</v>
      </c>
      <c r="BH168" s="228">
        <f>IF(N168="sníž. přenesená",J168,0)</f>
        <v>0</v>
      </c>
      <c r="BI168" s="228">
        <f>IF(N168="nulová",J168,0)</f>
        <v>0</v>
      </c>
      <c r="BJ168" s="18" t="s">
        <v>75</v>
      </c>
      <c r="BK168" s="228">
        <f>ROUND(I168*H168,2)</f>
        <v>0</v>
      </c>
      <c r="BL168" s="18" t="s">
        <v>217</v>
      </c>
      <c r="BM168" s="227" t="s">
        <v>366</v>
      </c>
    </row>
    <row r="169" s="2" customFormat="1" ht="66.75" customHeight="1">
      <c r="A169" s="39"/>
      <c r="B169" s="40"/>
      <c r="C169" s="216" t="s">
        <v>367</v>
      </c>
      <c r="D169" s="216" t="s">
        <v>213</v>
      </c>
      <c r="E169" s="217" t="s">
        <v>368</v>
      </c>
      <c r="F169" s="218" t="s">
        <v>369</v>
      </c>
      <c r="G169" s="219" t="s">
        <v>221</v>
      </c>
      <c r="H169" s="220">
        <v>6</v>
      </c>
      <c r="I169" s="221"/>
      <c r="J169" s="222">
        <f>ROUND(I169*H169,2)</f>
        <v>0</v>
      </c>
      <c r="K169" s="218" t="s">
        <v>216</v>
      </c>
      <c r="L169" s="45"/>
      <c r="M169" s="223" t="s">
        <v>19</v>
      </c>
      <c r="N169" s="224" t="s">
        <v>42</v>
      </c>
      <c r="O169" s="85"/>
      <c r="P169" s="225">
        <f>O169*H169</f>
        <v>0</v>
      </c>
      <c r="Q169" s="225">
        <v>0</v>
      </c>
      <c r="R169" s="225">
        <f>Q169*H169</f>
        <v>0</v>
      </c>
      <c r="S169" s="225">
        <v>0</v>
      </c>
      <c r="T169" s="226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27" t="s">
        <v>217</v>
      </c>
      <c r="AT169" s="227" t="s">
        <v>213</v>
      </c>
      <c r="AU169" s="227" t="s">
        <v>75</v>
      </c>
      <c r="AY169" s="18" t="s">
        <v>209</v>
      </c>
      <c r="BE169" s="228">
        <f>IF(N169="základní",J169,0)</f>
        <v>0</v>
      </c>
      <c r="BF169" s="228">
        <f>IF(N169="snížená",J169,0)</f>
        <v>0</v>
      </c>
      <c r="BG169" s="228">
        <f>IF(N169="zákl. přenesená",J169,0)</f>
        <v>0</v>
      </c>
      <c r="BH169" s="228">
        <f>IF(N169="sníž. přenesená",J169,0)</f>
        <v>0</v>
      </c>
      <c r="BI169" s="228">
        <f>IF(N169="nulová",J169,0)</f>
        <v>0</v>
      </c>
      <c r="BJ169" s="18" t="s">
        <v>75</v>
      </c>
      <c r="BK169" s="228">
        <f>ROUND(I169*H169,2)</f>
        <v>0</v>
      </c>
      <c r="BL169" s="18" t="s">
        <v>217</v>
      </c>
      <c r="BM169" s="227" t="s">
        <v>370</v>
      </c>
    </row>
    <row r="170" s="2" customFormat="1">
      <c r="A170" s="39"/>
      <c r="B170" s="40"/>
      <c r="C170" s="41"/>
      <c r="D170" s="229" t="s">
        <v>223</v>
      </c>
      <c r="E170" s="41"/>
      <c r="F170" s="230" t="s">
        <v>371</v>
      </c>
      <c r="G170" s="41"/>
      <c r="H170" s="41"/>
      <c r="I170" s="231"/>
      <c r="J170" s="41"/>
      <c r="K170" s="41"/>
      <c r="L170" s="45"/>
      <c r="M170" s="232"/>
      <c r="N170" s="233"/>
      <c r="O170" s="85"/>
      <c r="P170" s="85"/>
      <c r="Q170" s="85"/>
      <c r="R170" s="85"/>
      <c r="S170" s="85"/>
      <c r="T170" s="86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T170" s="18" t="s">
        <v>223</v>
      </c>
      <c r="AU170" s="18" t="s">
        <v>75</v>
      </c>
    </row>
    <row r="171" s="13" customFormat="1">
      <c r="A171" s="13"/>
      <c r="B171" s="234"/>
      <c r="C171" s="235"/>
      <c r="D171" s="229" t="s">
        <v>225</v>
      </c>
      <c r="E171" s="236" t="s">
        <v>19</v>
      </c>
      <c r="F171" s="237" t="s">
        <v>372</v>
      </c>
      <c r="G171" s="235"/>
      <c r="H171" s="238">
        <v>2</v>
      </c>
      <c r="I171" s="239"/>
      <c r="J171" s="235"/>
      <c r="K171" s="235"/>
      <c r="L171" s="240"/>
      <c r="M171" s="241"/>
      <c r="N171" s="242"/>
      <c r="O171" s="242"/>
      <c r="P171" s="242"/>
      <c r="Q171" s="242"/>
      <c r="R171" s="242"/>
      <c r="S171" s="242"/>
      <c r="T171" s="24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44" t="s">
        <v>225</v>
      </c>
      <c r="AU171" s="244" t="s">
        <v>75</v>
      </c>
      <c r="AV171" s="13" t="s">
        <v>79</v>
      </c>
      <c r="AW171" s="13" t="s">
        <v>32</v>
      </c>
      <c r="AX171" s="13" t="s">
        <v>71</v>
      </c>
      <c r="AY171" s="244" t="s">
        <v>209</v>
      </c>
    </row>
    <row r="172" s="13" customFormat="1">
      <c r="A172" s="13"/>
      <c r="B172" s="234"/>
      <c r="C172" s="235"/>
      <c r="D172" s="229" t="s">
        <v>225</v>
      </c>
      <c r="E172" s="236" t="s">
        <v>19</v>
      </c>
      <c r="F172" s="237" t="s">
        <v>373</v>
      </c>
      <c r="G172" s="235"/>
      <c r="H172" s="238">
        <v>2</v>
      </c>
      <c r="I172" s="239"/>
      <c r="J172" s="235"/>
      <c r="K172" s="235"/>
      <c r="L172" s="240"/>
      <c r="M172" s="241"/>
      <c r="N172" s="242"/>
      <c r="O172" s="242"/>
      <c r="P172" s="242"/>
      <c r="Q172" s="242"/>
      <c r="R172" s="242"/>
      <c r="S172" s="242"/>
      <c r="T172" s="24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44" t="s">
        <v>225</v>
      </c>
      <c r="AU172" s="244" t="s">
        <v>75</v>
      </c>
      <c r="AV172" s="13" t="s">
        <v>79</v>
      </c>
      <c r="AW172" s="13" t="s">
        <v>32</v>
      </c>
      <c r="AX172" s="13" t="s">
        <v>71</v>
      </c>
      <c r="AY172" s="244" t="s">
        <v>209</v>
      </c>
    </row>
    <row r="173" s="13" customFormat="1">
      <c r="A173" s="13"/>
      <c r="B173" s="234"/>
      <c r="C173" s="235"/>
      <c r="D173" s="229" t="s">
        <v>225</v>
      </c>
      <c r="E173" s="236" t="s">
        <v>19</v>
      </c>
      <c r="F173" s="237" t="s">
        <v>374</v>
      </c>
      <c r="G173" s="235"/>
      <c r="H173" s="238">
        <v>2</v>
      </c>
      <c r="I173" s="239"/>
      <c r="J173" s="235"/>
      <c r="K173" s="235"/>
      <c r="L173" s="240"/>
      <c r="M173" s="241"/>
      <c r="N173" s="242"/>
      <c r="O173" s="242"/>
      <c r="P173" s="242"/>
      <c r="Q173" s="242"/>
      <c r="R173" s="242"/>
      <c r="S173" s="242"/>
      <c r="T173" s="24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44" t="s">
        <v>225</v>
      </c>
      <c r="AU173" s="244" t="s">
        <v>75</v>
      </c>
      <c r="AV173" s="13" t="s">
        <v>79</v>
      </c>
      <c r="AW173" s="13" t="s">
        <v>32</v>
      </c>
      <c r="AX173" s="13" t="s">
        <v>71</v>
      </c>
      <c r="AY173" s="244" t="s">
        <v>209</v>
      </c>
    </row>
    <row r="174" s="14" customFormat="1">
      <c r="A174" s="14"/>
      <c r="B174" s="245"/>
      <c r="C174" s="246"/>
      <c r="D174" s="229" t="s">
        <v>225</v>
      </c>
      <c r="E174" s="247" t="s">
        <v>19</v>
      </c>
      <c r="F174" s="248" t="s">
        <v>229</v>
      </c>
      <c r="G174" s="246"/>
      <c r="H174" s="249">
        <v>6</v>
      </c>
      <c r="I174" s="250"/>
      <c r="J174" s="246"/>
      <c r="K174" s="246"/>
      <c r="L174" s="251"/>
      <c r="M174" s="252"/>
      <c r="N174" s="253"/>
      <c r="O174" s="253"/>
      <c r="P174" s="253"/>
      <c r="Q174" s="253"/>
      <c r="R174" s="253"/>
      <c r="S174" s="253"/>
      <c r="T174" s="25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55" t="s">
        <v>225</v>
      </c>
      <c r="AU174" s="255" t="s">
        <v>75</v>
      </c>
      <c r="AV174" s="14" t="s">
        <v>116</v>
      </c>
      <c r="AW174" s="14" t="s">
        <v>32</v>
      </c>
      <c r="AX174" s="14" t="s">
        <v>75</v>
      </c>
      <c r="AY174" s="255" t="s">
        <v>209</v>
      </c>
    </row>
    <row r="175" s="2" customFormat="1">
      <c r="A175" s="39"/>
      <c r="B175" s="40"/>
      <c r="C175" s="216" t="s">
        <v>375</v>
      </c>
      <c r="D175" s="216" t="s">
        <v>213</v>
      </c>
      <c r="E175" s="217" t="s">
        <v>376</v>
      </c>
      <c r="F175" s="218" t="s">
        <v>377</v>
      </c>
      <c r="G175" s="219" t="s">
        <v>289</v>
      </c>
      <c r="H175" s="220">
        <v>107.00400000000001</v>
      </c>
      <c r="I175" s="221"/>
      <c r="J175" s="222">
        <f>ROUND(I175*H175,2)</f>
        <v>0</v>
      </c>
      <c r="K175" s="218" t="s">
        <v>378</v>
      </c>
      <c r="L175" s="45"/>
      <c r="M175" s="223" t="s">
        <v>19</v>
      </c>
      <c r="N175" s="224" t="s">
        <v>42</v>
      </c>
      <c r="O175" s="85"/>
      <c r="P175" s="225">
        <f>O175*H175</f>
        <v>0</v>
      </c>
      <c r="Q175" s="225">
        <v>0</v>
      </c>
      <c r="R175" s="225">
        <f>Q175*H175</f>
        <v>0</v>
      </c>
      <c r="S175" s="225">
        <v>0</v>
      </c>
      <c r="T175" s="226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27" t="s">
        <v>217</v>
      </c>
      <c r="AT175" s="227" t="s">
        <v>213</v>
      </c>
      <c r="AU175" s="227" t="s">
        <v>75</v>
      </c>
      <c r="AY175" s="18" t="s">
        <v>209</v>
      </c>
      <c r="BE175" s="228">
        <f>IF(N175="základní",J175,0)</f>
        <v>0</v>
      </c>
      <c r="BF175" s="228">
        <f>IF(N175="snížená",J175,0)</f>
        <v>0</v>
      </c>
      <c r="BG175" s="228">
        <f>IF(N175="zákl. přenesená",J175,0)</f>
        <v>0</v>
      </c>
      <c r="BH175" s="228">
        <f>IF(N175="sníž. přenesená",J175,0)</f>
        <v>0</v>
      </c>
      <c r="BI175" s="228">
        <f>IF(N175="nulová",J175,0)</f>
        <v>0</v>
      </c>
      <c r="BJ175" s="18" t="s">
        <v>75</v>
      </c>
      <c r="BK175" s="228">
        <f>ROUND(I175*H175,2)</f>
        <v>0</v>
      </c>
      <c r="BL175" s="18" t="s">
        <v>217</v>
      </c>
      <c r="BM175" s="227" t="s">
        <v>379</v>
      </c>
    </row>
    <row r="176" s="2" customFormat="1">
      <c r="A176" s="39"/>
      <c r="B176" s="40"/>
      <c r="C176" s="41"/>
      <c r="D176" s="229" t="s">
        <v>223</v>
      </c>
      <c r="E176" s="41"/>
      <c r="F176" s="230" t="s">
        <v>380</v>
      </c>
      <c r="G176" s="41"/>
      <c r="H176" s="41"/>
      <c r="I176" s="231"/>
      <c r="J176" s="41"/>
      <c r="K176" s="41"/>
      <c r="L176" s="45"/>
      <c r="M176" s="232"/>
      <c r="N176" s="233"/>
      <c r="O176" s="85"/>
      <c r="P176" s="85"/>
      <c r="Q176" s="85"/>
      <c r="R176" s="85"/>
      <c r="S176" s="85"/>
      <c r="T176" s="86"/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T176" s="18" t="s">
        <v>223</v>
      </c>
      <c r="AU176" s="18" t="s">
        <v>75</v>
      </c>
    </row>
    <row r="177" s="13" customFormat="1">
      <c r="A177" s="13"/>
      <c r="B177" s="234"/>
      <c r="C177" s="235"/>
      <c r="D177" s="229" t="s">
        <v>225</v>
      </c>
      <c r="E177" s="236" t="s">
        <v>19</v>
      </c>
      <c r="F177" s="237" t="s">
        <v>381</v>
      </c>
      <c r="G177" s="235"/>
      <c r="H177" s="238">
        <v>39.600000000000001</v>
      </c>
      <c r="I177" s="239"/>
      <c r="J177" s="235"/>
      <c r="K177" s="235"/>
      <c r="L177" s="240"/>
      <c r="M177" s="241"/>
      <c r="N177" s="242"/>
      <c r="O177" s="242"/>
      <c r="P177" s="242"/>
      <c r="Q177" s="242"/>
      <c r="R177" s="242"/>
      <c r="S177" s="242"/>
      <c r="T177" s="24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44" t="s">
        <v>225</v>
      </c>
      <c r="AU177" s="244" t="s">
        <v>75</v>
      </c>
      <c r="AV177" s="13" t="s">
        <v>79</v>
      </c>
      <c r="AW177" s="13" t="s">
        <v>32</v>
      </c>
      <c r="AX177" s="13" t="s">
        <v>71</v>
      </c>
      <c r="AY177" s="244" t="s">
        <v>209</v>
      </c>
    </row>
    <row r="178" s="13" customFormat="1">
      <c r="A178" s="13"/>
      <c r="B178" s="234"/>
      <c r="C178" s="235"/>
      <c r="D178" s="229" t="s">
        <v>225</v>
      </c>
      <c r="E178" s="236" t="s">
        <v>19</v>
      </c>
      <c r="F178" s="237" t="s">
        <v>382</v>
      </c>
      <c r="G178" s="235"/>
      <c r="H178" s="238">
        <v>56.344000000000001</v>
      </c>
      <c r="I178" s="239"/>
      <c r="J178" s="235"/>
      <c r="K178" s="235"/>
      <c r="L178" s="240"/>
      <c r="M178" s="241"/>
      <c r="N178" s="242"/>
      <c r="O178" s="242"/>
      <c r="P178" s="242"/>
      <c r="Q178" s="242"/>
      <c r="R178" s="242"/>
      <c r="S178" s="242"/>
      <c r="T178" s="24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44" t="s">
        <v>225</v>
      </c>
      <c r="AU178" s="244" t="s">
        <v>75</v>
      </c>
      <c r="AV178" s="13" t="s">
        <v>79</v>
      </c>
      <c r="AW178" s="13" t="s">
        <v>32</v>
      </c>
      <c r="AX178" s="13" t="s">
        <v>71</v>
      </c>
      <c r="AY178" s="244" t="s">
        <v>209</v>
      </c>
    </row>
    <row r="179" s="13" customFormat="1">
      <c r="A179" s="13"/>
      <c r="B179" s="234"/>
      <c r="C179" s="235"/>
      <c r="D179" s="229" t="s">
        <v>225</v>
      </c>
      <c r="E179" s="236" t="s">
        <v>19</v>
      </c>
      <c r="F179" s="237" t="s">
        <v>383</v>
      </c>
      <c r="G179" s="235"/>
      <c r="H179" s="238">
        <v>7.6399999999999997</v>
      </c>
      <c r="I179" s="239"/>
      <c r="J179" s="235"/>
      <c r="K179" s="235"/>
      <c r="L179" s="240"/>
      <c r="M179" s="241"/>
      <c r="N179" s="242"/>
      <c r="O179" s="242"/>
      <c r="P179" s="242"/>
      <c r="Q179" s="242"/>
      <c r="R179" s="242"/>
      <c r="S179" s="242"/>
      <c r="T179" s="24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44" t="s">
        <v>225</v>
      </c>
      <c r="AU179" s="244" t="s">
        <v>75</v>
      </c>
      <c r="AV179" s="13" t="s">
        <v>79</v>
      </c>
      <c r="AW179" s="13" t="s">
        <v>32</v>
      </c>
      <c r="AX179" s="13" t="s">
        <v>71</v>
      </c>
      <c r="AY179" s="244" t="s">
        <v>209</v>
      </c>
    </row>
    <row r="180" s="13" customFormat="1">
      <c r="A180" s="13"/>
      <c r="B180" s="234"/>
      <c r="C180" s="235"/>
      <c r="D180" s="229" t="s">
        <v>225</v>
      </c>
      <c r="E180" s="236" t="s">
        <v>19</v>
      </c>
      <c r="F180" s="237" t="s">
        <v>384</v>
      </c>
      <c r="G180" s="235"/>
      <c r="H180" s="238">
        <v>3.4199999999999999</v>
      </c>
      <c r="I180" s="239"/>
      <c r="J180" s="235"/>
      <c r="K180" s="235"/>
      <c r="L180" s="240"/>
      <c r="M180" s="241"/>
      <c r="N180" s="242"/>
      <c r="O180" s="242"/>
      <c r="P180" s="242"/>
      <c r="Q180" s="242"/>
      <c r="R180" s="242"/>
      <c r="S180" s="242"/>
      <c r="T180" s="24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44" t="s">
        <v>225</v>
      </c>
      <c r="AU180" s="244" t="s">
        <v>75</v>
      </c>
      <c r="AV180" s="13" t="s">
        <v>79</v>
      </c>
      <c r="AW180" s="13" t="s">
        <v>32</v>
      </c>
      <c r="AX180" s="13" t="s">
        <v>71</v>
      </c>
      <c r="AY180" s="244" t="s">
        <v>209</v>
      </c>
    </row>
    <row r="181" s="14" customFormat="1">
      <c r="A181" s="14"/>
      <c r="B181" s="245"/>
      <c r="C181" s="246"/>
      <c r="D181" s="229" t="s">
        <v>225</v>
      </c>
      <c r="E181" s="247" t="s">
        <v>19</v>
      </c>
      <c r="F181" s="248" t="s">
        <v>229</v>
      </c>
      <c r="G181" s="246"/>
      <c r="H181" s="249">
        <v>107.00400000000001</v>
      </c>
      <c r="I181" s="250"/>
      <c r="J181" s="246"/>
      <c r="K181" s="246"/>
      <c r="L181" s="251"/>
      <c r="M181" s="252"/>
      <c r="N181" s="253"/>
      <c r="O181" s="253"/>
      <c r="P181" s="253"/>
      <c r="Q181" s="253"/>
      <c r="R181" s="253"/>
      <c r="S181" s="253"/>
      <c r="T181" s="25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T181" s="255" t="s">
        <v>225</v>
      </c>
      <c r="AU181" s="255" t="s">
        <v>75</v>
      </c>
      <c r="AV181" s="14" t="s">
        <v>116</v>
      </c>
      <c r="AW181" s="14" t="s">
        <v>32</v>
      </c>
      <c r="AX181" s="14" t="s">
        <v>75</v>
      </c>
      <c r="AY181" s="255" t="s">
        <v>209</v>
      </c>
    </row>
    <row r="182" s="2" customFormat="1">
      <c r="A182" s="39"/>
      <c r="B182" s="40"/>
      <c r="C182" s="216" t="s">
        <v>385</v>
      </c>
      <c r="D182" s="216" t="s">
        <v>213</v>
      </c>
      <c r="E182" s="217" t="s">
        <v>386</v>
      </c>
      <c r="F182" s="218" t="s">
        <v>387</v>
      </c>
      <c r="G182" s="219" t="s">
        <v>289</v>
      </c>
      <c r="H182" s="220">
        <v>20.52</v>
      </c>
      <c r="I182" s="221"/>
      <c r="J182" s="222">
        <f>ROUND(I182*H182,2)</f>
        <v>0</v>
      </c>
      <c r="K182" s="218" t="s">
        <v>216</v>
      </c>
      <c r="L182" s="45"/>
      <c r="M182" s="223" t="s">
        <v>19</v>
      </c>
      <c r="N182" s="224" t="s">
        <v>42</v>
      </c>
      <c r="O182" s="85"/>
      <c r="P182" s="225">
        <f>O182*H182</f>
        <v>0</v>
      </c>
      <c r="Q182" s="225">
        <v>0</v>
      </c>
      <c r="R182" s="225">
        <f>Q182*H182</f>
        <v>0</v>
      </c>
      <c r="S182" s="225">
        <v>0</v>
      </c>
      <c r="T182" s="226">
        <f>S182*H182</f>
        <v>0</v>
      </c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R182" s="227" t="s">
        <v>217</v>
      </c>
      <c r="AT182" s="227" t="s">
        <v>213</v>
      </c>
      <c r="AU182" s="227" t="s">
        <v>75</v>
      </c>
      <c r="AY182" s="18" t="s">
        <v>209</v>
      </c>
      <c r="BE182" s="228">
        <f>IF(N182="základní",J182,0)</f>
        <v>0</v>
      </c>
      <c r="BF182" s="228">
        <f>IF(N182="snížená",J182,0)</f>
        <v>0</v>
      </c>
      <c r="BG182" s="228">
        <f>IF(N182="zákl. přenesená",J182,0)</f>
        <v>0</v>
      </c>
      <c r="BH182" s="228">
        <f>IF(N182="sníž. přenesená",J182,0)</f>
        <v>0</v>
      </c>
      <c r="BI182" s="228">
        <f>IF(N182="nulová",J182,0)</f>
        <v>0</v>
      </c>
      <c r="BJ182" s="18" t="s">
        <v>75</v>
      </c>
      <c r="BK182" s="228">
        <f>ROUND(I182*H182,2)</f>
        <v>0</v>
      </c>
      <c r="BL182" s="18" t="s">
        <v>217</v>
      </c>
      <c r="BM182" s="227" t="s">
        <v>388</v>
      </c>
    </row>
    <row r="183" s="2" customFormat="1">
      <c r="A183" s="39"/>
      <c r="B183" s="40"/>
      <c r="C183" s="41"/>
      <c r="D183" s="229" t="s">
        <v>223</v>
      </c>
      <c r="E183" s="41"/>
      <c r="F183" s="230" t="s">
        <v>380</v>
      </c>
      <c r="G183" s="41"/>
      <c r="H183" s="41"/>
      <c r="I183" s="231"/>
      <c r="J183" s="41"/>
      <c r="K183" s="41"/>
      <c r="L183" s="45"/>
      <c r="M183" s="232"/>
      <c r="N183" s="233"/>
      <c r="O183" s="85"/>
      <c r="P183" s="85"/>
      <c r="Q183" s="85"/>
      <c r="R183" s="85"/>
      <c r="S183" s="85"/>
      <c r="T183" s="86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T183" s="18" t="s">
        <v>223</v>
      </c>
      <c r="AU183" s="18" t="s">
        <v>75</v>
      </c>
    </row>
    <row r="184" s="13" customFormat="1">
      <c r="A184" s="13"/>
      <c r="B184" s="234"/>
      <c r="C184" s="235"/>
      <c r="D184" s="229" t="s">
        <v>225</v>
      </c>
      <c r="E184" s="236" t="s">
        <v>389</v>
      </c>
      <c r="F184" s="237" t="s">
        <v>390</v>
      </c>
      <c r="G184" s="235"/>
      <c r="H184" s="238">
        <v>9</v>
      </c>
      <c r="I184" s="239"/>
      <c r="J184" s="235"/>
      <c r="K184" s="235"/>
      <c r="L184" s="240"/>
      <c r="M184" s="241"/>
      <c r="N184" s="242"/>
      <c r="O184" s="242"/>
      <c r="P184" s="242"/>
      <c r="Q184" s="242"/>
      <c r="R184" s="242"/>
      <c r="S184" s="242"/>
      <c r="T184" s="24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44" t="s">
        <v>225</v>
      </c>
      <c r="AU184" s="244" t="s">
        <v>75</v>
      </c>
      <c r="AV184" s="13" t="s">
        <v>79</v>
      </c>
      <c r="AW184" s="13" t="s">
        <v>32</v>
      </c>
      <c r="AX184" s="13" t="s">
        <v>71</v>
      </c>
      <c r="AY184" s="244" t="s">
        <v>209</v>
      </c>
    </row>
    <row r="185" s="13" customFormat="1">
      <c r="A185" s="13"/>
      <c r="B185" s="234"/>
      <c r="C185" s="235"/>
      <c r="D185" s="229" t="s">
        <v>225</v>
      </c>
      <c r="E185" s="236" t="s">
        <v>19</v>
      </c>
      <c r="F185" s="237" t="s">
        <v>391</v>
      </c>
      <c r="G185" s="235"/>
      <c r="H185" s="238">
        <v>11.52</v>
      </c>
      <c r="I185" s="239"/>
      <c r="J185" s="235"/>
      <c r="K185" s="235"/>
      <c r="L185" s="240"/>
      <c r="M185" s="241"/>
      <c r="N185" s="242"/>
      <c r="O185" s="242"/>
      <c r="P185" s="242"/>
      <c r="Q185" s="242"/>
      <c r="R185" s="242"/>
      <c r="S185" s="242"/>
      <c r="T185" s="24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44" t="s">
        <v>225</v>
      </c>
      <c r="AU185" s="244" t="s">
        <v>75</v>
      </c>
      <c r="AV185" s="13" t="s">
        <v>79</v>
      </c>
      <c r="AW185" s="13" t="s">
        <v>32</v>
      </c>
      <c r="AX185" s="13" t="s">
        <v>71</v>
      </c>
      <c r="AY185" s="244" t="s">
        <v>209</v>
      </c>
    </row>
    <row r="186" s="14" customFormat="1">
      <c r="A186" s="14"/>
      <c r="B186" s="245"/>
      <c r="C186" s="246"/>
      <c r="D186" s="229" t="s">
        <v>225</v>
      </c>
      <c r="E186" s="247" t="s">
        <v>19</v>
      </c>
      <c r="F186" s="248" t="s">
        <v>229</v>
      </c>
      <c r="G186" s="246"/>
      <c r="H186" s="249">
        <v>20.52</v>
      </c>
      <c r="I186" s="250"/>
      <c r="J186" s="246"/>
      <c r="K186" s="246"/>
      <c r="L186" s="251"/>
      <c r="M186" s="252"/>
      <c r="N186" s="253"/>
      <c r="O186" s="253"/>
      <c r="P186" s="253"/>
      <c r="Q186" s="253"/>
      <c r="R186" s="253"/>
      <c r="S186" s="253"/>
      <c r="T186" s="25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T186" s="255" t="s">
        <v>225</v>
      </c>
      <c r="AU186" s="255" t="s">
        <v>75</v>
      </c>
      <c r="AV186" s="14" t="s">
        <v>116</v>
      </c>
      <c r="AW186" s="14" t="s">
        <v>32</v>
      </c>
      <c r="AX186" s="14" t="s">
        <v>75</v>
      </c>
      <c r="AY186" s="255" t="s">
        <v>209</v>
      </c>
    </row>
    <row r="187" s="2" customFormat="1">
      <c r="A187" s="39"/>
      <c r="B187" s="40"/>
      <c r="C187" s="216" t="s">
        <v>392</v>
      </c>
      <c r="D187" s="216" t="s">
        <v>213</v>
      </c>
      <c r="E187" s="217" t="s">
        <v>393</v>
      </c>
      <c r="F187" s="218" t="s">
        <v>394</v>
      </c>
      <c r="G187" s="219" t="s">
        <v>289</v>
      </c>
      <c r="H187" s="220">
        <v>46.920000000000002</v>
      </c>
      <c r="I187" s="221"/>
      <c r="J187" s="222">
        <f>ROUND(I187*H187,2)</f>
        <v>0</v>
      </c>
      <c r="K187" s="218" t="s">
        <v>378</v>
      </c>
      <c r="L187" s="45"/>
      <c r="M187" s="223" t="s">
        <v>19</v>
      </c>
      <c r="N187" s="224" t="s">
        <v>42</v>
      </c>
      <c r="O187" s="85"/>
      <c r="P187" s="225">
        <f>O187*H187</f>
        <v>0</v>
      </c>
      <c r="Q187" s="225">
        <v>0</v>
      </c>
      <c r="R187" s="225">
        <f>Q187*H187</f>
        <v>0</v>
      </c>
      <c r="S187" s="225">
        <v>0</v>
      </c>
      <c r="T187" s="226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27" t="s">
        <v>217</v>
      </c>
      <c r="AT187" s="227" t="s">
        <v>213</v>
      </c>
      <c r="AU187" s="227" t="s">
        <v>75</v>
      </c>
      <c r="AY187" s="18" t="s">
        <v>209</v>
      </c>
      <c r="BE187" s="228">
        <f>IF(N187="základní",J187,0)</f>
        <v>0</v>
      </c>
      <c r="BF187" s="228">
        <f>IF(N187="snížená",J187,0)</f>
        <v>0</v>
      </c>
      <c r="BG187" s="228">
        <f>IF(N187="zákl. přenesená",J187,0)</f>
        <v>0</v>
      </c>
      <c r="BH187" s="228">
        <f>IF(N187="sníž. přenesená",J187,0)</f>
        <v>0</v>
      </c>
      <c r="BI187" s="228">
        <f>IF(N187="nulová",J187,0)</f>
        <v>0</v>
      </c>
      <c r="BJ187" s="18" t="s">
        <v>75</v>
      </c>
      <c r="BK187" s="228">
        <f>ROUND(I187*H187,2)</f>
        <v>0</v>
      </c>
      <c r="BL187" s="18" t="s">
        <v>217</v>
      </c>
      <c r="BM187" s="227" t="s">
        <v>395</v>
      </c>
    </row>
    <row r="188" s="2" customFormat="1">
      <c r="A188" s="39"/>
      <c r="B188" s="40"/>
      <c r="C188" s="41"/>
      <c r="D188" s="229" t="s">
        <v>223</v>
      </c>
      <c r="E188" s="41"/>
      <c r="F188" s="230" t="s">
        <v>380</v>
      </c>
      <c r="G188" s="41"/>
      <c r="H188" s="41"/>
      <c r="I188" s="231"/>
      <c r="J188" s="41"/>
      <c r="K188" s="41"/>
      <c r="L188" s="45"/>
      <c r="M188" s="232"/>
      <c r="N188" s="233"/>
      <c r="O188" s="85"/>
      <c r="P188" s="85"/>
      <c r="Q188" s="85"/>
      <c r="R188" s="85"/>
      <c r="S188" s="85"/>
      <c r="T188" s="86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T188" s="18" t="s">
        <v>223</v>
      </c>
      <c r="AU188" s="18" t="s">
        <v>75</v>
      </c>
    </row>
    <row r="189" s="13" customFormat="1">
      <c r="A189" s="13"/>
      <c r="B189" s="234"/>
      <c r="C189" s="235"/>
      <c r="D189" s="229" t="s">
        <v>225</v>
      </c>
      <c r="E189" s="236" t="s">
        <v>19</v>
      </c>
      <c r="F189" s="237" t="s">
        <v>396</v>
      </c>
      <c r="G189" s="235"/>
      <c r="H189" s="238">
        <v>39.600000000000001</v>
      </c>
      <c r="I189" s="239"/>
      <c r="J189" s="235"/>
      <c r="K189" s="235"/>
      <c r="L189" s="240"/>
      <c r="M189" s="241"/>
      <c r="N189" s="242"/>
      <c r="O189" s="242"/>
      <c r="P189" s="242"/>
      <c r="Q189" s="242"/>
      <c r="R189" s="242"/>
      <c r="S189" s="242"/>
      <c r="T189" s="24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44" t="s">
        <v>225</v>
      </c>
      <c r="AU189" s="244" t="s">
        <v>75</v>
      </c>
      <c r="AV189" s="13" t="s">
        <v>79</v>
      </c>
      <c r="AW189" s="13" t="s">
        <v>32</v>
      </c>
      <c r="AX189" s="13" t="s">
        <v>71</v>
      </c>
      <c r="AY189" s="244" t="s">
        <v>209</v>
      </c>
    </row>
    <row r="190" s="13" customFormat="1">
      <c r="A190" s="13"/>
      <c r="B190" s="234"/>
      <c r="C190" s="235"/>
      <c r="D190" s="229" t="s">
        <v>225</v>
      </c>
      <c r="E190" s="236" t="s">
        <v>19</v>
      </c>
      <c r="F190" s="237" t="s">
        <v>397</v>
      </c>
      <c r="G190" s="235"/>
      <c r="H190" s="238">
        <v>7.3200000000000003</v>
      </c>
      <c r="I190" s="239"/>
      <c r="J190" s="235"/>
      <c r="K190" s="235"/>
      <c r="L190" s="240"/>
      <c r="M190" s="241"/>
      <c r="N190" s="242"/>
      <c r="O190" s="242"/>
      <c r="P190" s="242"/>
      <c r="Q190" s="242"/>
      <c r="R190" s="242"/>
      <c r="S190" s="242"/>
      <c r="T190" s="24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44" t="s">
        <v>225</v>
      </c>
      <c r="AU190" s="244" t="s">
        <v>75</v>
      </c>
      <c r="AV190" s="13" t="s">
        <v>79</v>
      </c>
      <c r="AW190" s="13" t="s">
        <v>32</v>
      </c>
      <c r="AX190" s="13" t="s">
        <v>71</v>
      </c>
      <c r="AY190" s="244" t="s">
        <v>209</v>
      </c>
    </row>
    <row r="191" s="14" customFormat="1">
      <c r="A191" s="14"/>
      <c r="B191" s="245"/>
      <c r="C191" s="246"/>
      <c r="D191" s="229" t="s">
        <v>225</v>
      </c>
      <c r="E191" s="247" t="s">
        <v>19</v>
      </c>
      <c r="F191" s="248" t="s">
        <v>229</v>
      </c>
      <c r="G191" s="246"/>
      <c r="H191" s="249">
        <v>46.920000000000002</v>
      </c>
      <c r="I191" s="250"/>
      <c r="J191" s="246"/>
      <c r="K191" s="246"/>
      <c r="L191" s="251"/>
      <c r="M191" s="252"/>
      <c r="N191" s="253"/>
      <c r="O191" s="253"/>
      <c r="P191" s="253"/>
      <c r="Q191" s="253"/>
      <c r="R191" s="253"/>
      <c r="S191" s="253"/>
      <c r="T191" s="25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55" t="s">
        <v>225</v>
      </c>
      <c r="AU191" s="255" t="s">
        <v>75</v>
      </c>
      <c r="AV191" s="14" t="s">
        <v>116</v>
      </c>
      <c r="AW191" s="14" t="s">
        <v>32</v>
      </c>
      <c r="AX191" s="14" t="s">
        <v>75</v>
      </c>
      <c r="AY191" s="255" t="s">
        <v>209</v>
      </c>
    </row>
    <row r="192" s="2" customFormat="1">
      <c r="A192" s="39"/>
      <c r="B192" s="40"/>
      <c r="C192" s="216" t="s">
        <v>398</v>
      </c>
      <c r="D192" s="216" t="s">
        <v>213</v>
      </c>
      <c r="E192" s="217" t="s">
        <v>399</v>
      </c>
      <c r="F192" s="218" t="s">
        <v>400</v>
      </c>
      <c r="G192" s="219" t="s">
        <v>289</v>
      </c>
      <c r="H192" s="220">
        <v>58.655000000000001</v>
      </c>
      <c r="I192" s="221"/>
      <c r="J192" s="222">
        <f>ROUND(I192*H192,2)</f>
        <v>0</v>
      </c>
      <c r="K192" s="218" t="s">
        <v>216</v>
      </c>
      <c r="L192" s="45"/>
      <c r="M192" s="223" t="s">
        <v>19</v>
      </c>
      <c r="N192" s="224" t="s">
        <v>42</v>
      </c>
      <c r="O192" s="85"/>
      <c r="P192" s="225">
        <f>O192*H192</f>
        <v>0</v>
      </c>
      <c r="Q192" s="225">
        <v>0</v>
      </c>
      <c r="R192" s="225">
        <f>Q192*H192</f>
        <v>0</v>
      </c>
      <c r="S192" s="225">
        <v>0</v>
      </c>
      <c r="T192" s="226">
        <f>S192*H192</f>
        <v>0</v>
      </c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R192" s="227" t="s">
        <v>217</v>
      </c>
      <c r="AT192" s="227" t="s">
        <v>213</v>
      </c>
      <c r="AU192" s="227" t="s">
        <v>75</v>
      </c>
      <c r="AY192" s="18" t="s">
        <v>209</v>
      </c>
      <c r="BE192" s="228">
        <f>IF(N192="základní",J192,0)</f>
        <v>0</v>
      </c>
      <c r="BF192" s="228">
        <f>IF(N192="snížená",J192,0)</f>
        <v>0</v>
      </c>
      <c r="BG192" s="228">
        <f>IF(N192="zákl. přenesená",J192,0)</f>
        <v>0</v>
      </c>
      <c r="BH192" s="228">
        <f>IF(N192="sníž. přenesená",J192,0)</f>
        <v>0</v>
      </c>
      <c r="BI192" s="228">
        <f>IF(N192="nulová",J192,0)</f>
        <v>0</v>
      </c>
      <c r="BJ192" s="18" t="s">
        <v>75</v>
      </c>
      <c r="BK192" s="228">
        <f>ROUND(I192*H192,2)</f>
        <v>0</v>
      </c>
      <c r="BL192" s="18" t="s">
        <v>217</v>
      </c>
      <c r="BM192" s="227" t="s">
        <v>401</v>
      </c>
    </row>
    <row r="193" s="2" customFormat="1">
      <c r="A193" s="39"/>
      <c r="B193" s="40"/>
      <c r="C193" s="41"/>
      <c r="D193" s="229" t="s">
        <v>223</v>
      </c>
      <c r="E193" s="41"/>
      <c r="F193" s="230" t="s">
        <v>380</v>
      </c>
      <c r="G193" s="41"/>
      <c r="H193" s="41"/>
      <c r="I193" s="231"/>
      <c r="J193" s="41"/>
      <c r="K193" s="41"/>
      <c r="L193" s="45"/>
      <c r="M193" s="232"/>
      <c r="N193" s="233"/>
      <c r="O193" s="85"/>
      <c r="P193" s="85"/>
      <c r="Q193" s="85"/>
      <c r="R193" s="85"/>
      <c r="S193" s="85"/>
      <c r="T193" s="86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T193" s="18" t="s">
        <v>223</v>
      </c>
      <c r="AU193" s="18" t="s">
        <v>75</v>
      </c>
    </row>
    <row r="194" s="13" customFormat="1">
      <c r="A194" s="13"/>
      <c r="B194" s="234"/>
      <c r="C194" s="235"/>
      <c r="D194" s="229" t="s">
        <v>225</v>
      </c>
      <c r="E194" s="236" t="s">
        <v>19</v>
      </c>
      <c r="F194" s="237" t="s">
        <v>402</v>
      </c>
      <c r="G194" s="235"/>
      <c r="H194" s="238">
        <v>51.335000000000001</v>
      </c>
      <c r="I194" s="239"/>
      <c r="J194" s="235"/>
      <c r="K194" s="235"/>
      <c r="L194" s="240"/>
      <c r="M194" s="241"/>
      <c r="N194" s="242"/>
      <c r="O194" s="242"/>
      <c r="P194" s="242"/>
      <c r="Q194" s="242"/>
      <c r="R194" s="242"/>
      <c r="S194" s="242"/>
      <c r="T194" s="24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44" t="s">
        <v>225</v>
      </c>
      <c r="AU194" s="244" t="s">
        <v>75</v>
      </c>
      <c r="AV194" s="13" t="s">
        <v>79</v>
      </c>
      <c r="AW194" s="13" t="s">
        <v>32</v>
      </c>
      <c r="AX194" s="13" t="s">
        <v>71</v>
      </c>
      <c r="AY194" s="244" t="s">
        <v>209</v>
      </c>
    </row>
    <row r="195" s="13" customFormat="1">
      <c r="A195" s="13"/>
      <c r="B195" s="234"/>
      <c r="C195" s="235"/>
      <c r="D195" s="229" t="s">
        <v>225</v>
      </c>
      <c r="E195" s="236" t="s">
        <v>19</v>
      </c>
      <c r="F195" s="237" t="s">
        <v>403</v>
      </c>
      <c r="G195" s="235"/>
      <c r="H195" s="238">
        <v>7.3200000000000003</v>
      </c>
      <c r="I195" s="239"/>
      <c r="J195" s="235"/>
      <c r="K195" s="235"/>
      <c r="L195" s="240"/>
      <c r="M195" s="241"/>
      <c r="N195" s="242"/>
      <c r="O195" s="242"/>
      <c r="P195" s="242"/>
      <c r="Q195" s="242"/>
      <c r="R195" s="242"/>
      <c r="S195" s="242"/>
      <c r="T195" s="24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44" t="s">
        <v>225</v>
      </c>
      <c r="AU195" s="244" t="s">
        <v>75</v>
      </c>
      <c r="AV195" s="13" t="s">
        <v>79</v>
      </c>
      <c r="AW195" s="13" t="s">
        <v>32</v>
      </c>
      <c r="AX195" s="13" t="s">
        <v>71</v>
      </c>
      <c r="AY195" s="244" t="s">
        <v>209</v>
      </c>
    </row>
    <row r="196" s="14" customFormat="1">
      <c r="A196" s="14"/>
      <c r="B196" s="245"/>
      <c r="C196" s="246"/>
      <c r="D196" s="229" t="s">
        <v>225</v>
      </c>
      <c r="E196" s="247" t="s">
        <v>19</v>
      </c>
      <c r="F196" s="248" t="s">
        <v>229</v>
      </c>
      <c r="G196" s="246"/>
      <c r="H196" s="249">
        <v>58.655000000000001</v>
      </c>
      <c r="I196" s="250"/>
      <c r="J196" s="246"/>
      <c r="K196" s="246"/>
      <c r="L196" s="251"/>
      <c r="M196" s="252"/>
      <c r="N196" s="253"/>
      <c r="O196" s="253"/>
      <c r="P196" s="253"/>
      <c r="Q196" s="253"/>
      <c r="R196" s="253"/>
      <c r="S196" s="253"/>
      <c r="T196" s="25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55" t="s">
        <v>225</v>
      </c>
      <c r="AU196" s="255" t="s">
        <v>75</v>
      </c>
      <c r="AV196" s="14" t="s">
        <v>116</v>
      </c>
      <c r="AW196" s="14" t="s">
        <v>32</v>
      </c>
      <c r="AX196" s="14" t="s">
        <v>75</v>
      </c>
      <c r="AY196" s="255" t="s">
        <v>209</v>
      </c>
    </row>
    <row r="197" s="2" customFormat="1">
      <c r="A197" s="39"/>
      <c r="B197" s="40"/>
      <c r="C197" s="216" t="s">
        <v>404</v>
      </c>
      <c r="D197" s="216" t="s">
        <v>213</v>
      </c>
      <c r="E197" s="217" t="s">
        <v>405</v>
      </c>
      <c r="F197" s="218" t="s">
        <v>406</v>
      </c>
      <c r="G197" s="219" t="s">
        <v>289</v>
      </c>
      <c r="H197" s="220">
        <v>4.2350000000000003</v>
      </c>
      <c r="I197" s="221"/>
      <c r="J197" s="222">
        <f>ROUND(I197*H197,2)</f>
        <v>0</v>
      </c>
      <c r="K197" s="218" t="s">
        <v>216</v>
      </c>
      <c r="L197" s="45"/>
      <c r="M197" s="223" t="s">
        <v>19</v>
      </c>
      <c r="N197" s="224" t="s">
        <v>42</v>
      </c>
      <c r="O197" s="85"/>
      <c r="P197" s="225">
        <f>O197*H197</f>
        <v>0</v>
      </c>
      <c r="Q197" s="225">
        <v>0</v>
      </c>
      <c r="R197" s="225">
        <f>Q197*H197</f>
        <v>0</v>
      </c>
      <c r="S197" s="225">
        <v>0</v>
      </c>
      <c r="T197" s="226">
        <f>S197*H197</f>
        <v>0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227" t="s">
        <v>217</v>
      </c>
      <c r="AT197" s="227" t="s">
        <v>213</v>
      </c>
      <c r="AU197" s="227" t="s">
        <v>75</v>
      </c>
      <c r="AY197" s="18" t="s">
        <v>209</v>
      </c>
      <c r="BE197" s="228">
        <f>IF(N197="základní",J197,0)</f>
        <v>0</v>
      </c>
      <c r="BF197" s="228">
        <f>IF(N197="snížená",J197,0)</f>
        <v>0</v>
      </c>
      <c r="BG197" s="228">
        <f>IF(N197="zákl. přenesená",J197,0)</f>
        <v>0</v>
      </c>
      <c r="BH197" s="228">
        <f>IF(N197="sníž. přenesená",J197,0)</f>
        <v>0</v>
      </c>
      <c r="BI197" s="228">
        <f>IF(N197="nulová",J197,0)</f>
        <v>0</v>
      </c>
      <c r="BJ197" s="18" t="s">
        <v>75</v>
      </c>
      <c r="BK197" s="228">
        <f>ROUND(I197*H197,2)</f>
        <v>0</v>
      </c>
      <c r="BL197" s="18" t="s">
        <v>217</v>
      </c>
      <c r="BM197" s="227" t="s">
        <v>407</v>
      </c>
    </row>
    <row r="198" s="2" customFormat="1">
      <c r="A198" s="39"/>
      <c r="B198" s="40"/>
      <c r="C198" s="41"/>
      <c r="D198" s="229" t="s">
        <v>223</v>
      </c>
      <c r="E198" s="41"/>
      <c r="F198" s="230" t="s">
        <v>380</v>
      </c>
      <c r="G198" s="41"/>
      <c r="H198" s="41"/>
      <c r="I198" s="231"/>
      <c r="J198" s="41"/>
      <c r="K198" s="41"/>
      <c r="L198" s="45"/>
      <c r="M198" s="232"/>
      <c r="N198" s="233"/>
      <c r="O198" s="85"/>
      <c r="P198" s="85"/>
      <c r="Q198" s="85"/>
      <c r="R198" s="85"/>
      <c r="S198" s="85"/>
      <c r="T198" s="86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18" t="s">
        <v>223</v>
      </c>
      <c r="AU198" s="18" t="s">
        <v>75</v>
      </c>
    </row>
    <row r="199" s="13" customFormat="1">
      <c r="A199" s="13"/>
      <c r="B199" s="234"/>
      <c r="C199" s="235"/>
      <c r="D199" s="229" t="s">
        <v>225</v>
      </c>
      <c r="E199" s="236" t="s">
        <v>19</v>
      </c>
      <c r="F199" s="237" t="s">
        <v>408</v>
      </c>
      <c r="G199" s="235"/>
      <c r="H199" s="238">
        <v>4.2350000000000003</v>
      </c>
      <c r="I199" s="239"/>
      <c r="J199" s="235"/>
      <c r="K199" s="235"/>
      <c r="L199" s="240"/>
      <c r="M199" s="241"/>
      <c r="N199" s="242"/>
      <c r="O199" s="242"/>
      <c r="P199" s="242"/>
      <c r="Q199" s="242"/>
      <c r="R199" s="242"/>
      <c r="S199" s="242"/>
      <c r="T199" s="24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44" t="s">
        <v>225</v>
      </c>
      <c r="AU199" s="244" t="s">
        <v>75</v>
      </c>
      <c r="AV199" s="13" t="s">
        <v>79</v>
      </c>
      <c r="AW199" s="13" t="s">
        <v>32</v>
      </c>
      <c r="AX199" s="13" t="s">
        <v>75</v>
      </c>
      <c r="AY199" s="244" t="s">
        <v>209</v>
      </c>
    </row>
    <row r="200" s="2" customFormat="1">
      <c r="A200" s="39"/>
      <c r="B200" s="40"/>
      <c r="C200" s="216" t="s">
        <v>409</v>
      </c>
      <c r="D200" s="216" t="s">
        <v>213</v>
      </c>
      <c r="E200" s="217" t="s">
        <v>410</v>
      </c>
      <c r="F200" s="218" t="s">
        <v>411</v>
      </c>
      <c r="G200" s="219" t="s">
        <v>289</v>
      </c>
      <c r="H200" s="220">
        <v>18.84</v>
      </c>
      <c r="I200" s="221"/>
      <c r="J200" s="222">
        <f>ROUND(I200*H200,2)</f>
        <v>0</v>
      </c>
      <c r="K200" s="218" t="s">
        <v>216</v>
      </c>
      <c r="L200" s="45"/>
      <c r="M200" s="223" t="s">
        <v>19</v>
      </c>
      <c r="N200" s="224" t="s">
        <v>42</v>
      </c>
      <c r="O200" s="85"/>
      <c r="P200" s="225">
        <f>O200*H200</f>
        <v>0</v>
      </c>
      <c r="Q200" s="225">
        <v>0</v>
      </c>
      <c r="R200" s="225">
        <f>Q200*H200</f>
        <v>0</v>
      </c>
      <c r="S200" s="225">
        <v>0</v>
      </c>
      <c r="T200" s="226">
        <f>S200*H200</f>
        <v>0</v>
      </c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R200" s="227" t="s">
        <v>217</v>
      </c>
      <c r="AT200" s="227" t="s">
        <v>213</v>
      </c>
      <c r="AU200" s="227" t="s">
        <v>75</v>
      </c>
      <c r="AY200" s="18" t="s">
        <v>209</v>
      </c>
      <c r="BE200" s="228">
        <f>IF(N200="základní",J200,0)</f>
        <v>0</v>
      </c>
      <c r="BF200" s="228">
        <f>IF(N200="snížená",J200,0)</f>
        <v>0</v>
      </c>
      <c r="BG200" s="228">
        <f>IF(N200="zákl. přenesená",J200,0)</f>
        <v>0</v>
      </c>
      <c r="BH200" s="228">
        <f>IF(N200="sníž. přenesená",J200,0)</f>
        <v>0</v>
      </c>
      <c r="BI200" s="228">
        <f>IF(N200="nulová",J200,0)</f>
        <v>0</v>
      </c>
      <c r="BJ200" s="18" t="s">
        <v>75</v>
      </c>
      <c r="BK200" s="228">
        <f>ROUND(I200*H200,2)</f>
        <v>0</v>
      </c>
      <c r="BL200" s="18" t="s">
        <v>217</v>
      </c>
      <c r="BM200" s="227" t="s">
        <v>412</v>
      </c>
    </row>
    <row r="201" s="2" customFormat="1">
      <c r="A201" s="39"/>
      <c r="B201" s="40"/>
      <c r="C201" s="41"/>
      <c r="D201" s="229" t="s">
        <v>223</v>
      </c>
      <c r="E201" s="41"/>
      <c r="F201" s="230" t="s">
        <v>380</v>
      </c>
      <c r="G201" s="41"/>
      <c r="H201" s="41"/>
      <c r="I201" s="231"/>
      <c r="J201" s="41"/>
      <c r="K201" s="41"/>
      <c r="L201" s="45"/>
      <c r="M201" s="232"/>
      <c r="N201" s="233"/>
      <c r="O201" s="85"/>
      <c r="P201" s="85"/>
      <c r="Q201" s="85"/>
      <c r="R201" s="85"/>
      <c r="S201" s="85"/>
      <c r="T201" s="86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T201" s="18" t="s">
        <v>223</v>
      </c>
      <c r="AU201" s="18" t="s">
        <v>75</v>
      </c>
    </row>
    <row r="202" s="13" customFormat="1">
      <c r="A202" s="13"/>
      <c r="B202" s="234"/>
      <c r="C202" s="235"/>
      <c r="D202" s="229" t="s">
        <v>225</v>
      </c>
      <c r="E202" s="236" t="s">
        <v>19</v>
      </c>
      <c r="F202" s="237" t="s">
        <v>391</v>
      </c>
      <c r="G202" s="235"/>
      <c r="H202" s="238">
        <v>11.52</v>
      </c>
      <c r="I202" s="239"/>
      <c r="J202" s="235"/>
      <c r="K202" s="235"/>
      <c r="L202" s="240"/>
      <c r="M202" s="241"/>
      <c r="N202" s="242"/>
      <c r="O202" s="242"/>
      <c r="P202" s="242"/>
      <c r="Q202" s="242"/>
      <c r="R202" s="242"/>
      <c r="S202" s="242"/>
      <c r="T202" s="24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44" t="s">
        <v>225</v>
      </c>
      <c r="AU202" s="244" t="s">
        <v>75</v>
      </c>
      <c r="AV202" s="13" t="s">
        <v>79</v>
      </c>
      <c r="AW202" s="13" t="s">
        <v>32</v>
      </c>
      <c r="AX202" s="13" t="s">
        <v>71</v>
      </c>
      <c r="AY202" s="244" t="s">
        <v>209</v>
      </c>
    </row>
    <row r="203" s="13" customFormat="1">
      <c r="A203" s="13"/>
      <c r="B203" s="234"/>
      <c r="C203" s="235"/>
      <c r="D203" s="229" t="s">
        <v>225</v>
      </c>
      <c r="E203" s="236" t="s">
        <v>19</v>
      </c>
      <c r="F203" s="237" t="s">
        <v>403</v>
      </c>
      <c r="G203" s="235"/>
      <c r="H203" s="238">
        <v>7.3200000000000003</v>
      </c>
      <c r="I203" s="239"/>
      <c r="J203" s="235"/>
      <c r="K203" s="235"/>
      <c r="L203" s="240"/>
      <c r="M203" s="241"/>
      <c r="N203" s="242"/>
      <c r="O203" s="242"/>
      <c r="P203" s="242"/>
      <c r="Q203" s="242"/>
      <c r="R203" s="242"/>
      <c r="S203" s="242"/>
      <c r="T203" s="24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44" t="s">
        <v>225</v>
      </c>
      <c r="AU203" s="244" t="s">
        <v>75</v>
      </c>
      <c r="AV203" s="13" t="s">
        <v>79</v>
      </c>
      <c r="AW203" s="13" t="s">
        <v>32</v>
      </c>
      <c r="AX203" s="13" t="s">
        <v>71</v>
      </c>
      <c r="AY203" s="244" t="s">
        <v>209</v>
      </c>
    </row>
    <row r="204" s="14" customFormat="1">
      <c r="A204" s="14"/>
      <c r="B204" s="245"/>
      <c r="C204" s="246"/>
      <c r="D204" s="229" t="s">
        <v>225</v>
      </c>
      <c r="E204" s="247" t="s">
        <v>19</v>
      </c>
      <c r="F204" s="248" t="s">
        <v>229</v>
      </c>
      <c r="G204" s="246"/>
      <c r="H204" s="249">
        <v>18.84</v>
      </c>
      <c r="I204" s="250"/>
      <c r="J204" s="246"/>
      <c r="K204" s="246"/>
      <c r="L204" s="251"/>
      <c r="M204" s="252"/>
      <c r="N204" s="253"/>
      <c r="O204" s="253"/>
      <c r="P204" s="253"/>
      <c r="Q204" s="253"/>
      <c r="R204" s="253"/>
      <c r="S204" s="253"/>
      <c r="T204" s="25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T204" s="255" t="s">
        <v>225</v>
      </c>
      <c r="AU204" s="255" t="s">
        <v>75</v>
      </c>
      <c r="AV204" s="14" t="s">
        <v>116</v>
      </c>
      <c r="AW204" s="14" t="s">
        <v>32</v>
      </c>
      <c r="AX204" s="14" t="s">
        <v>75</v>
      </c>
      <c r="AY204" s="255" t="s">
        <v>209</v>
      </c>
    </row>
    <row r="205" s="2" customFormat="1">
      <c r="A205" s="39"/>
      <c r="B205" s="40"/>
      <c r="C205" s="216" t="s">
        <v>413</v>
      </c>
      <c r="D205" s="216" t="s">
        <v>213</v>
      </c>
      <c r="E205" s="217" t="s">
        <v>414</v>
      </c>
      <c r="F205" s="218" t="s">
        <v>415</v>
      </c>
      <c r="G205" s="219" t="s">
        <v>289</v>
      </c>
      <c r="H205" s="220">
        <v>1234.8</v>
      </c>
      <c r="I205" s="221"/>
      <c r="J205" s="222">
        <f>ROUND(I205*H205,2)</f>
        <v>0</v>
      </c>
      <c r="K205" s="218" t="s">
        <v>216</v>
      </c>
      <c r="L205" s="45"/>
      <c r="M205" s="223" t="s">
        <v>19</v>
      </c>
      <c r="N205" s="224" t="s">
        <v>42</v>
      </c>
      <c r="O205" s="85"/>
      <c r="P205" s="225">
        <f>O205*H205</f>
        <v>0</v>
      </c>
      <c r="Q205" s="225">
        <v>0</v>
      </c>
      <c r="R205" s="225">
        <f>Q205*H205</f>
        <v>0</v>
      </c>
      <c r="S205" s="225">
        <v>0</v>
      </c>
      <c r="T205" s="226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27" t="s">
        <v>217</v>
      </c>
      <c r="AT205" s="227" t="s">
        <v>213</v>
      </c>
      <c r="AU205" s="227" t="s">
        <v>75</v>
      </c>
      <c r="AY205" s="18" t="s">
        <v>209</v>
      </c>
      <c r="BE205" s="228">
        <f>IF(N205="základní",J205,0)</f>
        <v>0</v>
      </c>
      <c r="BF205" s="228">
        <f>IF(N205="snížená",J205,0)</f>
        <v>0</v>
      </c>
      <c r="BG205" s="228">
        <f>IF(N205="zákl. přenesená",J205,0)</f>
        <v>0</v>
      </c>
      <c r="BH205" s="228">
        <f>IF(N205="sníž. přenesená",J205,0)</f>
        <v>0</v>
      </c>
      <c r="BI205" s="228">
        <f>IF(N205="nulová",J205,0)</f>
        <v>0</v>
      </c>
      <c r="BJ205" s="18" t="s">
        <v>75</v>
      </c>
      <c r="BK205" s="228">
        <f>ROUND(I205*H205,2)</f>
        <v>0</v>
      </c>
      <c r="BL205" s="18" t="s">
        <v>217</v>
      </c>
      <c r="BM205" s="227" t="s">
        <v>416</v>
      </c>
    </row>
    <row r="206" s="2" customFormat="1">
      <c r="A206" s="39"/>
      <c r="B206" s="40"/>
      <c r="C206" s="41"/>
      <c r="D206" s="229" t="s">
        <v>223</v>
      </c>
      <c r="E206" s="41"/>
      <c r="F206" s="230" t="s">
        <v>380</v>
      </c>
      <c r="G206" s="41"/>
      <c r="H206" s="41"/>
      <c r="I206" s="231"/>
      <c r="J206" s="41"/>
      <c r="K206" s="41"/>
      <c r="L206" s="45"/>
      <c r="M206" s="232"/>
      <c r="N206" s="233"/>
      <c r="O206" s="85"/>
      <c r="P206" s="85"/>
      <c r="Q206" s="85"/>
      <c r="R206" s="85"/>
      <c r="S206" s="85"/>
      <c r="T206" s="86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T206" s="18" t="s">
        <v>223</v>
      </c>
      <c r="AU206" s="18" t="s">
        <v>75</v>
      </c>
    </row>
    <row r="207" s="13" customFormat="1">
      <c r="A207" s="13"/>
      <c r="B207" s="234"/>
      <c r="C207" s="235"/>
      <c r="D207" s="229" t="s">
        <v>225</v>
      </c>
      <c r="E207" s="236" t="s">
        <v>19</v>
      </c>
      <c r="F207" s="237" t="s">
        <v>417</v>
      </c>
      <c r="G207" s="235"/>
      <c r="H207" s="238">
        <v>576</v>
      </c>
      <c r="I207" s="239"/>
      <c r="J207" s="235"/>
      <c r="K207" s="235"/>
      <c r="L207" s="240"/>
      <c r="M207" s="241"/>
      <c r="N207" s="242"/>
      <c r="O207" s="242"/>
      <c r="P207" s="242"/>
      <c r="Q207" s="242"/>
      <c r="R207" s="242"/>
      <c r="S207" s="242"/>
      <c r="T207" s="24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44" t="s">
        <v>225</v>
      </c>
      <c r="AU207" s="244" t="s">
        <v>75</v>
      </c>
      <c r="AV207" s="13" t="s">
        <v>79</v>
      </c>
      <c r="AW207" s="13" t="s">
        <v>32</v>
      </c>
      <c r="AX207" s="13" t="s">
        <v>71</v>
      </c>
      <c r="AY207" s="244" t="s">
        <v>209</v>
      </c>
    </row>
    <row r="208" s="13" customFormat="1">
      <c r="A208" s="13"/>
      <c r="B208" s="234"/>
      <c r="C208" s="235"/>
      <c r="D208" s="229" t="s">
        <v>225</v>
      </c>
      <c r="E208" s="236" t="s">
        <v>19</v>
      </c>
      <c r="F208" s="237" t="s">
        <v>418</v>
      </c>
      <c r="G208" s="235"/>
      <c r="H208" s="238">
        <v>658.79999999999995</v>
      </c>
      <c r="I208" s="239"/>
      <c r="J208" s="235"/>
      <c r="K208" s="235"/>
      <c r="L208" s="240"/>
      <c r="M208" s="241"/>
      <c r="N208" s="242"/>
      <c r="O208" s="242"/>
      <c r="P208" s="242"/>
      <c r="Q208" s="242"/>
      <c r="R208" s="242"/>
      <c r="S208" s="242"/>
      <c r="T208" s="24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44" t="s">
        <v>225</v>
      </c>
      <c r="AU208" s="244" t="s">
        <v>75</v>
      </c>
      <c r="AV208" s="13" t="s">
        <v>79</v>
      </c>
      <c r="AW208" s="13" t="s">
        <v>32</v>
      </c>
      <c r="AX208" s="13" t="s">
        <v>71</v>
      </c>
      <c r="AY208" s="244" t="s">
        <v>209</v>
      </c>
    </row>
    <row r="209" s="14" customFormat="1">
      <c r="A209" s="14"/>
      <c r="B209" s="245"/>
      <c r="C209" s="246"/>
      <c r="D209" s="229" t="s">
        <v>225</v>
      </c>
      <c r="E209" s="247" t="s">
        <v>19</v>
      </c>
      <c r="F209" s="248" t="s">
        <v>229</v>
      </c>
      <c r="G209" s="246"/>
      <c r="H209" s="249">
        <v>1234.8</v>
      </c>
      <c r="I209" s="250"/>
      <c r="J209" s="246"/>
      <c r="K209" s="246"/>
      <c r="L209" s="251"/>
      <c r="M209" s="252"/>
      <c r="N209" s="253"/>
      <c r="O209" s="253"/>
      <c r="P209" s="253"/>
      <c r="Q209" s="253"/>
      <c r="R209" s="253"/>
      <c r="S209" s="253"/>
      <c r="T209" s="25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55" t="s">
        <v>225</v>
      </c>
      <c r="AU209" s="255" t="s">
        <v>75</v>
      </c>
      <c r="AV209" s="14" t="s">
        <v>116</v>
      </c>
      <c r="AW209" s="14" t="s">
        <v>32</v>
      </c>
      <c r="AX209" s="14" t="s">
        <v>75</v>
      </c>
      <c r="AY209" s="255" t="s">
        <v>209</v>
      </c>
    </row>
    <row r="210" s="2" customFormat="1">
      <c r="A210" s="39"/>
      <c r="B210" s="40"/>
      <c r="C210" s="216" t="s">
        <v>419</v>
      </c>
      <c r="D210" s="216" t="s">
        <v>213</v>
      </c>
      <c r="E210" s="217" t="s">
        <v>420</v>
      </c>
      <c r="F210" s="218" t="s">
        <v>421</v>
      </c>
      <c r="G210" s="219" t="s">
        <v>289</v>
      </c>
      <c r="H210" s="220">
        <v>119.884</v>
      </c>
      <c r="I210" s="221"/>
      <c r="J210" s="222">
        <f>ROUND(I210*H210,2)</f>
        <v>0</v>
      </c>
      <c r="K210" s="218" t="s">
        <v>216</v>
      </c>
      <c r="L210" s="45"/>
      <c r="M210" s="223" t="s">
        <v>19</v>
      </c>
      <c r="N210" s="224" t="s">
        <v>42</v>
      </c>
      <c r="O210" s="85"/>
      <c r="P210" s="225">
        <f>O210*H210</f>
        <v>0</v>
      </c>
      <c r="Q210" s="225">
        <v>0</v>
      </c>
      <c r="R210" s="225">
        <f>Q210*H210</f>
        <v>0</v>
      </c>
      <c r="S210" s="225">
        <v>0</v>
      </c>
      <c r="T210" s="226">
        <f>S210*H210</f>
        <v>0</v>
      </c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R210" s="227" t="s">
        <v>217</v>
      </c>
      <c r="AT210" s="227" t="s">
        <v>213</v>
      </c>
      <c r="AU210" s="227" t="s">
        <v>75</v>
      </c>
      <c r="AY210" s="18" t="s">
        <v>209</v>
      </c>
      <c r="BE210" s="228">
        <f>IF(N210="základní",J210,0)</f>
        <v>0</v>
      </c>
      <c r="BF210" s="228">
        <f>IF(N210="snížená",J210,0)</f>
        <v>0</v>
      </c>
      <c r="BG210" s="228">
        <f>IF(N210="zákl. přenesená",J210,0)</f>
        <v>0</v>
      </c>
      <c r="BH210" s="228">
        <f>IF(N210="sníž. přenesená",J210,0)</f>
        <v>0</v>
      </c>
      <c r="BI210" s="228">
        <f>IF(N210="nulová",J210,0)</f>
        <v>0</v>
      </c>
      <c r="BJ210" s="18" t="s">
        <v>75</v>
      </c>
      <c r="BK210" s="228">
        <f>ROUND(I210*H210,2)</f>
        <v>0</v>
      </c>
      <c r="BL210" s="18" t="s">
        <v>217</v>
      </c>
      <c r="BM210" s="227" t="s">
        <v>422</v>
      </c>
    </row>
    <row r="211" s="13" customFormat="1">
      <c r="A211" s="13"/>
      <c r="B211" s="234"/>
      <c r="C211" s="235"/>
      <c r="D211" s="229" t="s">
        <v>225</v>
      </c>
      <c r="E211" s="236" t="s">
        <v>19</v>
      </c>
      <c r="F211" s="237" t="s">
        <v>381</v>
      </c>
      <c r="G211" s="235"/>
      <c r="H211" s="238">
        <v>39.600000000000001</v>
      </c>
      <c r="I211" s="239"/>
      <c r="J211" s="235"/>
      <c r="K211" s="235"/>
      <c r="L211" s="240"/>
      <c r="M211" s="241"/>
      <c r="N211" s="242"/>
      <c r="O211" s="242"/>
      <c r="P211" s="242"/>
      <c r="Q211" s="242"/>
      <c r="R211" s="242"/>
      <c r="S211" s="242"/>
      <c r="T211" s="24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44" t="s">
        <v>225</v>
      </c>
      <c r="AU211" s="244" t="s">
        <v>75</v>
      </c>
      <c r="AV211" s="13" t="s">
        <v>79</v>
      </c>
      <c r="AW211" s="13" t="s">
        <v>32</v>
      </c>
      <c r="AX211" s="13" t="s">
        <v>71</v>
      </c>
      <c r="AY211" s="244" t="s">
        <v>209</v>
      </c>
    </row>
    <row r="212" s="13" customFormat="1">
      <c r="A212" s="13"/>
      <c r="B212" s="234"/>
      <c r="C212" s="235"/>
      <c r="D212" s="229" t="s">
        <v>225</v>
      </c>
      <c r="E212" s="236" t="s">
        <v>19</v>
      </c>
      <c r="F212" s="237" t="s">
        <v>382</v>
      </c>
      <c r="G212" s="235"/>
      <c r="H212" s="238">
        <v>56.344000000000001</v>
      </c>
      <c r="I212" s="239"/>
      <c r="J212" s="235"/>
      <c r="K212" s="235"/>
      <c r="L212" s="240"/>
      <c r="M212" s="241"/>
      <c r="N212" s="242"/>
      <c r="O212" s="242"/>
      <c r="P212" s="242"/>
      <c r="Q212" s="242"/>
      <c r="R212" s="242"/>
      <c r="S212" s="242"/>
      <c r="T212" s="24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44" t="s">
        <v>225</v>
      </c>
      <c r="AU212" s="244" t="s">
        <v>75</v>
      </c>
      <c r="AV212" s="13" t="s">
        <v>79</v>
      </c>
      <c r="AW212" s="13" t="s">
        <v>32</v>
      </c>
      <c r="AX212" s="13" t="s">
        <v>71</v>
      </c>
      <c r="AY212" s="244" t="s">
        <v>209</v>
      </c>
    </row>
    <row r="213" s="13" customFormat="1">
      <c r="A213" s="13"/>
      <c r="B213" s="234"/>
      <c r="C213" s="235"/>
      <c r="D213" s="229" t="s">
        <v>225</v>
      </c>
      <c r="E213" s="236" t="s">
        <v>19</v>
      </c>
      <c r="F213" s="237" t="s">
        <v>423</v>
      </c>
      <c r="G213" s="235"/>
      <c r="H213" s="238">
        <v>9</v>
      </c>
      <c r="I213" s="239"/>
      <c r="J213" s="235"/>
      <c r="K213" s="235"/>
      <c r="L213" s="240"/>
      <c r="M213" s="241"/>
      <c r="N213" s="242"/>
      <c r="O213" s="242"/>
      <c r="P213" s="242"/>
      <c r="Q213" s="242"/>
      <c r="R213" s="242"/>
      <c r="S213" s="242"/>
      <c r="T213" s="24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44" t="s">
        <v>225</v>
      </c>
      <c r="AU213" s="244" t="s">
        <v>75</v>
      </c>
      <c r="AV213" s="13" t="s">
        <v>79</v>
      </c>
      <c r="AW213" s="13" t="s">
        <v>32</v>
      </c>
      <c r="AX213" s="13" t="s">
        <v>71</v>
      </c>
      <c r="AY213" s="244" t="s">
        <v>209</v>
      </c>
    </row>
    <row r="214" s="13" customFormat="1">
      <c r="A214" s="13"/>
      <c r="B214" s="234"/>
      <c r="C214" s="235"/>
      <c r="D214" s="229" t="s">
        <v>225</v>
      </c>
      <c r="E214" s="236" t="s">
        <v>19</v>
      </c>
      <c r="F214" s="237" t="s">
        <v>384</v>
      </c>
      <c r="G214" s="235"/>
      <c r="H214" s="238">
        <v>3.4199999999999999</v>
      </c>
      <c r="I214" s="239"/>
      <c r="J214" s="235"/>
      <c r="K214" s="235"/>
      <c r="L214" s="240"/>
      <c r="M214" s="241"/>
      <c r="N214" s="242"/>
      <c r="O214" s="242"/>
      <c r="P214" s="242"/>
      <c r="Q214" s="242"/>
      <c r="R214" s="242"/>
      <c r="S214" s="242"/>
      <c r="T214" s="24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44" t="s">
        <v>225</v>
      </c>
      <c r="AU214" s="244" t="s">
        <v>75</v>
      </c>
      <c r="AV214" s="13" t="s">
        <v>79</v>
      </c>
      <c r="AW214" s="13" t="s">
        <v>32</v>
      </c>
      <c r="AX214" s="13" t="s">
        <v>71</v>
      </c>
      <c r="AY214" s="244" t="s">
        <v>209</v>
      </c>
    </row>
    <row r="215" s="13" customFormat="1">
      <c r="A215" s="13"/>
      <c r="B215" s="234"/>
      <c r="C215" s="235"/>
      <c r="D215" s="229" t="s">
        <v>225</v>
      </c>
      <c r="E215" s="236" t="s">
        <v>19</v>
      </c>
      <c r="F215" s="237" t="s">
        <v>391</v>
      </c>
      <c r="G215" s="235"/>
      <c r="H215" s="238">
        <v>11.52</v>
      </c>
      <c r="I215" s="239"/>
      <c r="J215" s="235"/>
      <c r="K215" s="235"/>
      <c r="L215" s="240"/>
      <c r="M215" s="241"/>
      <c r="N215" s="242"/>
      <c r="O215" s="242"/>
      <c r="P215" s="242"/>
      <c r="Q215" s="242"/>
      <c r="R215" s="242"/>
      <c r="S215" s="242"/>
      <c r="T215" s="24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44" t="s">
        <v>225</v>
      </c>
      <c r="AU215" s="244" t="s">
        <v>75</v>
      </c>
      <c r="AV215" s="13" t="s">
        <v>79</v>
      </c>
      <c r="AW215" s="13" t="s">
        <v>32</v>
      </c>
      <c r="AX215" s="13" t="s">
        <v>71</v>
      </c>
      <c r="AY215" s="244" t="s">
        <v>209</v>
      </c>
    </row>
    <row r="216" s="14" customFormat="1">
      <c r="A216" s="14"/>
      <c r="B216" s="245"/>
      <c r="C216" s="246"/>
      <c r="D216" s="229" t="s">
        <v>225</v>
      </c>
      <c r="E216" s="247" t="s">
        <v>19</v>
      </c>
      <c r="F216" s="248" t="s">
        <v>229</v>
      </c>
      <c r="G216" s="246"/>
      <c r="H216" s="249">
        <v>119.884</v>
      </c>
      <c r="I216" s="250"/>
      <c r="J216" s="246"/>
      <c r="K216" s="246"/>
      <c r="L216" s="251"/>
      <c r="M216" s="252"/>
      <c r="N216" s="253"/>
      <c r="O216" s="253"/>
      <c r="P216" s="253"/>
      <c r="Q216" s="253"/>
      <c r="R216" s="253"/>
      <c r="S216" s="253"/>
      <c r="T216" s="25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T216" s="255" t="s">
        <v>225</v>
      </c>
      <c r="AU216" s="255" t="s">
        <v>75</v>
      </c>
      <c r="AV216" s="14" t="s">
        <v>116</v>
      </c>
      <c r="AW216" s="14" t="s">
        <v>32</v>
      </c>
      <c r="AX216" s="14" t="s">
        <v>75</v>
      </c>
      <c r="AY216" s="255" t="s">
        <v>209</v>
      </c>
    </row>
    <row r="217" s="2" customFormat="1" ht="44.25" customHeight="1">
      <c r="A217" s="39"/>
      <c r="B217" s="40"/>
      <c r="C217" s="216" t="s">
        <v>424</v>
      </c>
      <c r="D217" s="216" t="s">
        <v>213</v>
      </c>
      <c r="E217" s="217" t="s">
        <v>425</v>
      </c>
      <c r="F217" s="218" t="s">
        <v>426</v>
      </c>
      <c r="G217" s="219" t="s">
        <v>221</v>
      </c>
      <c r="H217" s="220">
        <v>1</v>
      </c>
      <c r="I217" s="221"/>
      <c r="J217" s="222">
        <f>ROUND(I217*H217,2)</f>
        <v>0</v>
      </c>
      <c r="K217" s="218" t="s">
        <v>216</v>
      </c>
      <c r="L217" s="45"/>
      <c r="M217" s="223" t="s">
        <v>19</v>
      </c>
      <c r="N217" s="224" t="s">
        <v>42</v>
      </c>
      <c r="O217" s="85"/>
      <c r="P217" s="225">
        <f>O217*H217</f>
        <v>0</v>
      </c>
      <c r="Q217" s="225">
        <v>0</v>
      </c>
      <c r="R217" s="225">
        <f>Q217*H217</f>
        <v>0</v>
      </c>
      <c r="S217" s="225">
        <v>0</v>
      </c>
      <c r="T217" s="226">
        <f>S217*H217</f>
        <v>0</v>
      </c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R217" s="227" t="s">
        <v>217</v>
      </c>
      <c r="AT217" s="227" t="s">
        <v>213</v>
      </c>
      <c r="AU217" s="227" t="s">
        <v>75</v>
      </c>
      <c r="AY217" s="18" t="s">
        <v>209</v>
      </c>
      <c r="BE217" s="228">
        <f>IF(N217="základní",J217,0)</f>
        <v>0</v>
      </c>
      <c r="BF217" s="228">
        <f>IF(N217="snížená",J217,0)</f>
        <v>0</v>
      </c>
      <c r="BG217" s="228">
        <f>IF(N217="zákl. přenesená",J217,0)</f>
        <v>0</v>
      </c>
      <c r="BH217" s="228">
        <f>IF(N217="sníž. přenesená",J217,0)</f>
        <v>0</v>
      </c>
      <c r="BI217" s="228">
        <f>IF(N217="nulová",J217,0)</f>
        <v>0</v>
      </c>
      <c r="BJ217" s="18" t="s">
        <v>75</v>
      </c>
      <c r="BK217" s="228">
        <f>ROUND(I217*H217,2)</f>
        <v>0</v>
      </c>
      <c r="BL217" s="18" t="s">
        <v>217</v>
      </c>
      <c r="BM217" s="227" t="s">
        <v>427</v>
      </c>
    </row>
    <row r="218" s="13" customFormat="1">
      <c r="A218" s="13"/>
      <c r="B218" s="234"/>
      <c r="C218" s="235"/>
      <c r="D218" s="229" t="s">
        <v>225</v>
      </c>
      <c r="E218" s="236" t="s">
        <v>19</v>
      </c>
      <c r="F218" s="237" t="s">
        <v>428</v>
      </c>
      <c r="G218" s="235"/>
      <c r="H218" s="238">
        <v>1</v>
      </c>
      <c r="I218" s="239"/>
      <c r="J218" s="235"/>
      <c r="K218" s="235"/>
      <c r="L218" s="240"/>
      <c r="M218" s="241"/>
      <c r="N218" s="242"/>
      <c r="O218" s="242"/>
      <c r="P218" s="242"/>
      <c r="Q218" s="242"/>
      <c r="R218" s="242"/>
      <c r="S218" s="242"/>
      <c r="T218" s="24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44" t="s">
        <v>225</v>
      </c>
      <c r="AU218" s="244" t="s">
        <v>75</v>
      </c>
      <c r="AV218" s="13" t="s">
        <v>79</v>
      </c>
      <c r="AW218" s="13" t="s">
        <v>32</v>
      </c>
      <c r="AX218" s="13" t="s">
        <v>75</v>
      </c>
      <c r="AY218" s="244" t="s">
        <v>209</v>
      </c>
    </row>
    <row r="219" s="2" customFormat="1" ht="44.25" customHeight="1">
      <c r="A219" s="39"/>
      <c r="B219" s="40"/>
      <c r="C219" s="216" t="s">
        <v>429</v>
      </c>
      <c r="D219" s="216" t="s">
        <v>213</v>
      </c>
      <c r="E219" s="217" t="s">
        <v>430</v>
      </c>
      <c r="F219" s="218" t="s">
        <v>431</v>
      </c>
      <c r="G219" s="219" t="s">
        <v>221</v>
      </c>
      <c r="H219" s="220">
        <v>3</v>
      </c>
      <c r="I219" s="221"/>
      <c r="J219" s="222">
        <f>ROUND(I219*H219,2)</f>
        <v>0</v>
      </c>
      <c r="K219" s="218" t="s">
        <v>216</v>
      </c>
      <c r="L219" s="45"/>
      <c r="M219" s="223" t="s">
        <v>19</v>
      </c>
      <c r="N219" s="224" t="s">
        <v>42</v>
      </c>
      <c r="O219" s="85"/>
      <c r="P219" s="225">
        <f>O219*H219</f>
        <v>0</v>
      </c>
      <c r="Q219" s="225">
        <v>0</v>
      </c>
      <c r="R219" s="225">
        <f>Q219*H219</f>
        <v>0</v>
      </c>
      <c r="S219" s="225">
        <v>0</v>
      </c>
      <c r="T219" s="226">
        <f>S219*H219</f>
        <v>0</v>
      </c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R219" s="227" t="s">
        <v>217</v>
      </c>
      <c r="AT219" s="227" t="s">
        <v>213</v>
      </c>
      <c r="AU219" s="227" t="s">
        <v>75</v>
      </c>
      <c r="AY219" s="18" t="s">
        <v>209</v>
      </c>
      <c r="BE219" s="228">
        <f>IF(N219="základní",J219,0)</f>
        <v>0</v>
      </c>
      <c r="BF219" s="228">
        <f>IF(N219="snížená",J219,0)</f>
        <v>0</v>
      </c>
      <c r="BG219" s="228">
        <f>IF(N219="zákl. přenesená",J219,0)</f>
        <v>0</v>
      </c>
      <c r="BH219" s="228">
        <f>IF(N219="sníž. přenesená",J219,0)</f>
        <v>0</v>
      </c>
      <c r="BI219" s="228">
        <f>IF(N219="nulová",J219,0)</f>
        <v>0</v>
      </c>
      <c r="BJ219" s="18" t="s">
        <v>75</v>
      </c>
      <c r="BK219" s="228">
        <f>ROUND(I219*H219,2)</f>
        <v>0</v>
      </c>
      <c r="BL219" s="18" t="s">
        <v>217</v>
      </c>
      <c r="BM219" s="227" t="s">
        <v>432</v>
      </c>
    </row>
    <row r="220" s="13" customFormat="1">
      <c r="A220" s="13"/>
      <c r="B220" s="234"/>
      <c r="C220" s="235"/>
      <c r="D220" s="229" t="s">
        <v>225</v>
      </c>
      <c r="E220" s="236" t="s">
        <v>19</v>
      </c>
      <c r="F220" s="237" t="s">
        <v>433</v>
      </c>
      <c r="G220" s="235"/>
      <c r="H220" s="238">
        <v>1</v>
      </c>
      <c r="I220" s="239"/>
      <c r="J220" s="235"/>
      <c r="K220" s="235"/>
      <c r="L220" s="240"/>
      <c r="M220" s="241"/>
      <c r="N220" s="242"/>
      <c r="O220" s="242"/>
      <c r="P220" s="242"/>
      <c r="Q220" s="242"/>
      <c r="R220" s="242"/>
      <c r="S220" s="242"/>
      <c r="T220" s="24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44" t="s">
        <v>225</v>
      </c>
      <c r="AU220" s="244" t="s">
        <v>75</v>
      </c>
      <c r="AV220" s="13" t="s">
        <v>79</v>
      </c>
      <c r="AW220" s="13" t="s">
        <v>32</v>
      </c>
      <c r="AX220" s="13" t="s">
        <v>71</v>
      </c>
      <c r="AY220" s="244" t="s">
        <v>209</v>
      </c>
    </row>
    <row r="221" s="13" customFormat="1">
      <c r="A221" s="13"/>
      <c r="B221" s="234"/>
      <c r="C221" s="235"/>
      <c r="D221" s="229" t="s">
        <v>225</v>
      </c>
      <c r="E221" s="236" t="s">
        <v>19</v>
      </c>
      <c r="F221" s="237" t="s">
        <v>434</v>
      </c>
      <c r="G221" s="235"/>
      <c r="H221" s="238">
        <v>1</v>
      </c>
      <c r="I221" s="239"/>
      <c r="J221" s="235"/>
      <c r="K221" s="235"/>
      <c r="L221" s="240"/>
      <c r="M221" s="241"/>
      <c r="N221" s="242"/>
      <c r="O221" s="242"/>
      <c r="P221" s="242"/>
      <c r="Q221" s="242"/>
      <c r="R221" s="242"/>
      <c r="S221" s="242"/>
      <c r="T221" s="24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44" t="s">
        <v>225</v>
      </c>
      <c r="AU221" s="244" t="s">
        <v>75</v>
      </c>
      <c r="AV221" s="13" t="s">
        <v>79</v>
      </c>
      <c r="AW221" s="13" t="s">
        <v>32</v>
      </c>
      <c r="AX221" s="13" t="s">
        <v>71</v>
      </c>
      <c r="AY221" s="244" t="s">
        <v>209</v>
      </c>
    </row>
    <row r="222" s="13" customFormat="1">
      <c r="A222" s="13"/>
      <c r="B222" s="234"/>
      <c r="C222" s="235"/>
      <c r="D222" s="229" t="s">
        <v>225</v>
      </c>
      <c r="E222" s="236" t="s">
        <v>19</v>
      </c>
      <c r="F222" s="237" t="s">
        <v>435</v>
      </c>
      <c r="G222" s="235"/>
      <c r="H222" s="238">
        <v>1</v>
      </c>
      <c r="I222" s="239"/>
      <c r="J222" s="235"/>
      <c r="K222" s="235"/>
      <c r="L222" s="240"/>
      <c r="M222" s="241"/>
      <c r="N222" s="242"/>
      <c r="O222" s="242"/>
      <c r="P222" s="242"/>
      <c r="Q222" s="242"/>
      <c r="R222" s="242"/>
      <c r="S222" s="242"/>
      <c r="T222" s="24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44" t="s">
        <v>225</v>
      </c>
      <c r="AU222" s="244" t="s">
        <v>75</v>
      </c>
      <c r="AV222" s="13" t="s">
        <v>79</v>
      </c>
      <c r="AW222" s="13" t="s">
        <v>32</v>
      </c>
      <c r="AX222" s="13" t="s">
        <v>71</v>
      </c>
      <c r="AY222" s="244" t="s">
        <v>209</v>
      </c>
    </row>
    <row r="223" s="14" customFormat="1">
      <c r="A223" s="14"/>
      <c r="B223" s="245"/>
      <c r="C223" s="246"/>
      <c r="D223" s="229" t="s">
        <v>225</v>
      </c>
      <c r="E223" s="247" t="s">
        <v>19</v>
      </c>
      <c r="F223" s="248" t="s">
        <v>229</v>
      </c>
      <c r="G223" s="246"/>
      <c r="H223" s="249">
        <v>3</v>
      </c>
      <c r="I223" s="250"/>
      <c r="J223" s="246"/>
      <c r="K223" s="246"/>
      <c r="L223" s="251"/>
      <c r="M223" s="266"/>
      <c r="N223" s="267"/>
      <c r="O223" s="267"/>
      <c r="P223" s="267"/>
      <c r="Q223" s="267"/>
      <c r="R223" s="267"/>
      <c r="S223" s="267"/>
      <c r="T223" s="268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55" t="s">
        <v>225</v>
      </c>
      <c r="AU223" s="255" t="s">
        <v>75</v>
      </c>
      <c r="AV223" s="14" t="s">
        <v>116</v>
      </c>
      <c r="AW223" s="14" t="s">
        <v>32</v>
      </c>
      <c r="AX223" s="14" t="s">
        <v>75</v>
      </c>
      <c r="AY223" s="255" t="s">
        <v>209</v>
      </c>
    </row>
    <row r="224" s="2" customFormat="1" ht="6.96" customHeight="1">
      <c r="A224" s="39"/>
      <c r="B224" s="60"/>
      <c r="C224" s="61"/>
      <c r="D224" s="61"/>
      <c r="E224" s="61"/>
      <c r="F224" s="61"/>
      <c r="G224" s="61"/>
      <c r="H224" s="61"/>
      <c r="I224" s="61"/>
      <c r="J224" s="61"/>
      <c r="K224" s="61"/>
      <c r="L224" s="45"/>
      <c r="M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</row>
  </sheetData>
  <sheetProtection sheet="1" autoFilter="0" formatColumns="0" formatRows="0" objects="1" scenarios="1" spinCount="100000" saltValue="ztjExmBfOrLY8An8VFcomeG8OKrKoWFWxDDlO+T3q6yTlAjJQRjmL73wlWk9WCVpurgWL4PdYnNtjobymEYjvQ==" hashValue="t7yXHslYjQDZHRoX4KBv4jDdU/qBgwfoMuQ68ILF92s9lzJoWE6v9FHolnOlIqErYuMMYmQbUC+omSjACJ2Wmg==" algorithmName="SHA-512" password="CC35"/>
  <autoFilter ref="C93:K223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0:H80"/>
    <mergeCell ref="E84:H84"/>
    <mergeCell ref="E82:H82"/>
    <mergeCell ref="E86:H86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91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182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184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436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ROUND(J92,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ROUND((SUM(BE92:BE101)),  2)</f>
        <v>0</v>
      </c>
      <c r="G37" s="39"/>
      <c r="H37" s="39"/>
      <c r="I37" s="160">
        <v>0.20999999999999999</v>
      </c>
      <c r="J37" s="159">
        <f>ROUND(((SUM(BE92:BE101))*I37),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ROUND((SUM(BF92:BF101)),  2)</f>
        <v>0</v>
      </c>
      <c r="G38" s="39"/>
      <c r="H38" s="39"/>
      <c r="I38" s="160">
        <v>0.14999999999999999</v>
      </c>
      <c r="J38" s="159">
        <f>ROUND(((SUM(BF92:BF101))*I38),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ROUND((SUM(BG92:BG101)),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ROUND((SUM(BH92:BH101)),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ROUND((SUM(BI92:BI101)),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182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184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1.2 - VRN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J92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437</v>
      </c>
      <c r="E68" s="181"/>
      <c r="F68" s="181"/>
      <c r="G68" s="181"/>
      <c r="H68" s="181"/>
      <c r="I68" s="181"/>
      <c r="J68" s="182">
        <f>J93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2" customFormat="1" ht="21.84" customHeight="1">
      <c r="A69" s="39"/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148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0" s="2" customFormat="1" ht="6.96" customHeight="1">
      <c r="A70" s="39"/>
      <c r="B70" s="60"/>
      <c r="C70" s="61"/>
      <c r="D70" s="61"/>
      <c r="E70" s="61"/>
      <c r="F70" s="61"/>
      <c r="G70" s="61"/>
      <c r="H70" s="61"/>
      <c r="I70" s="61"/>
      <c r="J70" s="61"/>
      <c r="K70" s="61"/>
      <c r="L70" s="148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4" s="2" customFormat="1" ht="6.96" customHeight="1">
      <c r="A74" s="39"/>
      <c r="B74" s="62"/>
      <c r="C74" s="63"/>
      <c r="D74" s="63"/>
      <c r="E74" s="63"/>
      <c r="F74" s="63"/>
      <c r="G74" s="63"/>
      <c r="H74" s="63"/>
      <c r="I74" s="63"/>
      <c r="J74" s="63"/>
      <c r="K74" s="63"/>
      <c r="L74" s="148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24.96" customHeight="1">
      <c r="A75" s="39"/>
      <c r="B75" s="40"/>
      <c r="C75" s="24" t="s">
        <v>194</v>
      </c>
      <c r="D75" s="41"/>
      <c r="E75" s="41"/>
      <c r="F75" s="41"/>
      <c r="G75" s="41"/>
      <c r="H75" s="41"/>
      <c r="I75" s="41"/>
      <c r="J75" s="41"/>
      <c r="K75" s="41"/>
      <c r="L75" s="148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6.96" customHeight="1">
      <c r="A76" s="39"/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2" customHeight="1">
      <c r="A77" s="39"/>
      <c r="B77" s="40"/>
      <c r="C77" s="33" t="s">
        <v>16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6.5" customHeight="1">
      <c r="A78" s="39"/>
      <c r="B78" s="40"/>
      <c r="C78" s="41"/>
      <c r="D78" s="41"/>
      <c r="E78" s="172" t="str">
        <f>E7</f>
        <v>Oprava přejezdu v obvodu Správy tratí Ústí nad Labem pro r. 2021 - změna č. 1</v>
      </c>
      <c r="F78" s="33"/>
      <c r="G78" s="33"/>
      <c r="H78" s="33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1" customFormat="1" ht="12" customHeight="1">
      <c r="B79" s="22"/>
      <c r="C79" s="33" t="s">
        <v>181</v>
      </c>
      <c r="D79" s="23"/>
      <c r="E79" s="23"/>
      <c r="F79" s="23"/>
      <c r="G79" s="23"/>
      <c r="H79" s="23"/>
      <c r="I79" s="23"/>
      <c r="J79" s="23"/>
      <c r="K79" s="23"/>
      <c r="L79" s="21"/>
    </row>
    <row r="80" s="1" customFormat="1" ht="16.5" customHeight="1">
      <c r="B80" s="22"/>
      <c r="C80" s="23"/>
      <c r="D80" s="23"/>
      <c r="E80" s="172" t="s">
        <v>182</v>
      </c>
      <c r="F80" s="23"/>
      <c r="G80" s="23"/>
      <c r="H80" s="23"/>
      <c r="I80" s="23"/>
      <c r="J80" s="23"/>
      <c r="K80" s="23"/>
      <c r="L80" s="21"/>
    </row>
    <row r="81" s="1" customFormat="1" ht="12" customHeight="1">
      <c r="B81" s="22"/>
      <c r="C81" s="33" t="s">
        <v>183</v>
      </c>
      <c r="D81" s="23"/>
      <c r="E81" s="23"/>
      <c r="F81" s="23"/>
      <c r="G81" s="23"/>
      <c r="H81" s="23"/>
      <c r="I81" s="23"/>
      <c r="J81" s="23"/>
      <c r="K81" s="23"/>
      <c r="L81" s="21"/>
    </row>
    <row r="82" s="2" customFormat="1" ht="16.5" customHeight="1">
      <c r="A82" s="39"/>
      <c r="B82" s="40"/>
      <c r="C82" s="41"/>
      <c r="D82" s="41"/>
      <c r="E82" s="173" t="s">
        <v>184</v>
      </c>
      <c r="F82" s="41"/>
      <c r="G82" s="41"/>
      <c r="H82" s="41"/>
      <c r="I82" s="41"/>
      <c r="J82" s="41"/>
      <c r="K82" s="41"/>
      <c r="L82" s="148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185</v>
      </c>
      <c r="D83" s="41"/>
      <c r="E83" s="41"/>
      <c r="F83" s="41"/>
      <c r="G83" s="41"/>
      <c r="H83" s="41"/>
      <c r="I83" s="41"/>
      <c r="J83" s="41"/>
      <c r="K83" s="41"/>
      <c r="L83" s="148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6.5" customHeight="1">
      <c r="A84" s="39"/>
      <c r="B84" s="40"/>
      <c r="C84" s="41"/>
      <c r="D84" s="41"/>
      <c r="E84" s="70" t="str">
        <f>E13</f>
        <v>SO 1.2 - VRN</v>
      </c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6.96" customHeight="1">
      <c r="A85" s="39"/>
      <c r="B85" s="40"/>
      <c r="C85" s="41"/>
      <c r="D85" s="41"/>
      <c r="E85" s="41"/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21</v>
      </c>
      <c r="D86" s="41"/>
      <c r="E86" s="41"/>
      <c r="F86" s="28" t="str">
        <f>F16</f>
        <v>Obvod ST Ústí n.L.</v>
      </c>
      <c r="G86" s="41"/>
      <c r="H86" s="41"/>
      <c r="I86" s="33" t="s">
        <v>23</v>
      </c>
      <c r="J86" s="73" t="str">
        <f>IF(J16="","",J16)</f>
        <v>19. 11. 2020</v>
      </c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5.15" customHeight="1">
      <c r="A88" s="39"/>
      <c r="B88" s="40"/>
      <c r="C88" s="33" t="s">
        <v>25</v>
      </c>
      <c r="D88" s="41"/>
      <c r="E88" s="41"/>
      <c r="F88" s="28" t="str">
        <f>E19</f>
        <v xml:space="preserve"> </v>
      </c>
      <c r="G88" s="41"/>
      <c r="H88" s="41"/>
      <c r="I88" s="33" t="s">
        <v>31</v>
      </c>
      <c r="J88" s="37" t="str">
        <f>E25</f>
        <v xml:space="preserve"> </v>
      </c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29</v>
      </c>
      <c r="D89" s="41"/>
      <c r="E89" s="41"/>
      <c r="F89" s="28" t="str">
        <f>IF(E22="","",E22)</f>
        <v>Vyplň údaj</v>
      </c>
      <c r="G89" s="41"/>
      <c r="H89" s="41"/>
      <c r="I89" s="33" t="s">
        <v>33</v>
      </c>
      <c r="J89" s="37" t="str">
        <f>E28</f>
        <v>Jan Seemann</v>
      </c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0.32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11" customFormat="1" ht="29.28" customHeight="1">
      <c r="A91" s="189"/>
      <c r="B91" s="190"/>
      <c r="C91" s="191" t="s">
        <v>195</v>
      </c>
      <c r="D91" s="192" t="s">
        <v>56</v>
      </c>
      <c r="E91" s="192" t="s">
        <v>52</v>
      </c>
      <c r="F91" s="192" t="s">
        <v>53</v>
      </c>
      <c r="G91" s="192" t="s">
        <v>196</v>
      </c>
      <c r="H91" s="192" t="s">
        <v>197</v>
      </c>
      <c r="I91" s="192" t="s">
        <v>198</v>
      </c>
      <c r="J91" s="192" t="s">
        <v>189</v>
      </c>
      <c r="K91" s="193" t="s">
        <v>199</v>
      </c>
      <c r="L91" s="194"/>
      <c r="M91" s="93" t="s">
        <v>19</v>
      </c>
      <c r="N91" s="94" t="s">
        <v>41</v>
      </c>
      <c r="O91" s="94" t="s">
        <v>200</v>
      </c>
      <c r="P91" s="94" t="s">
        <v>201</v>
      </c>
      <c r="Q91" s="94" t="s">
        <v>202</v>
      </c>
      <c r="R91" s="94" t="s">
        <v>203</v>
      </c>
      <c r="S91" s="94" t="s">
        <v>204</v>
      </c>
      <c r="T91" s="95" t="s">
        <v>205</v>
      </c>
      <c r="U91" s="189"/>
      <c r="V91" s="189"/>
      <c r="W91" s="189"/>
      <c r="X91" s="189"/>
      <c r="Y91" s="189"/>
      <c r="Z91" s="189"/>
      <c r="AA91" s="189"/>
      <c r="AB91" s="189"/>
      <c r="AC91" s="189"/>
      <c r="AD91" s="189"/>
      <c r="AE91" s="189"/>
    </row>
    <row r="92" s="2" customFormat="1" ht="22.8" customHeight="1">
      <c r="A92" s="39"/>
      <c r="B92" s="40"/>
      <c r="C92" s="100" t="s">
        <v>206</v>
      </c>
      <c r="D92" s="41"/>
      <c r="E92" s="41"/>
      <c r="F92" s="41"/>
      <c r="G92" s="41"/>
      <c r="H92" s="41"/>
      <c r="I92" s="41"/>
      <c r="J92" s="195">
        <f>BK92</f>
        <v>0</v>
      </c>
      <c r="K92" s="41"/>
      <c r="L92" s="45"/>
      <c r="M92" s="96"/>
      <c r="N92" s="196"/>
      <c r="O92" s="97"/>
      <c r="P92" s="197">
        <f>P93</f>
        <v>0</v>
      </c>
      <c r="Q92" s="97"/>
      <c r="R92" s="197">
        <f>R93</f>
        <v>0</v>
      </c>
      <c r="S92" s="97"/>
      <c r="T92" s="198">
        <f>T93</f>
        <v>0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T92" s="18" t="s">
        <v>70</v>
      </c>
      <c r="AU92" s="18" t="s">
        <v>190</v>
      </c>
      <c r="BK92" s="199">
        <f>BK93</f>
        <v>0</v>
      </c>
    </row>
    <row r="93" s="12" customFormat="1" ht="25.92" customHeight="1">
      <c r="A93" s="12"/>
      <c r="B93" s="200"/>
      <c r="C93" s="201"/>
      <c r="D93" s="202" t="s">
        <v>70</v>
      </c>
      <c r="E93" s="203" t="s">
        <v>90</v>
      </c>
      <c r="F93" s="203" t="s">
        <v>438</v>
      </c>
      <c r="G93" s="201"/>
      <c r="H93" s="201"/>
      <c r="I93" s="204"/>
      <c r="J93" s="205">
        <f>BK93</f>
        <v>0</v>
      </c>
      <c r="K93" s="201"/>
      <c r="L93" s="206"/>
      <c r="M93" s="207"/>
      <c r="N93" s="208"/>
      <c r="O93" s="208"/>
      <c r="P93" s="209">
        <f>SUM(P94:P101)</f>
        <v>0</v>
      </c>
      <c r="Q93" s="208"/>
      <c r="R93" s="209">
        <f>SUM(R94:R101)</f>
        <v>0</v>
      </c>
      <c r="S93" s="208"/>
      <c r="T93" s="210">
        <f>SUM(T94:T101)</f>
        <v>0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11" t="s">
        <v>126</v>
      </c>
      <c r="AT93" s="212" t="s">
        <v>70</v>
      </c>
      <c r="AU93" s="212" t="s">
        <v>71</v>
      </c>
      <c r="AY93" s="211" t="s">
        <v>209</v>
      </c>
      <c r="BK93" s="213">
        <f>SUM(BK94:BK101)</f>
        <v>0</v>
      </c>
    </row>
    <row r="94" s="2" customFormat="1" ht="44.25" customHeight="1">
      <c r="A94" s="39"/>
      <c r="B94" s="40"/>
      <c r="C94" s="216" t="s">
        <v>75</v>
      </c>
      <c r="D94" s="216" t="s">
        <v>213</v>
      </c>
      <c r="E94" s="217" t="s">
        <v>439</v>
      </c>
      <c r="F94" s="218" t="s">
        <v>440</v>
      </c>
      <c r="G94" s="219" t="s">
        <v>221</v>
      </c>
      <c r="H94" s="220">
        <v>1</v>
      </c>
      <c r="I94" s="221"/>
      <c r="J94" s="222">
        <f>ROUND(I94*H94,2)</f>
        <v>0</v>
      </c>
      <c r="K94" s="218" t="s">
        <v>216</v>
      </c>
      <c r="L94" s="45"/>
      <c r="M94" s="223" t="s">
        <v>19</v>
      </c>
      <c r="N94" s="224" t="s">
        <v>42</v>
      </c>
      <c r="O94" s="85"/>
      <c r="P94" s="225">
        <f>O94*H94</f>
        <v>0</v>
      </c>
      <c r="Q94" s="225">
        <v>0</v>
      </c>
      <c r="R94" s="225">
        <f>Q94*H94</f>
        <v>0</v>
      </c>
      <c r="S94" s="225">
        <v>0</v>
      </c>
      <c r="T94" s="226">
        <f>S94*H94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R94" s="227" t="s">
        <v>116</v>
      </c>
      <c r="AT94" s="227" t="s">
        <v>213</v>
      </c>
      <c r="AU94" s="227" t="s">
        <v>75</v>
      </c>
      <c r="AY94" s="18" t="s">
        <v>209</v>
      </c>
      <c r="BE94" s="228">
        <f>IF(N94="základní",J94,0)</f>
        <v>0</v>
      </c>
      <c r="BF94" s="228">
        <f>IF(N94="snížená",J94,0)</f>
        <v>0</v>
      </c>
      <c r="BG94" s="228">
        <f>IF(N94="zákl. přenesená",J94,0)</f>
        <v>0</v>
      </c>
      <c r="BH94" s="228">
        <f>IF(N94="sníž. přenesená",J94,0)</f>
        <v>0</v>
      </c>
      <c r="BI94" s="228">
        <f>IF(N94="nulová",J94,0)</f>
        <v>0</v>
      </c>
      <c r="BJ94" s="18" t="s">
        <v>75</v>
      </c>
      <c r="BK94" s="228">
        <f>ROUND(I94*H94,2)</f>
        <v>0</v>
      </c>
      <c r="BL94" s="18" t="s">
        <v>116</v>
      </c>
      <c r="BM94" s="227" t="s">
        <v>441</v>
      </c>
    </row>
    <row r="95" s="2" customFormat="1" ht="16.5" customHeight="1">
      <c r="A95" s="39"/>
      <c r="B95" s="40"/>
      <c r="C95" s="216" t="s">
        <v>79</v>
      </c>
      <c r="D95" s="216" t="s">
        <v>213</v>
      </c>
      <c r="E95" s="217" t="s">
        <v>442</v>
      </c>
      <c r="F95" s="218" t="s">
        <v>443</v>
      </c>
      <c r="G95" s="219" t="s">
        <v>328</v>
      </c>
      <c r="H95" s="220">
        <v>1</v>
      </c>
      <c r="I95" s="221"/>
      <c r="J95" s="222">
        <f>ROUND(I95*H95,2)</f>
        <v>0</v>
      </c>
      <c r="K95" s="218" t="s">
        <v>216</v>
      </c>
      <c r="L95" s="45"/>
      <c r="M95" s="223" t="s">
        <v>19</v>
      </c>
      <c r="N95" s="224" t="s">
        <v>42</v>
      </c>
      <c r="O95" s="85"/>
      <c r="P95" s="225">
        <f>O95*H95</f>
        <v>0</v>
      </c>
      <c r="Q95" s="225">
        <v>0</v>
      </c>
      <c r="R95" s="225">
        <f>Q95*H95</f>
        <v>0</v>
      </c>
      <c r="S95" s="225">
        <v>0</v>
      </c>
      <c r="T95" s="226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27" t="s">
        <v>116</v>
      </c>
      <c r="AT95" s="227" t="s">
        <v>213</v>
      </c>
      <c r="AU95" s="227" t="s">
        <v>75</v>
      </c>
      <c r="AY95" s="18" t="s">
        <v>209</v>
      </c>
      <c r="BE95" s="228">
        <f>IF(N95="základní",J95,0)</f>
        <v>0</v>
      </c>
      <c r="BF95" s="228">
        <f>IF(N95="snížená",J95,0)</f>
        <v>0</v>
      </c>
      <c r="BG95" s="228">
        <f>IF(N95="zákl. přenesená",J95,0)</f>
        <v>0</v>
      </c>
      <c r="BH95" s="228">
        <f>IF(N95="sníž. přenesená",J95,0)</f>
        <v>0</v>
      </c>
      <c r="BI95" s="228">
        <f>IF(N95="nulová",J95,0)</f>
        <v>0</v>
      </c>
      <c r="BJ95" s="18" t="s">
        <v>75</v>
      </c>
      <c r="BK95" s="228">
        <f>ROUND(I95*H95,2)</f>
        <v>0</v>
      </c>
      <c r="BL95" s="18" t="s">
        <v>116</v>
      </c>
      <c r="BM95" s="227" t="s">
        <v>444</v>
      </c>
    </row>
    <row r="96" s="2" customFormat="1" ht="16.5" customHeight="1">
      <c r="A96" s="39"/>
      <c r="B96" s="40"/>
      <c r="C96" s="216" t="s">
        <v>87</v>
      </c>
      <c r="D96" s="216" t="s">
        <v>213</v>
      </c>
      <c r="E96" s="217" t="s">
        <v>445</v>
      </c>
      <c r="F96" s="218" t="s">
        <v>446</v>
      </c>
      <c r="G96" s="219" t="s">
        <v>328</v>
      </c>
      <c r="H96" s="220">
        <v>1</v>
      </c>
      <c r="I96" s="221"/>
      <c r="J96" s="222">
        <f>ROUND(I96*H96,2)</f>
        <v>0</v>
      </c>
      <c r="K96" s="218" t="s">
        <v>216</v>
      </c>
      <c r="L96" s="45"/>
      <c r="M96" s="223" t="s">
        <v>19</v>
      </c>
      <c r="N96" s="224" t="s">
        <v>42</v>
      </c>
      <c r="O96" s="85"/>
      <c r="P96" s="225">
        <f>O96*H96</f>
        <v>0</v>
      </c>
      <c r="Q96" s="225">
        <v>0</v>
      </c>
      <c r="R96" s="225">
        <f>Q96*H96</f>
        <v>0</v>
      </c>
      <c r="S96" s="225">
        <v>0</v>
      </c>
      <c r="T96" s="226">
        <f>S96*H96</f>
        <v>0</v>
      </c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R96" s="227" t="s">
        <v>116</v>
      </c>
      <c r="AT96" s="227" t="s">
        <v>213</v>
      </c>
      <c r="AU96" s="227" t="s">
        <v>75</v>
      </c>
      <c r="AY96" s="18" t="s">
        <v>209</v>
      </c>
      <c r="BE96" s="228">
        <f>IF(N96="základní",J96,0)</f>
        <v>0</v>
      </c>
      <c r="BF96" s="228">
        <f>IF(N96="snížená",J96,0)</f>
        <v>0</v>
      </c>
      <c r="BG96" s="228">
        <f>IF(N96="zákl. přenesená",J96,0)</f>
        <v>0</v>
      </c>
      <c r="BH96" s="228">
        <f>IF(N96="sníž. přenesená",J96,0)</f>
        <v>0</v>
      </c>
      <c r="BI96" s="228">
        <f>IF(N96="nulová",J96,0)</f>
        <v>0</v>
      </c>
      <c r="BJ96" s="18" t="s">
        <v>75</v>
      </c>
      <c r="BK96" s="228">
        <f>ROUND(I96*H96,2)</f>
        <v>0</v>
      </c>
      <c r="BL96" s="18" t="s">
        <v>116</v>
      </c>
      <c r="BM96" s="227" t="s">
        <v>447</v>
      </c>
    </row>
    <row r="97" s="2" customFormat="1" ht="16.5" customHeight="1">
      <c r="A97" s="39"/>
      <c r="B97" s="40"/>
      <c r="C97" s="216" t="s">
        <v>116</v>
      </c>
      <c r="D97" s="216" t="s">
        <v>213</v>
      </c>
      <c r="E97" s="217" t="s">
        <v>448</v>
      </c>
      <c r="F97" s="218" t="s">
        <v>449</v>
      </c>
      <c r="G97" s="219" t="s">
        <v>328</v>
      </c>
      <c r="H97" s="220">
        <v>1</v>
      </c>
      <c r="I97" s="221"/>
      <c r="J97" s="222">
        <f>ROUND(I97*H97,2)</f>
        <v>0</v>
      </c>
      <c r="K97" s="218" t="s">
        <v>216</v>
      </c>
      <c r="L97" s="45"/>
      <c r="M97" s="223" t="s">
        <v>19</v>
      </c>
      <c r="N97" s="224" t="s">
        <v>42</v>
      </c>
      <c r="O97" s="85"/>
      <c r="P97" s="225">
        <f>O97*H97</f>
        <v>0</v>
      </c>
      <c r="Q97" s="225">
        <v>0</v>
      </c>
      <c r="R97" s="225">
        <f>Q97*H97</f>
        <v>0</v>
      </c>
      <c r="S97" s="225">
        <v>0</v>
      </c>
      <c r="T97" s="226">
        <f>S97*H97</f>
        <v>0</v>
      </c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R97" s="227" t="s">
        <v>116</v>
      </c>
      <c r="AT97" s="227" t="s">
        <v>213</v>
      </c>
      <c r="AU97" s="227" t="s">
        <v>75</v>
      </c>
      <c r="AY97" s="18" t="s">
        <v>209</v>
      </c>
      <c r="BE97" s="228">
        <f>IF(N97="základní",J97,0)</f>
        <v>0</v>
      </c>
      <c r="BF97" s="228">
        <f>IF(N97="snížená",J97,0)</f>
        <v>0</v>
      </c>
      <c r="BG97" s="228">
        <f>IF(N97="zákl. přenesená",J97,0)</f>
        <v>0</v>
      </c>
      <c r="BH97" s="228">
        <f>IF(N97="sníž. přenesená",J97,0)</f>
        <v>0</v>
      </c>
      <c r="BI97" s="228">
        <f>IF(N97="nulová",J97,0)</f>
        <v>0</v>
      </c>
      <c r="BJ97" s="18" t="s">
        <v>75</v>
      </c>
      <c r="BK97" s="228">
        <f>ROUND(I97*H97,2)</f>
        <v>0</v>
      </c>
      <c r="BL97" s="18" t="s">
        <v>116</v>
      </c>
      <c r="BM97" s="227" t="s">
        <v>450</v>
      </c>
    </row>
    <row r="98" s="2" customFormat="1">
      <c r="A98" s="39"/>
      <c r="B98" s="40"/>
      <c r="C98" s="216" t="s">
        <v>126</v>
      </c>
      <c r="D98" s="216" t="s">
        <v>213</v>
      </c>
      <c r="E98" s="217" t="s">
        <v>451</v>
      </c>
      <c r="F98" s="218" t="s">
        <v>452</v>
      </c>
      <c r="G98" s="219" t="s">
        <v>328</v>
      </c>
      <c r="H98" s="220">
        <v>1</v>
      </c>
      <c r="I98" s="221"/>
      <c r="J98" s="222">
        <f>ROUND(I98*H98,2)</f>
        <v>0</v>
      </c>
      <c r="K98" s="218" t="s">
        <v>216</v>
      </c>
      <c r="L98" s="45"/>
      <c r="M98" s="223" t="s">
        <v>19</v>
      </c>
      <c r="N98" s="224" t="s">
        <v>42</v>
      </c>
      <c r="O98" s="85"/>
      <c r="P98" s="225">
        <f>O98*H98</f>
        <v>0</v>
      </c>
      <c r="Q98" s="225">
        <v>0</v>
      </c>
      <c r="R98" s="225">
        <f>Q98*H98</f>
        <v>0</v>
      </c>
      <c r="S98" s="225">
        <v>0</v>
      </c>
      <c r="T98" s="226">
        <f>S98*H98</f>
        <v>0</v>
      </c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R98" s="227" t="s">
        <v>116</v>
      </c>
      <c r="AT98" s="227" t="s">
        <v>213</v>
      </c>
      <c r="AU98" s="227" t="s">
        <v>75</v>
      </c>
      <c r="AY98" s="18" t="s">
        <v>209</v>
      </c>
      <c r="BE98" s="228">
        <f>IF(N98="základní",J98,0)</f>
        <v>0</v>
      </c>
      <c r="BF98" s="228">
        <f>IF(N98="snížená",J98,0)</f>
        <v>0</v>
      </c>
      <c r="BG98" s="228">
        <f>IF(N98="zákl. přenesená",J98,0)</f>
        <v>0</v>
      </c>
      <c r="BH98" s="228">
        <f>IF(N98="sníž. přenesená",J98,0)</f>
        <v>0</v>
      </c>
      <c r="BI98" s="228">
        <f>IF(N98="nulová",J98,0)</f>
        <v>0</v>
      </c>
      <c r="BJ98" s="18" t="s">
        <v>75</v>
      </c>
      <c r="BK98" s="228">
        <f>ROUND(I98*H98,2)</f>
        <v>0</v>
      </c>
      <c r="BL98" s="18" t="s">
        <v>116</v>
      </c>
      <c r="BM98" s="227" t="s">
        <v>453</v>
      </c>
    </row>
    <row r="99" s="2" customFormat="1">
      <c r="A99" s="39"/>
      <c r="B99" s="40"/>
      <c r="C99" s="41"/>
      <c r="D99" s="229" t="s">
        <v>223</v>
      </c>
      <c r="E99" s="41"/>
      <c r="F99" s="230" t="s">
        <v>454</v>
      </c>
      <c r="G99" s="41"/>
      <c r="H99" s="41"/>
      <c r="I99" s="231"/>
      <c r="J99" s="41"/>
      <c r="K99" s="41"/>
      <c r="L99" s="45"/>
      <c r="M99" s="232"/>
      <c r="N99" s="233"/>
      <c r="O99" s="85"/>
      <c r="P99" s="85"/>
      <c r="Q99" s="85"/>
      <c r="R99" s="85"/>
      <c r="S99" s="85"/>
      <c r="T99" s="86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T99" s="18" t="s">
        <v>223</v>
      </c>
      <c r="AU99" s="18" t="s">
        <v>75</v>
      </c>
    </row>
    <row r="100" s="2" customFormat="1">
      <c r="A100" s="39"/>
      <c r="B100" s="40"/>
      <c r="C100" s="216" t="s">
        <v>134</v>
      </c>
      <c r="D100" s="216" t="s">
        <v>213</v>
      </c>
      <c r="E100" s="217" t="s">
        <v>455</v>
      </c>
      <c r="F100" s="218" t="s">
        <v>456</v>
      </c>
      <c r="G100" s="219" t="s">
        <v>328</v>
      </c>
      <c r="H100" s="220">
        <v>1</v>
      </c>
      <c r="I100" s="221"/>
      <c r="J100" s="222">
        <f>ROUND(I100*H100,2)</f>
        <v>0</v>
      </c>
      <c r="K100" s="218" t="s">
        <v>216</v>
      </c>
      <c r="L100" s="45"/>
      <c r="M100" s="223" t="s">
        <v>19</v>
      </c>
      <c r="N100" s="224" t="s">
        <v>42</v>
      </c>
      <c r="O100" s="85"/>
      <c r="P100" s="225">
        <f>O100*H100</f>
        <v>0</v>
      </c>
      <c r="Q100" s="225">
        <v>0</v>
      </c>
      <c r="R100" s="225">
        <f>Q100*H100</f>
        <v>0</v>
      </c>
      <c r="S100" s="225">
        <v>0</v>
      </c>
      <c r="T100" s="226">
        <f>S100*H100</f>
        <v>0</v>
      </c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R100" s="227" t="s">
        <v>116</v>
      </c>
      <c r="AT100" s="227" t="s">
        <v>213</v>
      </c>
      <c r="AU100" s="227" t="s">
        <v>75</v>
      </c>
      <c r="AY100" s="18" t="s">
        <v>209</v>
      </c>
      <c r="BE100" s="228">
        <f>IF(N100="základní",J100,0)</f>
        <v>0</v>
      </c>
      <c r="BF100" s="228">
        <f>IF(N100="snížená",J100,0)</f>
        <v>0</v>
      </c>
      <c r="BG100" s="228">
        <f>IF(N100="zákl. přenesená",J100,0)</f>
        <v>0</v>
      </c>
      <c r="BH100" s="228">
        <f>IF(N100="sníž. přenesená",J100,0)</f>
        <v>0</v>
      </c>
      <c r="BI100" s="228">
        <f>IF(N100="nulová",J100,0)</f>
        <v>0</v>
      </c>
      <c r="BJ100" s="18" t="s">
        <v>75</v>
      </c>
      <c r="BK100" s="228">
        <f>ROUND(I100*H100,2)</f>
        <v>0</v>
      </c>
      <c r="BL100" s="18" t="s">
        <v>116</v>
      </c>
      <c r="BM100" s="227" t="s">
        <v>457</v>
      </c>
    </row>
    <row r="101" s="2" customFormat="1">
      <c r="A101" s="39"/>
      <c r="B101" s="40"/>
      <c r="C101" s="41"/>
      <c r="D101" s="229" t="s">
        <v>223</v>
      </c>
      <c r="E101" s="41"/>
      <c r="F101" s="230" t="s">
        <v>454</v>
      </c>
      <c r="G101" s="41"/>
      <c r="H101" s="41"/>
      <c r="I101" s="231"/>
      <c r="J101" s="41"/>
      <c r="K101" s="41"/>
      <c r="L101" s="45"/>
      <c r="M101" s="269"/>
      <c r="N101" s="270"/>
      <c r="O101" s="271"/>
      <c r="P101" s="271"/>
      <c r="Q101" s="271"/>
      <c r="R101" s="271"/>
      <c r="S101" s="271"/>
      <c r="T101" s="272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T101" s="18" t="s">
        <v>223</v>
      </c>
      <c r="AU101" s="18" t="s">
        <v>75</v>
      </c>
    </row>
    <row r="102" s="2" customFormat="1" ht="6.96" customHeight="1">
      <c r="A102" s="39"/>
      <c r="B102" s="60"/>
      <c r="C102" s="61"/>
      <c r="D102" s="61"/>
      <c r="E102" s="61"/>
      <c r="F102" s="61"/>
      <c r="G102" s="61"/>
      <c r="H102" s="61"/>
      <c r="I102" s="61"/>
      <c r="J102" s="61"/>
      <c r="K102" s="61"/>
      <c r="L102" s="45"/>
      <c r="M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</row>
  </sheetData>
  <sheetProtection sheet="1" autoFilter="0" formatColumns="0" formatRows="0" objects="1" scenarios="1" spinCount="100000" saltValue="LGIMWJHpw2cCrGAVojDV4Nb8AzQ1VfHIfb7W6oZ/vOqcl/kBoEgqtxjshmZ7kmAfg5RvwAeCVHHqPjjC2qbjpQ==" hashValue="+n7J96StXJkbq3l+WQf1+Q3NWZSFH1Ydfn6xP5fGbz7unnjK62BR6veUQFRuRDl234fnNYC6fpXwFch59tiSjg==" algorithmName="SHA-512" password="CC35"/>
  <autoFilter ref="C91:K101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78:H78"/>
    <mergeCell ref="E82:H82"/>
    <mergeCell ref="E80:H80"/>
    <mergeCell ref="E84:H8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96</v>
      </c>
      <c r="AZ2" s="140" t="s">
        <v>169</v>
      </c>
      <c r="BA2" s="140" t="s">
        <v>170</v>
      </c>
      <c r="BB2" s="140" t="s">
        <v>171</v>
      </c>
      <c r="BC2" s="140" t="s">
        <v>172</v>
      </c>
      <c r="BD2" s="140" t="s">
        <v>79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  <c r="AZ3" s="140" t="s">
        <v>174</v>
      </c>
      <c r="BA3" s="140" t="s">
        <v>175</v>
      </c>
      <c r="BB3" s="140" t="s">
        <v>176</v>
      </c>
      <c r="BC3" s="140" t="s">
        <v>458</v>
      </c>
      <c r="BD3" s="140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  <c r="AZ4" s="140" t="s">
        <v>178</v>
      </c>
      <c r="BA4" s="140" t="s">
        <v>179</v>
      </c>
      <c r="BB4" s="140" t="s">
        <v>167</v>
      </c>
      <c r="BC4" s="140" t="s">
        <v>180</v>
      </c>
      <c r="BD4" s="140" t="s">
        <v>79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182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459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460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ROUND(J94,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ROUND((SUM(BE94:BE209)),  2)</f>
        <v>0</v>
      </c>
      <c r="G37" s="39"/>
      <c r="H37" s="39"/>
      <c r="I37" s="160">
        <v>0.20999999999999999</v>
      </c>
      <c r="J37" s="159">
        <f>ROUND(((SUM(BE94:BE209))*I37),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ROUND((SUM(BF94:BF209)),  2)</f>
        <v>0</v>
      </c>
      <c r="G38" s="39"/>
      <c r="H38" s="39"/>
      <c r="I38" s="160">
        <v>0.14999999999999999</v>
      </c>
      <c r="J38" s="159">
        <f>ROUND(((SUM(BF94:BF209))*I38),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ROUND((SUM(BG94:BG209)),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ROUND((SUM(BH94:BH209)),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ROUND((SUM(BI94:BI209)),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182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459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2.1 - ZRN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J94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191</v>
      </c>
      <c r="E68" s="181"/>
      <c r="F68" s="181"/>
      <c r="G68" s="181"/>
      <c r="H68" s="181"/>
      <c r="I68" s="181"/>
      <c r="J68" s="182">
        <f>J95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84"/>
      <c r="C69" s="125"/>
      <c r="D69" s="185" t="s">
        <v>192</v>
      </c>
      <c r="E69" s="186"/>
      <c r="F69" s="186"/>
      <c r="G69" s="186"/>
      <c r="H69" s="186"/>
      <c r="I69" s="186"/>
      <c r="J69" s="187">
        <f>J96</f>
        <v>0</v>
      </c>
      <c r="K69" s="125"/>
      <c r="L69" s="18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9" customFormat="1" ht="24.96" customHeight="1">
      <c r="A70" s="9"/>
      <c r="B70" s="178"/>
      <c r="C70" s="179"/>
      <c r="D70" s="180" t="s">
        <v>193</v>
      </c>
      <c r="E70" s="181"/>
      <c r="F70" s="181"/>
      <c r="G70" s="181"/>
      <c r="H70" s="181"/>
      <c r="I70" s="181"/>
      <c r="J70" s="182">
        <f>J97</f>
        <v>0</v>
      </c>
      <c r="K70" s="179"/>
      <c r="L70" s="183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2" customFormat="1" ht="21.84" customHeight="1">
      <c r="A71" s="39"/>
      <c r="B71" s="40"/>
      <c r="C71" s="41"/>
      <c r="D71" s="41"/>
      <c r="E71" s="41"/>
      <c r="F71" s="41"/>
      <c r="G71" s="41"/>
      <c r="H71" s="41"/>
      <c r="I71" s="41"/>
      <c r="J71" s="41"/>
      <c r="K71" s="41"/>
      <c r="L71" s="148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60"/>
      <c r="C72" s="61"/>
      <c r="D72" s="61"/>
      <c r="E72" s="61"/>
      <c r="F72" s="61"/>
      <c r="G72" s="61"/>
      <c r="H72" s="61"/>
      <c r="I72" s="61"/>
      <c r="J72" s="61"/>
      <c r="K72" s="61"/>
      <c r="L72" s="148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6" s="2" customFormat="1" ht="6.96" customHeight="1">
      <c r="A76" s="39"/>
      <c r="B76" s="62"/>
      <c r="C76" s="63"/>
      <c r="D76" s="63"/>
      <c r="E76" s="63"/>
      <c r="F76" s="63"/>
      <c r="G76" s="63"/>
      <c r="H76" s="63"/>
      <c r="I76" s="63"/>
      <c r="J76" s="63"/>
      <c r="K76" s="63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24.96" customHeight="1">
      <c r="A77" s="39"/>
      <c r="B77" s="40"/>
      <c r="C77" s="24" t="s">
        <v>194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6.96" customHeight="1">
      <c r="A78" s="39"/>
      <c r="B78" s="40"/>
      <c r="C78" s="41"/>
      <c r="D78" s="41"/>
      <c r="E78" s="41"/>
      <c r="F78" s="41"/>
      <c r="G78" s="41"/>
      <c r="H78" s="41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12" customHeight="1">
      <c r="A79" s="39"/>
      <c r="B79" s="40"/>
      <c r="C79" s="33" t="s">
        <v>16</v>
      </c>
      <c r="D79" s="41"/>
      <c r="E79" s="41"/>
      <c r="F79" s="41"/>
      <c r="G79" s="41"/>
      <c r="H79" s="41"/>
      <c r="I79" s="41"/>
      <c r="J79" s="41"/>
      <c r="K79" s="41"/>
      <c r="L79" s="148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6.5" customHeight="1">
      <c r="A80" s="39"/>
      <c r="B80" s="40"/>
      <c r="C80" s="41"/>
      <c r="D80" s="41"/>
      <c r="E80" s="172" t="str">
        <f>E7</f>
        <v>Oprava přejezdu v obvodu Správy tratí Ústí nad Labem pro r. 2021 - změna č. 1</v>
      </c>
      <c r="F80" s="33"/>
      <c r="G80" s="33"/>
      <c r="H80" s="33"/>
      <c r="I80" s="41"/>
      <c r="J80" s="41"/>
      <c r="K80" s="41"/>
      <c r="L80" s="148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1" customFormat="1" ht="12" customHeight="1">
      <c r="B81" s="22"/>
      <c r="C81" s="33" t="s">
        <v>181</v>
      </c>
      <c r="D81" s="23"/>
      <c r="E81" s="23"/>
      <c r="F81" s="23"/>
      <c r="G81" s="23"/>
      <c r="H81" s="23"/>
      <c r="I81" s="23"/>
      <c r="J81" s="23"/>
      <c r="K81" s="23"/>
      <c r="L81" s="21"/>
    </row>
    <row r="82" s="1" customFormat="1" ht="16.5" customHeight="1">
      <c r="B82" s="22"/>
      <c r="C82" s="23"/>
      <c r="D82" s="23"/>
      <c r="E82" s="172" t="s">
        <v>182</v>
      </c>
      <c r="F82" s="23"/>
      <c r="G82" s="23"/>
      <c r="H82" s="23"/>
      <c r="I82" s="23"/>
      <c r="J82" s="23"/>
      <c r="K82" s="23"/>
      <c r="L82" s="21"/>
    </row>
    <row r="83" s="1" customFormat="1" ht="12" customHeight="1">
      <c r="B83" s="22"/>
      <c r="C83" s="33" t="s">
        <v>183</v>
      </c>
      <c r="D83" s="23"/>
      <c r="E83" s="23"/>
      <c r="F83" s="23"/>
      <c r="G83" s="23"/>
      <c r="H83" s="23"/>
      <c r="I83" s="23"/>
      <c r="J83" s="23"/>
      <c r="K83" s="23"/>
      <c r="L83" s="21"/>
    </row>
    <row r="84" s="2" customFormat="1" ht="16.5" customHeight="1">
      <c r="A84" s="39"/>
      <c r="B84" s="40"/>
      <c r="C84" s="41"/>
      <c r="D84" s="41"/>
      <c r="E84" s="173" t="s">
        <v>459</v>
      </c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2" customHeight="1">
      <c r="A85" s="39"/>
      <c r="B85" s="40"/>
      <c r="C85" s="33" t="s">
        <v>185</v>
      </c>
      <c r="D85" s="41"/>
      <c r="E85" s="41"/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6.5" customHeight="1">
      <c r="A86" s="39"/>
      <c r="B86" s="40"/>
      <c r="C86" s="41"/>
      <c r="D86" s="41"/>
      <c r="E86" s="70" t="str">
        <f>E13</f>
        <v>SO 2.1 - ZRN</v>
      </c>
      <c r="F86" s="41"/>
      <c r="G86" s="41"/>
      <c r="H86" s="41"/>
      <c r="I86" s="41"/>
      <c r="J86" s="41"/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21</v>
      </c>
      <c r="D88" s="41"/>
      <c r="E88" s="41"/>
      <c r="F88" s="28" t="str">
        <f>F16</f>
        <v>Obvod ST Ústí n.L.</v>
      </c>
      <c r="G88" s="41"/>
      <c r="H88" s="41"/>
      <c r="I88" s="33" t="s">
        <v>23</v>
      </c>
      <c r="J88" s="73" t="str">
        <f>IF(J16="","",J16)</f>
        <v>19. 11. 2020</v>
      </c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6.96" customHeight="1">
      <c r="A89" s="39"/>
      <c r="B89" s="40"/>
      <c r="C89" s="41"/>
      <c r="D89" s="41"/>
      <c r="E89" s="41"/>
      <c r="F89" s="41"/>
      <c r="G89" s="41"/>
      <c r="H89" s="41"/>
      <c r="I89" s="41"/>
      <c r="J89" s="41"/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5.15" customHeight="1">
      <c r="A90" s="39"/>
      <c r="B90" s="40"/>
      <c r="C90" s="33" t="s">
        <v>25</v>
      </c>
      <c r="D90" s="41"/>
      <c r="E90" s="41"/>
      <c r="F90" s="28" t="str">
        <f>E19</f>
        <v xml:space="preserve"> </v>
      </c>
      <c r="G90" s="41"/>
      <c r="H90" s="41"/>
      <c r="I90" s="33" t="s">
        <v>31</v>
      </c>
      <c r="J90" s="37" t="str">
        <f>E25</f>
        <v xml:space="preserve"> </v>
      </c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29</v>
      </c>
      <c r="D91" s="41"/>
      <c r="E91" s="41"/>
      <c r="F91" s="28" t="str">
        <f>IF(E22="","",E22)</f>
        <v>Vyplň údaj</v>
      </c>
      <c r="G91" s="41"/>
      <c r="H91" s="41"/>
      <c r="I91" s="33" t="s">
        <v>33</v>
      </c>
      <c r="J91" s="37" t="str">
        <f>E28</f>
        <v>Jan Seemann</v>
      </c>
      <c r="K91" s="41"/>
      <c r="L91" s="148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0.32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148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11" customFormat="1" ht="29.28" customHeight="1">
      <c r="A93" s="189"/>
      <c r="B93" s="190"/>
      <c r="C93" s="191" t="s">
        <v>195</v>
      </c>
      <c r="D93" s="192" t="s">
        <v>56</v>
      </c>
      <c r="E93" s="192" t="s">
        <v>52</v>
      </c>
      <c r="F93" s="192" t="s">
        <v>53</v>
      </c>
      <c r="G93" s="192" t="s">
        <v>196</v>
      </c>
      <c r="H93" s="192" t="s">
        <v>197</v>
      </c>
      <c r="I93" s="192" t="s">
        <v>198</v>
      </c>
      <c r="J93" s="192" t="s">
        <v>189</v>
      </c>
      <c r="K93" s="193" t="s">
        <v>199</v>
      </c>
      <c r="L93" s="194"/>
      <c r="M93" s="93" t="s">
        <v>19</v>
      </c>
      <c r="N93" s="94" t="s">
        <v>41</v>
      </c>
      <c r="O93" s="94" t="s">
        <v>200</v>
      </c>
      <c r="P93" s="94" t="s">
        <v>201</v>
      </c>
      <c r="Q93" s="94" t="s">
        <v>202</v>
      </c>
      <c r="R93" s="94" t="s">
        <v>203</v>
      </c>
      <c r="S93" s="94" t="s">
        <v>204</v>
      </c>
      <c r="T93" s="95" t="s">
        <v>205</v>
      </c>
      <c r="U93" s="189"/>
      <c r="V93" s="189"/>
      <c r="W93" s="189"/>
      <c r="X93" s="189"/>
      <c r="Y93" s="189"/>
      <c r="Z93" s="189"/>
      <c r="AA93" s="189"/>
      <c r="AB93" s="189"/>
      <c r="AC93" s="189"/>
      <c r="AD93" s="189"/>
      <c r="AE93" s="189"/>
    </row>
    <row r="94" s="2" customFormat="1" ht="22.8" customHeight="1">
      <c r="A94" s="39"/>
      <c r="B94" s="40"/>
      <c r="C94" s="100" t="s">
        <v>206</v>
      </c>
      <c r="D94" s="41"/>
      <c r="E94" s="41"/>
      <c r="F94" s="41"/>
      <c r="G94" s="41"/>
      <c r="H94" s="41"/>
      <c r="I94" s="41"/>
      <c r="J94" s="195">
        <f>BK94</f>
        <v>0</v>
      </c>
      <c r="K94" s="41"/>
      <c r="L94" s="45"/>
      <c r="M94" s="96"/>
      <c r="N94" s="196"/>
      <c r="O94" s="97"/>
      <c r="P94" s="197">
        <f>P95+P97</f>
        <v>0</v>
      </c>
      <c r="Q94" s="97"/>
      <c r="R94" s="197">
        <f>R95+R97</f>
        <v>95.584589999999992</v>
      </c>
      <c r="S94" s="97"/>
      <c r="T94" s="198">
        <f>T95+T97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T94" s="18" t="s">
        <v>70</v>
      </c>
      <c r="AU94" s="18" t="s">
        <v>190</v>
      </c>
      <c r="BK94" s="199">
        <f>BK95+BK97</f>
        <v>0</v>
      </c>
    </row>
    <row r="95" s="12" customFormat="1" ht="25.92" customHeight="1">
      <c r="A95" s="12"/>
      <c r="B95" s="200"/>
      <c r="C95" s="201"/>
      <c r="D95" s="202" t="s">
        <v>70</v>
      </c>
      <c r="E95" s="203" t="s">
        <v>207</v>
      </c>
      <c r="F95" s="203" t="s">
        <v>208</v>
      </c>
      <c r="G95" s="201"/>
      <c r="H95" s="201"/>
      <c r="I95" s="204"/>
      <c r="J95" s="205">
        <f>BK95</f>
        <v>0</v>
      </c>
      <c r="K95" s="201"/>
      <c r="L95" s="206"/>
      <c r="M95" s="207"/>
      <c r="N95" s="208"/>
      <c r="O95" s="208"/>
      <c r="P95" s="209">
        <f>P96</f>
        <v>0</v>
      </c>
      <c r="Q95" s="208"/>
      <c r="R95" s="209">
        <f>R96</f>
        <v>0</v>
      </c>
      <c r="S95" s="208"/>
      <c r="T95" s="210">
        <f>T96</f>
        <v>0</v>
      </c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R95" s="211" t="s">
        <v>75</v>
      </c>
      <c r="AT95" s="212" t="s">
        <v>70</v>
      </c>
      <c r="AU95" s="212" t="s">
        <v>71</v>
      </c>
      <c r="AY95" s="211" t="s">
        <v>209</v>
      </c>
      <c r="BK95" s="213">
        <f>BK96</f>
        <v>0</v>
      </c>
    </row>
    <row r="96" s="12" customFormat="1" ht="22.8" customHeight="1">
      <c r="A96" s="12"/>
      <c r="B96" s="200"/>
      <c r="C96" s="201"/>
      <c r="D96" s="202" t="s">
        <v>70</v>
      </c>
      <c r="E96" s="214" t="s">
        <v>126</v>
      </c>
      <c r="F96" s="214" t="s">
        <v>210</v>
      </c>
      <c r="G96" s="201"/>
      <c r="H96" s="201"/>
      <c r="I96" s="204"/>
      <c r="J96" s="215">
        <f>BK96</f>
        <v>0</v>
      </c>
      <c r="K96" s="201"/>
      <c r="L96" s="206"/>
      <c r="M96" s="207"/>
      <c r="N96" s="208"/>
      <c r="O96" s="208"/>
      <c r="P96" s="209">
        <v>0</v>
      </c>
      <c r="Q96" s="208"/>
      <c r="R96" s="209">
        <v>0</v>
      </c>
      <c r="S96" s="208"/>
      <c r="T96" s="210">
        <v>0</v>
      </c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R96" s="211" t="s">
        <v>75</v>
      </c>
      <c r="AT96" s="212" t="s">
        <v>70</v>
      </c>
      <c r="AU96" s="212" t="s">
        <v>75</v>
      </c>
      <c r="AY96" s="211" t="s">
        <v>209</v>
      </c>
      <c r="BK96" s="213">
        <v>0</v>
      </c>
    </row>
    <row r="97" s="12" customFormat="1" ht="25.92" customHeight="1">
      <c r="A97" s="12"/>
      <c r="B97" s="200"/>
      <c r="C97" s="201"/>
      <c r="D97" s="202" t="s">
        <v>70</v>
      </c>
      <c r="E97" s="203" t="s">
        <v>211</v>
      </c>
      <c r="F97" s="203" t="s">
        <v>212</v>
      </c>
      <c r="G97" s="201"/>
      <c r="H97" s="201"/>
      <c r="I97" s="204"/>
      <c r="J97" s="205">
        <f>BK97</f>
        <v>0</v>
      </c>
      <c r="K97" s="201"/>
      <c r="L97" s="206"/>
      <c r="M97" s="207"/>
      <c r="N97" s="208"/>
      <c r="O97" s="208"/>
      <c r="P97" s="209">
        <f>SUM(P98:P209)</f>
        <v>0</v>
      </c>
      <c r="Q97" s="208"/>
      <c r="R97" s="209">
        <f>SUM(R98:R209)</f>
        <v>95.584589999999992</v>
      </c>
      <c r="S97" s="208"/>
      <c r="T97" s="210">
        <f>SUM(T98:T209)</f>
        <v>0</v>
      </c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R97" s="211" t="s">
        <v>116</v>
      </c>
      <c r="AT97" s="212" t="s">
        <v>70</v>
      </c>
      <c r="AU97" s="212" t="s">
        <v>71</v>
      </c>
      <c r="AY97" s="211" t="s">
        <v>209</v>
      </c>
      <c r="BK97" s="213">
        <f>SUM(BK98:BK209)</f>
        <v>0</v>
      </c>
    </row>
    <row r="98" s="2" customFormat="1">
      <c r="A98" s="39"/>
      <c r="B98" s="40"/>
      <c r="C98" s="216" t="s">
        <v>75</v>
      </c>
      <c r="D98" s="216" t="s">
        <v>213</v>
      </c>
      <c r="E98" s="217" t="s">
        <v>214</v>
      </c>
      <c r="F98" s="218" t="s">
        <v>215</v>
      </c>
      <c r="G98" s="219" t="s">
        <v>167</v>
      </c>
      <c r="H98" s="220">
        <v>15.5</v>
      </c>
      <c r="I98" s="221"/>
      <c r="J98" s="222">
        <f>ROUND(I98*H98,2)</f>
        <v>0</v>
      </c>
      <c r="K98" s="218" t="s">
        <v>216</v>
      </c>
      <c r="L98" s="45"/>
      <c r="M98" s="223" t="s">
        <v>19</v>
      </c>
      <c r="N98" s="224" t="s">
        <v>42</v>
      </c>
      <c r="O98" s="85"/>
      <c r="P98" s="225">
        <f>O98*H98</f>
        <v>0</v>
      </c>
      <c r="Q98" s="225">
        <v>0</v>
      </c>
      <c r="R98" s="225">
        <f>Q98*H98</f>
        <v>0</v>
      </c>
      <c r="S98" s="225">
        <v>0</v>
      </c>
      <c r="T98" s="226">
        <f>S98*H98</f>
        <v>0</v>
      </c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R98" s="227" t="s">
        <v>217</v>
      </c>
      <c r="AT98" s="227" t="s">
        <v>213</v>
      </c>
      <c r="AU98" s="227" t="s">
        <v>75</v>
      </c>
      <c r="AY98" s="18" t="s">
        <v>209</v>
      </c>
      <c r="BE98" s="228">
        <f>IF(N98="základní",J98,0)</f>
        <v>0</v>
      </c>
      <c r="BF98" s="228">
        <f>IF(N98="snížená",J98,0)</f>
        <v>0</v>
      </c>
      <c r="BG98" s="228">
        <f>IF(N98="zákl. přenesená",J98,0)</f>
        <v>0</v>
      </c>
      <c r="BH98" s="228">
        <f>IF(N98="sníž. přenesená",J98,0)</f>
        <v>0</v>
      </c>
      <c r="BI98" s="228">
        <f>IF(N98="nulová",J98,0)</f>
        <v>0</v>
      </c>
      <c r="BJ98" s="18" t="s">
        <v>75</v>
      </c>
      <c r="BK98" s="228">
        <f>ROUND(I98*H98,2)</f>
        <v>0</v>
      </c>
      <c r="BL98" s="18" t="s">
        <v>217</v>
      </c>
      <c r="BM98" s="227" t="s">
        <v>218</v>
      </c>
    </row>
    <row r="99" s="2" customFormat="1">
      <c r="A99" s="39"/>
      <c r="B99" s="40"/>
      <c r="C99" s="216" t="s">
        <v>79</v>
      </c>
      <c r="D99" s="216" t="s">
        <v>213</v>
      </c>
      <c r="E99" s="217" t="s">
        <v>219</v>
      </c>
      <c r="F99" s="218" t="s">
        <v>220</v>
      </c>
      <c r="G99" s="219" t="s">
        <v>221</v>
      </c>
      <c r="H99" s="220">
        <v>28</v>
      </c>
      <c r="I99" s="221"/>
      <c r="J99" s="222">
        <f>ROUND(I99*H99,2)</f>
        <v>0</v>
      </c>
      <c r="K99" s="218" t="s">
        <v>216</v>
      </c>
      <c r="L99" s="45"/>
      <c r="M99" s="223" t="s">
        <v>19</v>
      </c>
      <c r="N99" s="224" t="s">
        <v>42</v>
      </c>
      <c r="O99" s="85"/>
      <c r="P99" s="225">
        <f>O99*H99</f>
        <v>0</v>
      </c>
      <c r="Q99" s="225">
        <v>0</v>
      </c>
      <c r="R99" s="225">
        <f>Q99*H99</f>
        <v>0</v>
      </c>
      <c r="S99" s="225">
        <v>0</v>
      </c>
      <c r="T99" s="226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27" t="s">
        <v>217</v>
      </c>
      <c r="AT99" s="227" t="s">
        <v>213</v>
      </c>
      <c r="AU99" s="227" t="s">
        <v>75</v>
      </c>
      <c r="AY99" s="18" t="s">
        <v>209</v>
      </c>
      <c r="BE99" s="228">
        <f>IF(N99="základní",J99,0)</f>
        <v>0</v>
      </c>
      <c r="BF99" s="228">
        <f>IF(N99="snížená",J99,0)</f>
        <v>0</v>
      </c>
      <c r="BG99" s="228">
        <f>IF(N99="zákl. přenesená",J99,0)</f>
        <v>0</v>
      </c>
      <c r="BH99" s="228">
        <f>IF(N99="sníž. přenesená",J99,0)</f>
        <v>0</v>
      </c>
      <c r="BI99" s="228">
        <f>IF(N99="nulová",J99,0)</f>
        <v>0</v>
      </c>
      <c r="BJ99" s="18" t="s">
        <v>75</v>
      </c>
      <c r="BK99" s="228">
        <f>ROUND(I99*H99,2)</f>
        <v>0</v>
      </c>
      <c r="BL99" s="18" t="s">
        <v>217</v>
      </c>
      <c r="BM99" s="227" t="s">
        <v>461</v>
      </c>
    </row>
    <row r="100" s="2" customFormat="1">
      <c r="A100" s="39"/>
      <c r="B100" s="40"/>
      <c r="C100" s="41"/>
      <c r="D100" s="229" t="s">
        <v>223</v>
      </c>
      <c r="E100" s="41"/>
      <c r="F100" s="230" t="s">
        <v>224</v>
      </c>
      <c r="G100" s="41"/>
      <c r="H100" s="41"/>
      <c r="I100" s="231"/>
      <c r="J100" s="41"/>
      <c r="K100" s="41"/>
      <c r="L100" s="45"/>
      <c r="M100" s="232"/>
      <c r="N100" s="233"/>
      <c r="O100" s="85"/>
      <c r="P100" s="85"/>
      <c r="Q100" s="85"/>
      <c r="R100" s="85"/>
      <c r="S100" s="85"/>
      <c r="T100" s="86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T100" s="18" t="s">
        <v>223</v>
      </c>
      <c r="AU100" s="18" t="s">
        <v>75</v>
      </c>
    </row>
    <row r="101" s="13" customFormat="1">
      <c r="A101" s="13"/>
      <c r="B101" s="234"/>
      <c r="C101" s="235"/>
      <c r="D101" s="229" t="s">
        <v>225</v>
      </c>
      <c r="E101" s="236" t="s">
        <v>19</v>
      </c>
      <c r="F101" s="237" t="s">
        <v>275</v>
      </c>
      <c r="G101" s="235"/>
      <c r="H101" s="238">
        <v>12</v>
      </c>
      <c r="I101" s="239"/>
      <c r="J101" s="235"/>
      <c r="K101" s="235"/>
      <c r="L101" s="240"/>
      <c r="M101" s="241"/>
      <c r="N101" s="242"/>
      <c r="O101" s="242"/>
      <c r="P101" s="242"/>
      <c r="Q101" s="242"/>
      <c r="R101" s="242"/>
      <c r="S101" s="242"/>
      <c r="T101" s="24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44" t="s">
        <v>225</v>
      </c>
      <c r="AU101" s="244" t="s">
        <v>75</v>
      </c>
      <c r="AV101" s="13" t="s">
        <v>79</v>
      </c>
      <c r="AW101" s="13" t="s">
        <v>32</v>
      </c>
      <c r="AX101" s="13" t="s">
        <v>71</v>
      </c>
      <c r="AY101" s="244" t="s">
        <v>209</v>
      </c>
    </row>
    <row r="102" s="13" customFormat="1">
      <c r="A102" s="13"/>
      <c r="B102" s="234"/>
      <c r="C102" s="235"/>
      <c r="D102" s="229" t="s">
        <v>225</v>
      </c>
      <c r="E102" s="236" t="s">
        <v>19</v>
      </c>
      <c r="F102" s="237" t="s">
        <v>462</v>
      </c>
      <c r="G102" s="235"/>
      <c r="H102" s="238">
        <v>16</v>
      </c>
      <c r="I102" s="239"/>
      <c r="J102" s="235"/>
      <c r="K102" s="235"/>
      <c r="L102" s="240"/>
      <c r="M102" s="241"/>
      <c r="N102" s="242"/>
      <c r="O102" s="242"/>
      <c r="P102" s="242"/>
      <c r="Q102" s="242"/>
      <c r="R102" s="242"/>
      <c r="S102" s="242"/>
      <c r="T102" s="24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44" t="s">
        <v>225</v>
      </c>
      <c r="AU102" s="244" t="s">
        <v>75</v>
      </c>
      <c r="AV102" s="13" t="s">
        <v>79</v>
      </c>
      <c r="AW102" s="13" t="s">
        <v>32</v>
      </c>
      <c r="AX102" s="13" t="s">
        <v>71</v>
      </c>
      <c r="AY102" s="244" t="s">
        <v>209</v>
      </c>
    </row>
    <row r="103" s="14" customFormat="1">
      <c r="A103" s="14"/>
      <c r="B103" s="245"/>
      <c r="C103" s="246"/>
      <c r="D103" s="229" t="s">
        <v>225</v>
      </c>
      <c r="E103" s="247" t="s">
        <v>19</v>
      </c>
      <c r="F103" s="248" t="s">
        <v>229</v>
      </c>
      <c r="G103" s="246"/>
      <c r="H103" s="249">
        <v>28</v>
      </c>
      <c r="I103" s="250"/>
      <c r="J103" s="246"/>
      <c r="K103" s="246"/>
      <c r="L103" s="251"/>
      <c r="M103" s="252"/>
      <c r="N103" s="253"/>
      <c r="O103" s="253"/>
      <c r="P103" s="253"/>
      <c r="Q103" s="253"/>
      <c r="R103" s="253"/>
      <c r="S103" s="253"/>
      <c r="T103" s="25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T103" s="255" t="s">
        <v>225</v>
      </c>
      <c r="AU103" s="255" t="s">
        <v>75</v>
      </c>
      <c r="AV103" s="14" t="s">
        <v>116</v>
      </c>
      <c r="AW103" s="14" t="s">
        <v>32</v>
      </c>
      <c r="AX103" s="14" t="s">
        <v>75</v>
      </c>
      <c r="AY103" s="255" t="s">
        <v>209</v>
      </c>
    </row>
    <row r="104" s="2" customFormat="1" ht="33" customHeight="1">
      <c r="A104" s="39"/>
      <c r="B104" s="40"/>
      <c r="C104" s="216" t="s">
        <v>87</v>
      </c>
      <c r="D104" s="216" t="s">
        <v>213</v>
      </c>
      <c r="E104" s="217" t="s">
        <v>230</v>
      </c>
      <c r="F104" s="218" t="s">
        <v>231</v>
      </c>
      <c r="G104" s="219" t="s">
        <v>176</v>
      </c>
      <c r="H104" s="220">
        <v>73</v>
      </c>
      <c r="I104" s="221"/>
      <c r="J104" s="222">
        <f>ROUND(I104*H104,2)</f>
        <v>0</v>
      </c>
      <c r="K104" s="218" t="s">
        <v>216</v>
      </c>
      <c r="L104" s="45"/>
      <c r="M104" s="223" t="s">
        <v>19</v>
      </c>
      <c r="N104" s="224" t="s">
        <v>42</v>
      </c>
      <c r="O104" s="85"/>
      <c r="P104" s="225">
        <f>O104*H104</f>
        <v>0</v>
      </c>
      <c r="Q104" s="225">
        <v>0</v>
      </c>
      <c r="R104" s="225">
        <f>Q104*H104</f>
        <v>0</v>
      </c>
      <c r="S104" s="225">
        <v>0</v>
      </c>
      <c r="T104" s="226">
        <f>S104*H104</f>
        <v>0</v>
      </c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R104" s="227" t="s">
        <v>217</v>
      </c>
      <c r="AT104" s="227" t="s">
        <v>213</v>
      </c>
      <c r="AU104" s="227" t="s">
        <v>75</v>
      </c>
      <c r="AY104" s="18" t="s">
        <v>209</v>
      </c>
      <c r="BE104" s="228">
        <f>IF(N104="základní",J104,0)</f>
        <v>0</v>
      </c>
      <c r="BF104" s="228">
        <f>IF(N104="snížená",J104,0)</f>
        <v>0</v>
      </c>
      <c r="BG104" s="228">
        <f>IF(N104="zákl. přenesená",J104,0)</f>
        <v>0</v>
      </c>
      <c r="BH104" s="228">
        <f>IF(N104="sníž. přenesená",J104,0)</f>
        <v>0</v>
      </c>
      <c r="BI104" s="228">
        <f>IF(N104="nulová",J104,0)</f>
        <v>0</v>
      </c>
      <c r="BJ104" s="18" t="s">
        <v>75</v>
      </c>
      <c r="BK104" s="228">
        <f>ROUND(I104*H104,2)</f>
        <v>0</v>
      </c>
      <c r="BL104" s="18" t="s">
        <v>217</v>
      </c>
      <c r="BM104" s="227" t="s">
        <v>232</v>
      </c>
    </row>
    <row r="105" s="13" customFormat="1">
      <c r="A105" s="13"/>
      <c r="B105" s="234"/>
      <c r="C105" s="235"/>
      <c r="D105" s="229" t="s">
        <v>225</v>
      </c>
      <c r="E105" s="236" t="s">
        <v>19</v>
      </c>
      <c r="F105" s="237" t="s">
        <v>463</v>
      </c>
      <c r="G105" s="235"/>
      <c r="H105" s="238">
        <v>32</v>
      </c>
      <c r="I105" s="239"/>
      <c r="J105" s="235"/>
      <c r="K105" s="235"/>
      <c r="L105" s="240"/>
      <c r="M105" s="241"/>
      <c r="N105" s="242"/>
      <c r="O105" s="242"/>
      <c r="P105" s="242"/>
      <c r="Q105" s="242"/>
      <c r="R105" s="242"/>
      <c r="S105" s="242"/>
      <c r="T105" s="24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44" t="s">
        <v>225</v>
      </c>
      <c r="AU105" s="244" t="s">
        <v>75</v>
      </c>
      <c r="AV105" s="13" t="s">
        <v>79</v>
      </c>
      <c r="AW105" s="13" t="s">
        <v>32</v>
      </c>
      <c r="AX105" s="13" t="s">
        <v>71</v>
      </c>
      <c r="AY105" s="244" t="s">
        <v>209</v>
      </c>
    </row>
    <row r="106" s="13" customFormat="1">
      <c r="A106" s="13"/>
      <c r="B106" s="234"/>
      <c r="C106" s="235"/>
      <c r="D106" s="229" t="s">
        <v>225</v>
      </c>
      <c r="E106" s="236" t="s">
        <v>19</v>
      </c>
      <c r="F106" s="237" t="s">
        <v>464</v>
      </c>
      <c r="G106" s="235"/>
      <c r="H106" s="238">
        <v>29</v>
      </c>
      <c r="I106" s="239"/>
      <c r="J106" s="235"/>
      <c r="K106" s="235"/>
      <c r="L106" s="240"/>
      <c r="M106" s="241"/>
      <c r="N106" s="242"/>
      <c r="O106" s="242"/>
      <c r="P106" s="242"/>
      <c r="Q106" s="242"/>
      <c r="R106" s="242"/>
      <c r="S106" s="242"/>
      <c r="T106" s="24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T106" s="244" t="s">
        <v>225</v>
      </c>
      <c r="AU106" s="244" t="s">
        <v>75</v>
      </c>
      <c r="AV106" s="13" t="s">
        <v>79</v>
      </c>
      <c r="AW106" s="13" t="s">
        <v>32</v>
      </c>
      <c r="AX106" s="13" t="s">
        <v>71</v>
      </c>
      <c r="AY106" s="244" t="s">
        <v>209</v>
      </c>
    </row>
    <row r="107" s="13" customFormat="1">
      <c r="A107" s="13"/>
      <c r="B107" s="234"/>
      <c r="C107" s="235"/>
      <c r="D107" s="229" t="s">
        <v>225</v>
      </c>
      <c r="E107" s="236" t="s">
        <v>19</v>
      </c>
      <c r="F107" s="237" t="s">
        <v>465</v>
      </c>
      <c r="G107" s="235"/>
      <c r="H107" s="238">
        <v>12</v>
      </c>
      <c r="I107" s="239"/>
      <c r="J107" s="235"/>
      <c r="K107" s="235"/>
      <c r="L107" s="240"/>
      <c r="M107" s="241"/>
      <c r="N107" s="242"/>
      <c r="O107" s="242"/>
      <c r="P107" s="242"/>
      <c r="Q107" s="242"/>
      <c r="R107" s="242"/>
      <c r="S107" s="242"/>
      <c r="T107" s="24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44" t="s">
        <v>225</v>
      </c>
      <c r="AU107" s="244" t="s">
        <v>75</v>
      </c>
      <c r="AV107" s="13" t="s">
        <v>79</v>
      </c>
      <c r="AW107" s="13" t="s">
        <v>32</v>
      </c>
      <c r="AX107" s="13" t="s">
        <v>71</v>
      </c>
      <c r="AY107" s="244" t="s">
        <v>209</v>
      </c>
    </row>
    <row r="108" s="14" customFormat="1">
      <c r="A108" s="14"/>
      <c r="B108" s="245"/>
      <c r="C108" s="246"/>
      <c r="D108" s="229" t="s">
        <v>225</v>
      </c>
      <c r="E108" s="247" t="s">
        <v>174</v>
      </c>
      <c r="F108" s="248" t="s">
        <v>229</v>
      </c>
      <c r="G108" s="246"/>
      <c r="H108" s="249">
        <v>73</v>
      </c>
      <c r="I108" s="250"/>
      <c r="J108" s="246"/>
      <c r="K108" s="246"/>
      <c r="L108" s="251"/>
      <c r="M108" s="252"/>
      <c r="N108" s="253"/>
      <c r="O108" s="253"/>
      <c r="P108" s="253"/>
      <c r="Q108" s="253"/>
      <c r="R108" s="253"/>
      <c r="S108" s="253"/>
      <c r="T108" s="25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T108" s="255" t="s">
        <v>225</v>
      </c>
      <c r="AU108" s="255" t="s">
        <v>75</v>
      </c>
      <c r="AV108" s="14" t="s">
        <v>116</v>
      </c>
      <c r="AW108" s="14" t="s">
        <v>32</v>
      </c>
      <c r="AX108" s="14" t="s">
        <v>75</v>
      </c>
      <c r="AY108" s="255" t="s">
        <v>209</v>
      </c>
    </row>
    <row r="109" s="2" customFormat="1" ht="33" customHeight="1">
      <c r="A109" s="39"/>
      <c r="B109" s="40"/>
      <c r="C109" s="216" t="s">
        <v>116</v>
      </c>
      <c r="D109" s="216" t="s">
        <v>213</v>
      </c>
      <c r="E109" s="217" t="s">
        <v>236</v>
      </c>
      <c r="F109" s="218" t="s">
        <v>237</v>
      </c>
      <c r="G109" s="219" t="s">
        <v>167</v>
      </c>
      <c r="H109" s="220">
        <v>14.4</v>
      </c>
      <c r="I109" s="221"/>
      <c r="J109" s="222">
        <f>ROUND(I109*H109,2)</f>
        <v>0</v>
      </c>
      <c r="K109" s="218" t="s">
        <v>216</v>
      </c>
      <c r="L109" s="45"/>
      <c r="M109" s="223" t="s">
        <v>19</v>
      </c>
      <c r="N109" s="224" t="s">
        <v>42</v>
      </c>
      <c r="O109" s="85"/>
      <c r="P109" s="225">
        <f>O109*H109</f>
        <v>0</v>
      </c>
      <c r="Q109" s="225">
        <v>0</v>
      </c>
      <c r="R109" s="225">
        <f>Q109*H109</f>
        <v>0</v>
      </c>
      <c r="S109" s="225">
        <v>0</v>
      </c>
      <c r="T109" s="226">
        <f>S109*H109</f>
        <v>0</v>
      </c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R109" s="227" t="s">
        <v>217</v>
      </c>
      <c r="AT109" s="227" t="s">
        <v>213</v>
      </c>
      <c r="AU109" s="227" t="s">
        <v>75</v>
      </c>
      <c r="AY109" s="18" t="s">
        <v>209</v>
      </c>
      <c r="BE109" s="228">
        <f>IF(N109="základní",J109,0)</f>
        <v>0</v>
      </c>
      <c r="BF109" s="228">
        <f>IF(N109="snížená",J109,0)</f>
        <v>0</v>
      </c>
      <c r="BG109" s="228">
        <f>IF(N109="zákl. přenesená",J109,0)</f>
        <v>0</v>
      </c>
      <c r="BH109" s="228">
        <f>IF(N109="sníž. přenesená",J109,0)</f>
        <v>0</v>
      </c>
      <c r="BI109" s="228">
        <f>IF(N109="nulová",J109,0)</f>
        <v>0</v>
      </c>
      <c r="BJ109" s="18" t="s">
        <v>75</v>
      </c>
      <c r="BK109" s="228">
        <f>ROUND(I109*H109,2)</f>
        <v>0</v>
      </c>
      <c r="BL109" s="18" t="s">
        <v>217</v>
      </c>
      <c r="BM109" s="227" t="s">
        <v>238</v>
      </c>
    </row>
    <row r="110" s="13" customFormat="1">
      <c r="A110" s="13"/>
      <c r="B110" s="234"/>
      <c r="C110" s="235"/>
      <c r="D110" s="229" t="s">
        <v>225</v>
      </c>
      <c r="E110" s="236" t="s">
        <v>19</v>
      </c>
      <c r="F110" s="237" t="s">
        <v>239</v>
      </c>
      <c r="G110" s="235"/>
      <c r="H110" s="238">
        <v>7.2000000000000002</v>
      </c>
      <c r="I110" s="239"/>
      <c r="J110" s="235"/>
      <c r="K110" s="235"/>
      <c r="L110" s="240"/>
      <c r="M110" s="241"/>
      <c r="N110" s="242"/>
      <c r="O110" s="242"/>
      <c r="P110" s="242"/>
      <c r="Q110" s="242"/>
      <c r="R110" s="242"/>
      <c r="S110" s="242"/>
      <c r="T110" s="24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44" t="s">
        <v>225</v>
      </c>
      <c r="AU110" s="244" t="s">
        <v>75</v>
      </c>
      <c r="AV110" s="13" t="s">
        <v>79</v>
      </c>
      <c r="AW110" s="13" t="s">
        <v>32</v>
      </c>
      <c r="AX110" s="13" t="s">
        <v>71</v>
      </c>
      <c r="AY110" s="244" t="s">
        <v>209</v>
      </c>
    </row>
    <row r="111" s="13" customFormat="1">
      <c r="A111" s="13"/>
      <c r="B111" s="234"/>
      <c r="C111" s="235"/>
      <c r="D111" s="229" t="s">
        <v>225</v>
      </c>
      <c r="E111" s="236" t="s">
        <v>19</v>
      </c>
      <c r="F111" s="237" t="s">
        <v>240</v>
      </c>
      <c r="G111" s="235"/>
      <c r="H111" s="238">
        <v>7.2000000000000002</v>
      </c>
      <c r="I111" s="239"/>
      <c r="J111" s="235"/>
      <c r="K111" s="235"/>
      <c r="L111" s="240"/>
      <c r="M111" s="241"/>
      <c r="N111" s="242"/>
      <c r="O111" s="242"/>
      <c r="P111" s="242"/>
      <c r="Q111" s="242"/>
      <c r="R111" s="242"/>
      <c r="S111" s="242"/>
      <c r="T111" s="24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44" t="s">
        <v>225</v>
      </c>
      <c r="AU111" s="244" t="s">
        <v>75</v>
      </c>
      <c r="AV111" s="13" t="s">
        <v>79</v>
      </c>
      <c r="AW111" s="13" t="s">
        <v>32</v>
      </c>
      <c r="AX111" s="13" t="s">
        <v>71</v>
      </c>
      <c r="AY111" s="244" t="s">
        <v>209</v>
      </c>
    </row>
    <row r="112" s="14" customFormat="1">
      <c r="A112" s="14"/>
      <c r="B112" s="245"/>
      <c r="C112" s="246"/>
      <c r="D112" s="229" t="s">
        <v>225</v>
      </c>
      <c r="E112" s="247" t="s">
        <v>178</v>
      </c>
      <c r="F112" s="248" t="s">
        <v>229</v>
      </c>
      <c r="G112" s="246"/>
      <c r="H112" s="249">
        <v>14.4</v>
      </c>
      <c r="I112" s="250"/>
      <c r="J112" s="246"/>
      <c r="K112" s="246"/>
      <c r="L112" s="251"/>
      <c r="M112" s="252"/>
      <c r="N112" s="253"/>
      <c r="O112" s="253"/>
      <c r="P112" s="253"/>
      <c r="Q112" s="253"/>
      <c r="R112" s="253"/>
      <c r="S112" s="253"/>
      <c r="T112" s="25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T112" s="255" t="s">
        <v>225</v>
      </c>
      <c r="AU112" s="255" t="s">
        <v>75</v>
      </c>
      <c r="AV112" s="14" t="s">
        <v>116</v>
      </c>
      <c r="AW112" s="14" t="s">
        <v>32</v>
      </c>
      <c r="AX112" s="14" t="s">
        <v>75</v>
      </c>
      <c r="AY112" s="255" t="s">
        <v>209</v>
      </c>
    </row>
    <row r="113" s="2" customFormat="1" ht="16.5" customHeight="1">
      <c r="A113" s="39"/>
      <c r="B113" s="40"/>
      <c r="C113" s="216" t="s">
        <v>126</v>
      </c>
      <c r="D113" s="216" t="s">
        <v>213</v>
      </c>
      <c r="E113" s="217" t="s">
        <v>466</v>
      </c>
      <c r="F113" s="218" t="s">
        <v>467</v>
      </c>
      <c r="G113" s="219" t="s">
        <v>221</v>
      </c>
      <c r="H113" s="220">
        <v>2</v>
      </c>
      <c r="I113" s="221"/>
      <c r="J113" s="222">
        <f>ROUND(I113*H113,2)</f>
        <v>0</v>
      </c>
      <c r="K113" s="218" t="s">
        <v>216</v>
      </c>
      <c r="L113" s="45"/>
      <c r="M113" s="223" t="s">
        <v>19</v>
      </c>
      <c r="N113" s="224" t="s">
        <v>42</v>
      </c>
      <c r="O113" s="85"/>
      <c r="P113" s="225">
        <f>O113*H113</f>
        <v>0</v>
      </c>
      <c r="Q113" s="225">
        <v>0</v>
      </c>
      <c r="R113" s="225">
        <f>Q113*H113</f>
        <v>0</v>
      </c>
      <c r="S113" s="225">
        <v>0</v>
      </c>
      <c r="T113" s="226">
        <f>S113*H113</f>
        <v>0</v>
      </c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R113" s="227" t="s">
        <v>217</v>
      </c>
      <c r="AT113" s="227" t="s">
        <v>213</v>
      </c>
      <c r="AU113" s="227" t="s">
        <v>75</v>
      </c>
      <c r="AY113" s="18" t="s">
        <v>209</v>
      </c>
      <c r="BE113" s="228">
        <f>IF(N113="základní",J113,0)</f>
        <v>0</v>
      </c>
      <c r="BF113" s="228">
        <f>IF(N113="snížená",J113,0)</f>
        <v>0</v>
      </c>
      <c r="BG113" s="228">
        <f>IF(N113="zákl. přenesená",J113,0)</f>
        <v>0</v>
      </c>
      <c r="BH113" s="228">
        <f>IF(N113="sníž. přenesená",J113,0)</f>
        <v>0</v>
      </c>
      <c r="BI113" s="228">
        <f>IF(N113="nulová",J113,0)</f>
        <v>0</v>
      </c>
      <c r="BJ113" s="18" t="s">
        <v>75</v>
      </c>
      <c r="BK113" s="228">
        <f>ROUND(I113*H113,2)</f>
        <v>0</v>
      </c>
      <c r="BL113" s="18" t="s">
        <v>217</v>
      </c>
      <c r="BM113" s="227" t="s">
        <v>468</v>
      </c>
    </row>
    <row r="114" s="13" customFormat="1">
      <c r="A114" s="13"/>
      <c r="B114" s="234"/>
      <c r="C114" s="235"/>
      <c r="D114" s="229" t="s">
        <v>225</v>
      </c>
      <c r="E114" s="236" t="s">
        <v>19</v>
      </c>
      <c r="F114" s="237" t="s">
        <v>469</v>
      </c>
      <c r="G114" s="235"/>
      <c r="H114" s="238">
        <v>2</v>
      </c>
      <c r="I114" s="239"/>
      <c r="J114" s="235"/>
      <c r="K114" s="235"/>
      <c r="L114" s="240"/>
      <c r="M114" s="241"/>
      <c r="N114" s="242"/>
      <c r="O114" s="242"/>
      <c r="P114" s="242"/>
      <c r="Q114" s="242"/>
      <c r="R114" s="242"/>
      <c r="S114" s="242"/>
      <c r="T114" s="24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44" t="s">
        <v>225</v>
      </c>
      <c r="AU114" s="244" t="s">
        <v>75</v>
      </c>
      <c r="AV114" s="13" t="s">
        <v>79</v>
      </c>
      <c r="AW114" s="13" t="s">
        <v>32</v>
      </c>
      <c r="AX114" s="13" t="s">
        <v>75</v>
      </c>
      <c r="AY114" s="244" t="s">
        <v>209</v>
      </c>
    </row>
    <row r="115" s="2" customFormat="1">
      <c r="A115" s="39"/>
      <c r="B115" s="40"/>
      <c r="C115" s="216" t="s">
        <v>134</v>
      </c>
      <c r="D115" s="216" t="s">
        <v>213</v>
      </c>
      <c r="E115" s="217" t="s">
        <v>241</v>
      </c>
      <c r="F115" s="218" t="s">
        <v>242</v>
      </c>
      <c r="G115" s="219" t="s">
        <v>167</v>
      </c>
      <c r="H115" s="220">
        <v>100</v>
      </c>
      <c r="I115" s="221"/>
      <c r="J115" s="222">
        <f>ROUND(I115*H115,2)</f>
        <v>0</v>
      </c>
      <c r="K115" s="218" t="s">
        <v>216</v>
      </c>
      <c r="L115" s="45"/>
      <c r="M115" s="223" t="s">
        <v>19</v>
      </c>
      <c r="N115" s="224" t="s">
        <v>42</v>
      </c>
      <c r="O115" s="85"/>
      <c r="P115" s="225">
        <f>O115*H115</f>
        <v>0</v>
      </c>
      <c r="Q115" s="225">
        <v>0</v>
      </c>
      <c r="R115" s="225">
        <f>Q115*H115</f>
        <v>0</v>
      </c>
      <c r="S115" s="225">
        <v>0</v>
      </c>
      <c r="T115" s="226">
        <f>S115*H115</f>
        <v>0</v>
      </c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R115" s="227" t="s">
        <v>217</v>
      </c>
      <c r="AT115" s="227" t="s">
        <v>213</v>
      </c>
      <c r="AU115" s="227" t="s">
        <v>75</v>
      </c>
      <c r="AY115" s="18" t="s">
        <v>209</v>
      </c>
      <c r="BE115" s="228">
        <f>IF(N115="základní",J115,0)</f>
        <v>0</v>
      </c>
      <c r="BF115" s="228">
        <f>IF(N115="snížená",J115,0)</f>
        <v>0</v>
      </c>
      <c r="BG115" s="228">
        <f>IF(N115="zákl. přenesená",J115,0)</f>
        <v>0</v>
      </c>
      <c r="BH115" s="228">
        <f>IF(N115="sníž. přenesená",J115,0)</f>
        <v>0</v>
      </c>
      <c r="BI115" s="228">
        <f>IF(N115="nulová",J115,0)</f>
        <v>0</v>
      </c>
      <c r="BJ115" s="18" t="s">
        <v>75</v>
      </c>
      <c r="BK115" s="228">
        <f>ROUND(I115*H115,2)</f>
        <v>0</v>
      </c>
      <c r="BL115" s="18" t="s">
        <v>217</v>
      </c>
      <c r="BM115" s="227" t="s">
        <v>243</v>
      </c>
    </row>
    <row r="116" s="2" customFormat="1">
      <c r="A116" s="39"/>
      <c r="B116" s="40"/>
      <c r="C116" s="41"/>
      <c r="D116" s="229" t="s">
        <v>223</v>
      </c>
      <c r="E116" s="41"/>
      <c r="F116" s="230" t="s">
        <v>244</v>
      </c>
      <c r="G116" s="41"/>
      <c r="H116" s="41"/>
      <c r="I116" s="231"/>
      <c r="J116" s="41"/>
      <c r="K116" s="41"/>
      <c r="L116" s="45"/>
      <c r="M116" s="232"/>
      <c r="N116" s="233"/>
      <c r="O116" s="85"/>
      <c r="P116" s="85"/>
      <c r="Q116" s="85"/>
      <c r="R116" s="85"/>
      <c r="S116" s="85"/>
      <c r="T116" s="86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T116" s="18" t="s">
        <v>223</v>
      </c>
      <c r="AU116" s="18" t="s">
        <v>75</v>
      </c>
    </row>
    <row r="117" s="13" customFormat="1">
      <c r="A117" s="13"/>
      <c r="B117" s="234"/>
      <c r="C117" s="235"/>
      <c r="D117" s="229" t="s">
        <v>225</v>
      </c>
      <c r="E117" s="236" t="s">
        <v>245</v>
      </c>
      <c r="F117" s="237" t="s">
        <v>470</v>
      </c>
      <c r="G117" s="235"/>
      <c r="H117" s="238">
        <v>100</v>
      </c>
      <c r="I117" s="239"/>
      <c r="J117" s="235"/>
      <c r="K117" s="235"/>
      <c r="L117" s="240"/>
      <c r="M117" s="241"/>
      <c r="N117" s="242"/>
      <c r="O117" s="242"/>
      <c r="P117" s="242"/>
      <c r="Q117" s="242"/>
      <c r="R117" s="242"/>
      <c r="S117" s="242"/>
      <c r="T117" s="24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T117" s="244" t="s">
        <v>225</v>
      </c>
      <c r="AU117" s="244" t="s">
        <v>75</v>
      </c>
      <c r="AV117" s="13" t="s">
        <v>79</v>
      </c>
      <c r="AW117" s="13" t="s">
        <v>32</v>
      </c>
      <c r="AX117" s="13" t="s">
        <v>75</v>
      </c>
      <c r="AY117" s="244" t="s">
        <v>209</v>
      </c>
    </row>
    <row r="118" s="2" customFormat="1">
      <c r="A118" s="39"/>
      <c r="B118" s="40"/>
      <c r="C118" s="216" t="s">
        <v>252</v>
      </c>
      <c r="D118" s="216" t="s">
        <v>213</v>
      </c>
      <c r="E118" s="217" t="s">
        <v>471</v>
      </c>
      <c r="F118" s="218" t="s">
        <v>472</v>
      </c>
      <c r="G118" s="219" t="s">
        <v>167</v>
      </c>
      <c r="H118" s="220">
        <v>16</v>
      </c>
      <c r="I118" s="221"/>
      <c r="J118" s="222">
        <f>ROUND(I118*H118,2)</f>
        <v>0</v>
      </c>
      <c r="K118" s="218" t="s">
        <v>216</v>
      </c>
      <c r="L118" s="45"/>
      <c r="M118" s="223" t="s">
        <v>19</v>
      </c>
      <c r="N118" s="224" t="s">
        <v>42</v>
      </c>
      <c r="O118" s="85"/>
      <c r="P118" s="225">
        <f>O118*H118</f>
        <v>0</v>
      </c>
      <c r="Q118" s="225">
        <v>0</v>
      </c>
      <c r="R118" s="225">
        <f>Q118*H118</f>
        <v>0</v>
      </c>
      <c r="S118" s="225">
        <v>0</v>
      </c>
      <c r="T118" s="226">
        <f>S118*H118</f>
        <v>0</v>
      </c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R118" s="227" t="s">
        <v>116</v>
      </c>
      <c r="AT118" s="227" t="s">
        <v>213</v>
      </c>
      <c r="AU118" s="227" t="s">
        <v>75</v>
      </c>
      <c r="AY118" s="18" t="s">
        <v>209</v>
      </c>
      <c r="BE118" s="228">
        <f>IF(N118="základní",J118,0)</f>
        <v>0</v>
      </c>
      <c r="BF118" s="228">
        <f>IF(N118="snížená",J118,0)</f>
        <v>0</v>
      </c>
      <c r="BG118" s="228">
        <f>IF(N118="zákl. přenesená",J118,0)</f>
        <v>0</v>
      </c>
      <c r="BH118" s="228">
        <f>IF(N118="sníž. přenesená",J118,0)</f>
        <v>0</v>
      </c>
      <c r="BI118" s="228">
        <f>IF(N118="nulová",J118,0)</f>
        <v>0</v>
      </c>
      <c r="BJ118" s="18" t="s">
        <v>75</v>
      </c>
      <c r="BK118" s="228">
        <f>ROUND(I118*H118,2)</f>
        <v>0</v>
      </c>
      <c r="BL118" s="18" t="s">
        <v>116</v>
      </c>
      <c r="BM118" s="227" t="s">
        <v>473</v>
      </c>
    </row>
    <row r="119" s="2" customFormat="1">
      <c r="A119" s="39"/>
      <c r="B119" s="40"/>
      <c r="C119" s="41"/>
      <c r="D119" s="229" t="s">
        <v>223</v>
      </c>
      <c r="E119" s="41"/>
      <c r="F119" s="230" t="s">
        <v>244</v>
      </c>
      <c r="G119" s="41"/>
      <c r="H119" s="41"/>
      <c r="I119" s="231"/>
      <c r="J119" s="41"/>
      <c r="K119" s="41"/>
      <c r="L119" s="45"/>
      <c r="M119" s="232"/>
      <c r="N119" s="233"/>
      <c r="O119" s="85"/>
      <c r="P119" s="85"/>
      <c r="Q119" s="85"/>
      <c r="R119" s="85"/>
      <c r="S119" s="85"/>
      <c r="T119" s="86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T119" s="18" t="s">
        <v>223</v>
      </c>
      <c r="AU119" s="18" t="s">
        <v>75</v>
      </c>
    </row>
    <row r="120" s="13" customFormat="1">
      <c r="A120" s="13"/>
      <c r="B120" s="234"/>
      <c r="C120" s="235"/>
      <c r="D120" s="229" t="s">
        <v>225</v>
      </c>
      <c r="E120" s="236" t="s">
        <v>19</v>
      </c>
      <c r="F120" s="237" t="s">
        <v>474</v>
      </c>
      <c r="G120" s="235"/>
      <c r="H120" s="238">
        <v>16</v>
      </c>
      <c r="I120" s="239"/>
      <c r="J120" s="235"/>
      <c r="K120" s="235"/>
      <c r="L120" s="240"/>
      <c r="M120" s="241"/>
      <c r="N120" s="242"/>
      <c r="O120" s="242"/>
      <c r="P120" s="242"/>
      <c r="Q120" s="242"/>
      <c r="R120" s="242"/>
      <c r="S120" s="242"/>
      <c r="T120" s="24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44" t="s">
        <v>225</v>
      </c>
      <c r="AU120" s="244" t="s">
        <v>75</v>
      </c>
      <c r="AV120" s="13" t="s">
        <v>79</v>
      </c>
      <c r="AW120" s="13" t="s">
        <v>32</v>
      </c>
      <c r="AX120" s="13" t="s">
        <v>75</v>
      </c>
      <c r="AY120" s="244" t="s">
        <v>209</v>
      </c>
    </row>
    <row r="121" s="2" customFormat="1" ht="16.5" customHeight="1">
      <c r="A121" s="39"/>
      <c r="B121" s="40"/>
      <c r="C121" s="256" t="s">
        <v>226</v>
      </c>
      <c r="D121" s="256" t="s">
        <v>247</v>
      </c>
      <c r="E121" s="257" t="s">
        <v>248</v>
      </c>
      <c r="F121" s="258" t="s">
        <v>249</v>
      </c>
      <c r="G121" s="259" t="s">
        <v>221</v>
      </c>
      <c r="H121" s="260">
        <v>4</v>
      </c>
      <c r="I121" s="261"/>
      <c r="J121" s="262">
        <f>ROUND(I121*H121,2)</f>
        <v>0</v>
      </c>
      <c r="K121" s="258" t="s">
        <v>216</v>
      </c>
      <c r="L121" s="263"/>
      <c r="M121" s="264" t="s">
        <v>19</v>
      </c>
      <c r="N121" s="265" t="s">
        <v>42</v>
      </c>
      <c r="O121" s="85"/>
      <c r="P121" s="225">
        <f>O121*H121</f>
        <v>0</v>
      </c>
      <c r="Q121" s="225">
        <v>1.50075</v>
      </c>
      <c r="R121" s="225">
        <f>Q121*H121</f>
        <v>6.0030000000000001</v>
      </c>
      <c r="S121" s="225">
        <v>0</v>
      </c>
      <c r="T121" s="226">
        <f>S121*H121</f>
        <v>0</v>
      </c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R121" s="227" t="s">
        <v>226</v>
      </c>
      <c r="AT121" s="227" t="s">
        <v>247</v>
      </c>
      <c r="AU121" s="227" t="s">
        <v>75</v>
      </c>
      <c r="AY121" s="18" t="s">
        <v>209</v>
      </c>
      <c r="BE121" s="228">
        <f>IF(N121="základní",J121,0)</f>
        <v>0</v>
      </c>
      <c r="BF121" s="228">
        <f>IF(N121="snížená",J121,0)</f>
        <v>0</v>
      </c>
      <c r="BG121" s="228">
        <f>IF(N121="zákl. přenesená",J121,0)</f>
        <v>0</v>
      </c>
      <c r="BH121" s="228">
        <f>IF(N121="sníž. přenesená",J121,0)</f>
        <v>0</v>
      </c>
      <c r="BI121" s="228">
        <f>IF(N121="nulová",J121,0)</f>
        <v>0</v>
      </c>
      <c r="BJ121" s="18" t="s">
        <v>75</v>
      </c>
      <c r="BK121" s="228">
        <f>ROUND(I121*H121,2)</f>
        <v>0</v>
      </c>
      <c r="BL121" s="18" t="s">
        <v>116</v>
      </c>
      <c r="BM121" s="227" t="s">
        <v>475</v>
      </c>
    </row>
    <row r="122" s="2" customFormat="1" ht="16.5" customHeight="1">
      <c r="A122" s="39"/>
      <c r="B122" s="40"/>
      <c r="C122" s="256" t="s">
        <v>261</v>
      </c>
      <c r="D122" s="256" t="s">
        <v>247</v>
      </c>
      <c r="E122" s="257" t="s">
        <v>476</v>
      </c>
      <c r="F122" s="258" t="s">
        <v>477</v>
      </c>
      <c r="G122" s="259" t="s">
        <v>221</v>
      </c>
      <c r="H122" s="260">
        <v>4</v>
      </c>
      <c r="I122" s="261"/>
      <c r="J122" s="262">
        <f>ROUND(I122*H122,2)</f>
        <v>0</v>
      </c>
      <c r="K122" s="258" t="s">
        <v>216</v>
      </c>
      <c r="L122" s="263"/>
      <c r="M122" s="264" t="s">
        <v>19</v>
      </c>
      <c r="N122" s="265" t="s">
        <v>42</v>
      </c>
      <c r="O122" s="85"/>
      <c r="P122" s="225">
        <f>O122*H122</f>
        <v>0</v>
      </c>
      <c r="Q122" s="225">
        <v>0.28093000000000001</v>
      </c>
      <c r="R122" s="225">
        <f>Q122*H122</f>
        <v>1.1237200000000001</v>
      </c>
      <c r="S122" s="225">
        <v>0</v>
      </c>
      <c r="T122" s="226">
        <f>S122*H122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R122" s="227" t="s">
        <v>226</v>
      </c>
      <c r="AT122" s="227" t="s">
        <v>247</v>
      </c>
      <c r="AU122" s="227" t="s">
        <v>75</v>
      </c>
      <c r="AY122" s="18" t="s">
        <v>209</v>
      </c>
      <c r="BE122" s="228">
        <f>IF(N122="základní",J122,0)</f>
        <v>0</v>
      </c>
      <c r="BF122" s="228">
        <f>IF(N122="snížená",J122,0)</f>
        <v>0</v>
      </c>
      <c r="BG122" s="228">
        <f>IF(N122="zákl. přenesená",J122,0)</f>
        <v>0</v>
      </c>
      <c r="BH122" s="228">
        <f>IF(N122="sníž. přenesená",J122,0)</f>
        <v>0</v>
      </c>
      <c r="BI122" s="228">
        <f>IF(N122="nulová",J122,0)</f>
        <v>0</v>
      </c>
      <c r="BJ122" s="18" t="s">
        <v>75</v>
      </c>
      <c r="BK122" s="228">
        <f>ROUND(I122*H122,2)</f>
        <v>0</v>
      </c>
      <c r="BL122" s="18" t="s">
        <v>116</v>
      </c>
      <c r="BM122" s="227" t="s">
        <v>478</v>
      </c>
    </row>
    <row r="123" s="2" customFormat="1">
      <c r="A123" s="39"/>
      <c r="B123" s="40"/>
      <c r="C123" s="216" t="s">
        <v>267</v>
      </c>
      <c r="D123" s="216" t="s">
        <v>213</v>
      </c>
      <c r="E123" s="217" t="s">
        <v>256</v>
      </c>
      <c r="F123" s="218" t="s">
        <v>479</v>
      </c>
      <c r="G123" s="219" t="s">
        <v>258</v>
      </c>
      <c r="H123" s="220">
        <v>60</v>
      </c>
      <c r="I123" s="221"/>
      <c r="J123" s="222">
        <f>ROUND(I123*H123,2)</f>
        <v>0</v>
      </c>
      <c r="K123" s="218" t="s">
        <v>216</v>
      </c>
      <c r="L123" s="45"/>
      <c r="M123" s="223" t="s">
        <v>19</v>
      </c>
      <c r="N123" s="224" t="s">
        <v>42</v>
      </c>
      <c r="O123" s="85"/>
      <c r="P123" s="225">
        <f>O123*H123</f>
        <v>0</v>
      </c>
      <c r="Q123" s="225">
        <v>0</v>
      </c>
      <c r="R123" s="225">
        <f>Q123*H123</f>
        <v>0</v>
      </c>
      <c r="S123" s="225">
        <v>0</v>
      </c>
      <c r="T123" s="226">
        <f>S123*H123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R123" s="227" t="s">
        <v>217</v>
      </c>
      <c r="AT123" s="227" t="s">
        <v>213</v>
      </c>
      <c r="AU123" s="227" t="s">
        <v>75</v>
      </c>
      <c r="AY123" s="18" t="s">
        <v>209</v>
      </c>
      <c r="BE123" s="228">
        <f>IF(N123="základní",J123,0)</f>
        <v>0</v>
      </c>
      <c r="BF123" s="228">
        <f>IF(N123="snížená",J123,0)</f>
        <v>0</v>
      </c>
      <c r="BG123" s="228">
        <f>IF(N123="zákl. přenesená",J123,0)</f>
        <v>0</v>
      </c>
      <c r="BH123" s="228">
        <f>IF(N123="sníž. přenesená",J123,0)</f>
        <v>0</v>
      </c>
      <c r="BI123" s="228">
        <f>IF(N123="nulová",J123,0)</f>
        <v>0</v>
      </c>
      <c r="BJ123" s="18" t="s">
        <v>75</v>
      </c>
      <c r="BK123" s="228">
        <f>ROUND(I123*H123,2)</f>
        <v>0</v>
      </c>
      <c r="BL123" s="18" t="s">
        <v>217</v>
      </c>
      <c r="BM123" s="227" t="s">
        <v>259</v>
      </c>
    </row>
    <row r="124" s="13" customFormat="1">
      <c r="A124" s="13"/>
      <c r="B124" s="234"/>
      <c r="C124" s="235"/>
      <c r="D124" s="229" t="s">
        <v>225</v>
      </c>
      <c r="E124" s="236" t="s">
        <v>19</v>
      </c>
      <c r="F124" s="237" t="s">
        <v>260</v>
      </c>
      <c r="G124" s="235"/>
      <c r="H124" s="238">
        <v>60</v>
      </c>
      <c r="I124" s="239"/>
      <c r="J124" s="235"/>
      <c r="K124" s="235"/>
      <c r="L124" s="240"/>
      <c r="M124" s="241"/>
      <c r="N124" s="242"/>
      <c r="O124" s="242"/>
      <c r="P124" s="242"/>
      <c r="Q124" s="242"/>
      <c r="R124" s="242"/>
      <c r="S124" s="242"/>
      <c r="T124" s="24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44" t="s">
        <v>225</v>
      </c>
      <c r="AU124" s="244" t="s">
        <v>75</v>
      </c>
      <c r="AV124" s="13" t="s">
        <v>79</v>
      </c>
      <c r="AW124" s="13" t="s">
        <v>32</v>
      </c>
      <c r="AX124" s="13" t="s">
        <v>75</v>
      </c>
      <c r="AY124" s="244" t="s">
        <v>209</v>
      </c>
    </row>
    <row r="125" s="2" customFormat="1" ht="16.5" customHeight="1">
      <c r="A125" s="39"/>
      <c r="B125" s="40"/>
      <c r="C125" s="256" t="s">
        <v>271</v>
      </c>
      <c r="D125" s="256" t="s">
        <v>247</v>
      </c>
      <c r="E125" s="257" t="s">
        <v>262</v>
      </c>
      <c r="F125" s="258" t="s">
        <v>263</v>
      </c>
      <c r="G125" s="259" t="s">
        <v>221</v>
      </c>
      <c r="H125" s="260">
        <v>120</v>
      </c>
      <c r="I125" s="261"/>
      <c r="J125" s="262">
        <f>ROUND(I125*H125,2)</f>
        <v>0</v>
      </c>
      <c r="K125" s="258" t="s">
        <v>216</v>
      </c>
      <c r="L125" s="263"/>
      <c r="M125" s="264" t="s">
        <v>19</v>
      </c>
      <c r="N125" s="265" t="s">
        <v>42</v>
      </c>
      <c r="O125" s="85"/>
      <c r="P125" s="225">
        <f>O125*H125</f>
        <v>0</v>
      </c>
      <c r="Q125" s="225">
        <v>0.0010499999999999999</v>
      </c>
      <c r="R125" s="225">
        <f>Q125*H125</f>
        <v>0.126</v>
      </c>
      <c r="S125" s="225">
        <v>0</v>
      </c>
      <c r="T125" s="226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27" t="s">
        <v>264</v>
      </c>
      <c r="AT125" s="227" t="s">
        <v>247</v>
      </c>
      <c r="AU125" s="227" t="s">
        <v>75</v>
      </c>
      <c r="AY125" s="18" t="s">
        <v>209</v>
      </c>
      <c r="BE125" s="228">
        <f>IF(N125="základní",J125,0)</f>
        <v>0</v>
      </c>
      <c r="BF125" s="228">
        <f>IF(N125="snížená",J125,0)</f>
        <v>0</v>
      </c>
      <c r="BG125" s="228">
        <f>IF(N125="zákl. přenesená",J125,0)</f>
        <v>0</v>
      </c>
      <c r="BH125" s="228">
        <f>IF(N125="sníž. přenesená",J125,0)</f>
        <v>0</v>
      </c>
      <c r="BI125" s="228">
        <f>IF(N125="nulová",J125,0)</f>
        <v>0</v>
      </c>
      <c r="BJ125" s="18" t="s">
        <v>75</v>
      </c>
      <c r="BK125" s="228">
        <f>ROUND(I125*H125,2)</f>
        <v>0</v>
      </c>
      <c r="BL125" s="18" t="s">
        <v>264</v>
      </c>
      <c r="BM125" s="227" t="s">
        <v>265</v>
      </c>
    </row>
    <row r="126" s="13" customFormat="1">
      <c r="A126" s="13"/>
      <c r="B126" s="234"/>
      <c r="C126" s="235"/>
      <c r="D126" s="229" t="s">
        <v>225</v>
      </c>
      <c r="E126" s="236" t="s">
        <v>19</v>
      </c>
      <c r="F126" s="237" t="s">
        <v>266</v>
      </c>
      <c r="G126" s="235"/>
      <c r="H126" s="238">
        <v>120</v>
      </c>
      <c r="I126" s="239"/>
      <c r="J126" s="235"/>
      <c r="K126" s="235"/>
      <c r="L126" s="240"/>
      <c r="M126" s="241"/>
      <c r="N126" s="242"/>
      <c r="O126" s="242"/>
      <c r="P126" s="242"/>
      <c r="Q126" s="242"/>
      <c r="R126" s="242"/>
      <c r="S126" s="242"/>
      <c r="T126" s="24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44" t="s">
        <v>225</v>
      </c>
      <c r="AU126" s="244" t="s">
        <v>75</v>
      </c>
      <c r="AV126" s="13" t="s">
        <v>79</v>
      </c>
      <c r="AW126" s="13" t="s">
        <v>32</v>
      </c>
      <c r="AX126" s="13" t="s">
        <v>75</v>
      </c>
      <c r="AY126" s="244" t="s">
        <v>209</v>
      </c>
    </row>
    <row r="127" s="2" customFormat="1" ht="16.5" customHeight="1">
      <c r="A127" s="39"/>
      <c r="B127" s="40"/>
      <c r="C127" s="256" t="s">
        <v>275</v>
      </c>
      <c r="D127" s="256" t="s">
        <v>247</v>
      </c>
      <c r="E127" s="257" t="s">
        <v>268</v>
      </c>
      <c r="F127" s="258" t="s">
        <v>269</v>
      </c>
      <c r="G127" s="259" t="s">
        <v>221</v>
      </c>
      <c r="H127" s="260">
        <v>120</v>
      </c>
      <c r="I127" s="261"/>
      <c r="J127" s="262">
        <f>ROUND(I127*H127,2)</f>
        <v>0</v>
      </c>
      <c r="K127" s="258" t="s">
        <v>216</v>
      </c>
      <c r="L127" s="263"/>
      <c r="M127" s="264" t="s">
        <v>19</v>
      </c>
      <c r="N127" s="265" t="s">
        <v>42</v>
      </c>
      <c r="O127" s="85"/>
      <c r="P127" s="225">
        <f>O127*H127</f>
        <v>0</v>
      </c>
      <c r="Q127" s="225">
        <v>0.00017000000000000001</v>
      </c>
      <c r="R127" s="225">
        <f>Q127*H127</f>
        <v>0.020400000000000001</v>
      </c>
      <c r="S127" s="225">
        <v>0</v>
      </c>
      <c r="T127" s="226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27" t="s">
        <v>264</v>
      </c>
      <c r="AT127" s="227" t="s">
        <v>247</v>
      </c>
      <c r="AU127" s="227" t="s">
        <v>75</v>
      </c>
      <c r="AY127" s="18" t="s">
        <v>209</v>
      </c>
      <c r="BE127" s="228">
        <f>IF(N127="základní",J127,0)</f>
        <v>0</v>
      </c>
      <c r="BF127" s="228">
        <f>IF(N127="snížená",J127,0)</f>
        <v>0</v>
      </c>
      <c r="BG127" s="228">
        <f>IF(N127="zákl. přenesená",J127,0)</f>
        <v>0</v>
      </c>
      <c r="BH127" s="228">
        <f>IF(N127="sníž. přenesená",J127,0)</f>
        <v>0</v>
      </c>
      <c r="BI127" s="228">
        <f>IF(N127="nulová",J127,0)</f>
        <v>0</v>
      </c>
      <c r="BJ127" s="18" t="s">
        <v>75</v>
      </c>
      <c r="BK127" s="228">
        <f>ROUND(I127*H127,2)</f>
        <v>0</v>
      </c>
      <c r="BL127" s="18" t="s">
        <v>264</v>
      </c>
      <c r="BM127" s="227" t="s">
        <v>270</v>
      </c>
    </row>
    <row r="128" s="13" customFormat="1">
      <c r="A128" s="13"/>
      <c r="B128" s="234"/>
      <c r="C128" s="235"/>
      <c r="D128" s="229" t="s">
        <v>225</v>
      </c>
      <c r="E128" s="236" t="s">
        <v>19</v>
      </c>
      <c r="F128" s="237" t="s">
        <v>266</v>
      </c>
      <c r="G128" s="235"/>
      <c r="H128" s="238">
        <v>120</v>
      </c>
      <c r="I128" s="239"/>
      <c r="J128" s="235"/>
      <c r="K128" s="235"/>
      <c r="L128" s="240"/>
      <c r="M128" s="241"/>
      <c r="N128" s="242"/>
      <c r="O128" s="242"/>
      <c r="P128" s="242"/>
      <c r="Q128" s="242"/>
      <c r="R128" s="242"/>
      <c r="S128" s="242"/>
      <c r="T128" s="24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44" t="s">
        <v>225</v>
      </c>
      <c r="AU128" s="244" t="s">
        <v>75</v>
      </c>
      <c r="AV128" s="13" t="s">
        <v>79</v>
      </c>
      <c r="AW128" s="13" t="s">
        <v>32</v>
      </c>
      <c r="AX128" s="13" t="s">
        <v>75</v>
      </c>
      <c r="AY128" s="244" t="s">
        <v>209</v>
      </c>
    </row>
    <row r="129" s="2" customFormat="1" ht="16.5" customHeight="1">
      <c r="A129" s="39"/>
      <c r="B129" s="40"/>
      <c r="C129" s="256" t="s">
        <v>281</v>
      </c>
      <c r="D129" s="256" t="s">
        <v>247</v>
      </c>
      <c r="E129" s="257" t="s">
        <v>272</v>
      </c>
      <c r="F129" s="258" t="s">
        <v>273</v>
      </c>
      <c r="G129" s="259" t="s">
        <v>221</v>
      </c>
      <c r="H129" s="260">
        <v>60</v>
      </c>
      <c r="I129" s="261"/>
      <c r="J129" s="262">
        <f>ROUND(I129*H129,2)</f>
        <v>0</v>
      </c>
      <c r="K129" s="258" t="s">
        <v>216</v>
      </c>
      <c r="L129" s="263"/>
      <c r="M129" s="264" t="s">
        <v>19</v>
      </c>
      <c r="N129" s="265" t="s">
        <v>42</v>
      </c>
      <c r="O129" s="85"/>
      <c r="P129" s="225">
        <f>O129*H129</f>
        <v>0</v>
      </c>
      <c r="Q129" s="225">
        <v>0.00013999999999999999</v>
      </c>
      <c r="R129" s="225">
        <f>Q129*H129</f>
        <v>0.0083999999999999995</v>
      </c>
      <c r="S129" s="225">
        <v>0</v>
      </c>
      <c r="T129" s="226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27" t="s">
        <v>264</v>
      </c>
      <c r="AT129" s="227" t="s">
        <v>247</v>
      </c>
      <c r="AU129" s="227" t="s">
        <v>75</v>
      </c>
      <c r="AY129" s="18" t="s">
        <v>209</v>
      </c>
      <c r="BE129" s="228">
        <f>IF(N129="základní",J129,0)</f>
        <v>0</v>
      </c>
      <c r="BF129" s="228">
        <f>IF(N129="snížená",J129,0)</f>
        <v>0</v>
      </c>
      <c r="BG129" s="228">
        <f>IF(N129="zákl. přenesená",J129,0)</f>
        <v>0</v>
      </c>
      <c r="BH129" s="228">
        <f>IF(N129="sníž. přenesená",J129,0)</f>
        <v>0</v>
      </c>
      <c r="BI129" s="228">
        <f>IF(N129="nulová",J129,0)</f>
        <v>0</v>
      </c>
      <c r="BJ129" s="18" t="s">
        <v>75</v>
      </c>
      <c r="BK129" s="228">
        <f>ROUND(I129*H129,2)</f>
        <v>0</v>
      </c>
      <c r="BL129" s="18" t="s">
        <v>264</v>
      </c>
      <c r="BM129" s="227" t="s">
        <v>274</v>
      </c>
    </row>
    <row r="130" s="13" customFormat="1">
      <c r="A130" s="13"/>
      <c r="B130" s="234"/>
      <c r="C130" s="235"/>
      <c r="D130" s="229" t="s">
        <v>225</v>
      </c>
      <c r="E130" s="236" t="s">
        <v>19</v>
      </c>
      <c r="F130" s="237" t="s">
        <v>260</v>
      </c>
      <c r="G130" s="235"/>
      <c r="H130" s="238">
        <v>60</v>
      </c>
      <c r="I130" s="239"/>
      <c r="J130" s="235"/>
      <c r="K130" s="235"/>
      <c r="L130" s="240"/>
      <c r="M130" s="241"/>
      <c r="N130" s="242"/>
      <c r="O130" s="242"/>
      <c r="P130" s="242"/>
      <c r="Q130" s="242"/>
      <c r="R130" s="242"/>
      <c r="S130" s="242"/>
      <c r="T130" s="24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44" t="s">
        <v>225</v>
      </c>
      <c r="AU130" s="244" t="s">
        <v>75</v>
      </c>
      <c r="AV130" s="13" t="s">
        <v>79</v>
      </c>
      <c r="AW130" s="13" t="s">
        <v>32</v>
      </c>
      <c r="AX130" s="13" t="s">
        <v>75</v>
      </c>
      <c r="AY130" s="244" t="s">
        <v>209</v>
      </c>
    </row>
    <row r="131" s="2" customFormat="1" ht="66.75" customHeight="1">
      <c r="A131" s="39"/>
      <c r="B131" s="40"/>
      <c r="C131" s="216" t="s">
        <v>286</v>
      </c>
      <c r="D131" s="216" t="s">
        <v>213</v>
      </c>
      <c r="E131" s="217" t="s">
        <v>276</v>
      </c>
      <c r="F131" s="218" t="s">
        <v>277</v>
      </c>
      <c r="G131" s="219" t="s">
        <v>171</v>
      </c>
      <c r="H131" s="220">
        <v>31.302</v>
      </c>
      <c r="I131" s="221"/>
      <c r="J131" s="222">
        <f>ROUND(I131*H131,2)</f>
        <v>0</v>
      </c>
      <c r="K131" s="218" t="s">
        <v>216</v>
      </c>
      <c r="L131" s="45"/>
      <c r="M131" s="223" t="s">
        <v>19</v>
      </c>
      <c r="N131" s="224" t="s">
        <v>42</v>
      </c>
      <c r="O131" s="85"/>
      <c r="P131" s="225">
        <f>O131*H131</f>
        <v>0</v>
      </c>
      <c r="Q131" s="225">
        <v>0</v>
      </c>
      <c r="R131" s="225">
        <f>Q131*H131</f>
        <v>0</v>
      </c>
      <c r="S131" s="225">
        <v>0</v>
      </c>
      <c r="T131" s="226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27" t="s">
        <v>217</v>
      </c>
      <c r="AT131" s="227" t="s">
        <v>213</v>
      </c>
      <c r="AU131" s="227" t="s">
        <v>75</v>
      </c>
      <c r="AY131" s="18" t="s">
        <v>209</v>
      </c>
      <c r="BE131" s="228">
        <f>IF(N131="základní",J131,0)</f>
        <v>0</v>
      </c>
      <c r="BF131" s="228">
        <f>IF(N131="snížená",J131,0)</f>
        <v>0</v>
      </c>
      <c r="BG131" s="228">
        <f>IF(N131="zákl. přenesená",J131,0)</f>
        <v>0</v>
      </c>
      <c r="BH131" s="228">
        <f>IF(N131="sníž. přenesená",J131,0)</f>
        <v>0</v>
      </c>
      <c r="BI131" s="228">
        <f>IF(N131="nulová",J131,0)</f>
        <v>0</v>
      </c>
      <c r="BJ131" s="18" t="s">
        <v>75</v>
      </c>
      <c r="BK131" s="228">
        <f>ROUND(I131*H131,2)</f>
        <v>0</v>
      </c>
      <c r="BL131" s="18" t="s">
        <v>217</v>
      </c>
      <c r="BM131" s="227" t="s">
        <v>278</v>
      </c>
    </row>
    <row r="132" s="13" customFormat="1">
      <c r="A132" s="13"/>
      <c r="B132" s="234"/>
      <c r="C132" s="235"/>
      <c r="D132" s="229" t="s">
        <v>225</v>
      </c>
      <c r="E132" s="236" t="s">
        <v>279</v>
      </c>
      <c r="F132" s="237" t="s">
        <v>280</v>
      </c>
      <c r="G132" s="235"/>
      <c r="H132" s="238">
        <v>31.302</v>
      </c>
      <c r="I132" s="239"/>
      <c r="J132" s="235"/>
      <c r="K132" s="235"/>
      <c r="L132" s="240"/>
      <c r="M132" s="241"/>
      <c r="N132" s="242"/>
      <c r="O132" s="242"/>
      <c r="P132" s="242"/>
      <c r="Q132" s="242"/>
      <c r="R132" s="242"/>
      <c r="S132" s="242"/>
      <c r="T132" s="24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44" t="s">
        <v>225</v>
      </c>
      <c r="AU132" s="244" t="s">
        <v>75</v>
      </c>
      <c r="AV132" s="13" t="s">
        <v>79</v>
      </c>
      <c r="AW132" s="13" t="s">
        <v>32</v>
      </c>
      <c r="AX132" s="13" t="s">
        <v>75</v>
      </c>
      <c r="AY132" s="244" t="s">
        <v>209</v>
      </c>
    </row>
    <row r="133" s="2" customFormat="1">
      <c r="A133" s="39"/>
      <c r="B133" s="40"/>
      <c r="C133" s="216" t="s">
        <v>8</v>
      </c>
      <c r="D133" s="216" t="s">
        <v>213</v>
      </c>
      <c r="E133" s="217" t="s">
        <v>282</v>
      </c>
      <c r="F133" s="218" t="s">
        <v>283</v>
      </c>
      <c r="G133" s="219" t="s">
        <v>171</v>
      </c>
      <c r="H133" s="220">
        <v>31.302</v>
      </c>
      <c r="I133" s="221"/>
      <c r="J133" s="222">
        <f>ROUND(I133*H133,2)</f>
        <v>0</v>
      </c>
      <c r="K133" s="218" t="s">
        <v>216</v>
      </c>
      <c r="L133" s="45"/>
      <c r="M133" s="223" t="s">
        <v>19</v>
      </c>
      <c r="N133" s="224" t="s">
        <v>42</v>
      </c>
      <c r="O133" s="85"/>
      <c r="P133" s="225">
        <f>O133*H133</f>
        <v>0</v>
      </c>
      <c r="Q133" s="225">
        <v>0</v>
      </c>
      <c r="R133" s="225">
        <f>Q133*H133</f>
        <v>0</v>
      </c>
      <c r="S133" s="225">
        <v>0</v>
      </c>
      <c r="T133" s="226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27" t="s">
        <v>217</v>
      </c>
      <c r="AT133" s="227" t="s">
        <v>213</v>
      </c>
      <c r="AU133" s="227" t="s">
        <v>75</v>
      </c>
      <c r="AY133" s="18" t="s">
        <v>209</v>
      </c>
      <c r="BE133" s="228">
        <f>IF(N133="základní",J133,0)</f>
        <v>0</v>
      </c>
      <c r="BF133" s="228">
        <f>IF(N133="snížená",J133,0)</f>
        <v>0</v>
      </c>
      <c r="BG133" s="228">
        <f>IF(N133="zákl. přenesená",J133,0)</f>
        <v>0</v>
      </c>
      <c r="BH133" s="228">
        <f>IF(N133="sníž. přenesená",J133,0)</f>
        <v>0</v>
      </c>
      <c r="BI133" s="228">
        <f>IF(N133="nulová",J133,0)</f>
        <v>0</v>
      </c>
      <c r="BJ133" s="18" t="s">
        <v>75</v>
      </c>
      <c r="BK133" s="228">
        <f>ROUND(I133*H133,2)</f>
        <v>0</v>
      </c>
      <c r="BL133" s="18" t="s">
        <v>217</v>
      </c>
      <c r="BM133" s="227" t="s">
        <v>284</v>
      </c>
    </row>
    <row r="134" s="13" customFormat="1">
      <c r="A134" s="13"/>
      <c r="B134" s="234"/>
      <c r="C134" s="235"/>
      <c r="D134" s="229" t="s">
        <v>225</v>
      </c>
      <c r="E134" s="236" t="s">
        <v>19</v>
      </c>
      <c r="F134" s="237" t="s">
        <v>285</v>
      </c>
      <c r="G134" s="235"/>
      <c r="H134" s="238">
        <v>31.302</v>
      </c>
      <c r="I134" s="239"/>
      <c r="J134" s="235"/>
      <c r="K134" s="235"/>
      <c r="L134" s="240"/>
      <c r="M134" s="241"/>
      <c r="N134" s="242"/>
      <c r="O134" s="242"/>
      <c r="P134" s="242"/>
      <c r="Q134" s="242"/>
      <c r="R134" s="242"/>
      <c r="S134" s="242"/>
      <c r="T134" s="24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4" t="s">
        <v>225</v>
      </c>
      <c r="AU134" s="244" t="s">
        <v>75</v>
      </c>
      <c r="AV134" s="13" t="s">
        <v>79</v>
      </c>
      <c r="AW134" s="13" t="s">
        <v>32</v>
      </c>
      <c r="AX134" s="13" t="s">
        <v>71</v>
      </c>
      <c r="AY134" s="244" t="s">
        <v>209</v>
      </c>
    </row>
    <row r="135" s="14" customFormat="1">
      <c r="A135" s="14"/>
      <c r="B135" s="245"/>
      <c r="C135" s="246"/>
      <c r="D135" s="229" t="s">
        <v>225</v>
      </c>
      <c r="E135" s="247" t="s">
        <v>169</v>
      </c>
      <c r="F135" s="248" t="s">
        <v>229</v>
      </c>
      <c r="G135" s="246"/>
      <c r="H135" s="249">
        <v>31.302</v>
      </c>
      <c r="I135" s="250"/>
      <c r="J135" s="246"/>
      <c r="K135" s="246"/>
      <c r="L135" s="251"/>
      <c r="M135" s="252"/>
      <c r="N135" s="253"/>
      <c r="O135" s="253"/>
      <c r="P135" s="253"/>
      <c r="Q135" s="253"/>
      <c r="R135" s="253"/>
      <c r="S135" s="253"/>
      <c r="T135" s="25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T135" s="255" t="s">
        <v>225</v>
      </c>
      <c r="AU135" s="255" t="s">
        <v>75</v>
      </c>
      <c r="AV135" s="14" t="s">
        <v>116</v>
      </c>
      <c r="AW135" s="14" t="s">
        <v>32</v>
      </c>
      <c r="AX135" s="14" t="s">
        <v>75</v>
      </c>
      <c r="AY135" s="255" t="s">
        <v>209</v>
      </c>
    </row>
    <row r="136" s="2" customFormat="1" ht="16.5" customHeight="1">
      <c r="A136" s="39"/>
      <c r="B136" s="40"/>
      <c r="C136" s="256" t="s">
        <v>296</v>
      </c>
      <c r="D136" s="256" t="s">
        <v>247</v>
      </c>
      <c r="E136" s="257" t="s">
        <v>287</v>
      </c>
      <c r="F136" s="258" t="s">
        <v>288</v>
      </c>
      <c r="G136" s="259" t="s">
        <v>289</v>
      </c>
      <c r="H136" s="260">
        <v>51.335000000000001</v>
      </c>
      <c r="I136" s="261"/>
      <c r="J136" s="262">
        <f>ROUND(I136*H136,2)</f>
        <v>0</v>
      </c>
      <c r="K136" s="258" t="s">
        <v>216</v>
      </c>
      <c r="L136" s="263"/>
      <c r="M136" s="264" t="s">
        <v>19</v>
      </c>
      <c r="N136" s="265" t="s">
        <v>42</v>
      </c>
      <c r="O136" s="85"/>
      <c r="P136" s="225">
        <f>O136*H136</f>
        <v>0</v>
      </c>
      <c r="Q136" s="225">
        <v>1</v>
      </c>
      <c r="R136" s="225">
        <f>Q136*H136</f>
        <v>51.335000000000001</v>
      </c>
      <c r="S136" s="225">
        <v>0</v>
      </c>
      <c r="T136" s="226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27" t="s">
        <v>264</v>
      </c>
      <c r="AT136" s="227" t="s">
        <v>247</v>
      </c>
      <c r="AU136" s="227" t="s">
        <v>75</v>
      </c>
      <c r="AY136" s="18" t="s">
        <v>209</v>
      </c>
      <c r="BE136" s="228">
        <f>IF(N136="základní",J136,0)</f>
        <v>0</v>
      </c>
      <c r="BF136" s="228">
        <f>IF(N136="snížená",J136,0)</f>
        <v>0</v>
      </c>
      <c r="BG136" s="228">
        <f>IF(N136="zákl. přenesená",J136,0)</f>
        <v>0</v>
      </c>
      <c r="BH136" s="228">
        <f>IF(N136="sníž. přenesená",J136,0)</f>
        <v>0</v>
      </c>
      <c r="BI136" s="228">
        <f>IF(N136="nulová",J136,0)</f>
        <v>0</v>
      </c>
      <c r="BJ136" s="18" t="s">
        <v>75</v>
      </c>
      <c r="BK136" s="228">
        <f>ROUND(I136*H136,2)</f>
        <v>0</v>
      </c>
      <c r="BL136" s="18" t="s">
        <v>264</v>
      </c>
      <c r="BM136" s="227" t="s">
        <v>290</v>
      </c>
    </row>
    <row r="137" s="13" customFormat="1">
      <c r="A137" s="13"/>
      <c r="B137" s="234"/>
      <c r="C137" s="235"/>
      <c r="D137" s="229" t="s">
        <v>225</v>
      </c>
      <c r="E137" s="236" t="s">
        <v>291</v>
      </c>
      <c r="F137" s="237" t="s">
        <v>292</v>
      </c>
      <c r="G137" s="235"/>
      <c r="H137" s="238">
        <v>51.335000000000001</v>
      </c>
      <c r="I137" s="239"/>
      <c r="J137" s="235"/>
      <c r="K137" s="235"/>
      <c r="L137" s="240"/>
      <c r="M137" s="241"/>
      <c r="N137" s="242"/>
      <c r="O137" s="242"/>
      <c r="P137" s="242"/>
      <c r="Q137" s="242"/>
      <c r="R137" s="242"/>
      <c r="S137" s="242"/>
      <c r="T137" s="24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4" t="s">
        <v>225</v>
      </c>
      <c r="AU137" s="244" t="s">
        <v>75</v>
      </c>
      <c r="AV137" s="13" t="s">
        <v>79</v>
      </c>
      <c r="AW137" s="13" t="s">
        <v>32</v>
      </c>
      <c r="AX137" s="13" t="s">
        <v>75</v>
      </c>
      <c r="AY137" s="244" t="s">
        <v>209</v>
      </c>
    </row>
    <row r="138" s="2" customFormat="1">
      <c r="A138" s="39"/>
      <c r="B138" s="40"/>
      <c r="C138" s="216" t="s">
        <v>301</v>
      </c>
      <c r="D138" s="216" t="s">
        <v>213</v>
      </c>
      <c r="E138" s="217" t="s">
        <v>293</v>
      </c>
      <c r="F138" s="218" t="s">
        <v>294</v>
      </c>
      <c r="G138" s="219" t="s">
        <v>167</v>
      </c>
      <c r="H138" s="220">
        <v>14.4</v>
      </c>
      <c r="I138" s="221"/>
      <c r="J138" s="222">
        <f>ROUND(I138*H138,2)</f>
        <v>0</v>
      </c>
      <c r="K138" s="218" t="s">
        <v>216</v>
      </c>
      <c r="L138" s="45"/>
      <c r="M138" s="223" t="s">
        <v>19</v>
      </c>
      <c r="N138" s="224" t="s">
        <v>42</v>
      </c>
      <c r="O138" s="85"/>
      <c r="P138" s="225">
        <f>O138*H138</f>
        <v>0</v>
      </c>
      <c r="Q138" s="225">
        <v>0</v>
      </c>
      <c r="R138" s="225">
        <f>Q138*H138</f>
        <v>0</v>
      </c>
      <c r="S138" s="225">
        <v>0</v>
      </c>
      <c r="T138" s="226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27" t="s">
        <v>217</v>
      </c>
      <c r="AT138" s="227" t="s">
        <v>213</v>
      </c>
      <c r="AU138" s="227" t="s">
        <v>75</v>
      </c>
      <c r="AY138" s="18" t="s">
        <v>209</v>
      </c>
      <c r="BE138" s="228">
        <f>IF(N138="základní",J138,0)</f>
        <v>0</v>
      </c>
      <c r="BF138" s="228">
        <f>IF(N138="snížená",J138,0)</f>
        <v>0</v>
      </c>
      <c r="BG138" s="228">
        <f>IF(N138="zákl. přenesená",J138,0)</f>
        <v>0</v>
      </c>
      <c r="BH138" s="228">
        <f>IF(N138="sníž. přenesená",J138,0)</f>
        <v>0</v>
      </c>
      <c r="BI138" s="228">
        <f>IF(N138="nulová",J138,0)</f>
        <v>0</v>
      </c>
      <c r="BJ138" s="18" t="s">
        <v>75</v>
      </c>
      <c r="BK138" s="228">
        <f>ROUND(I138*H138,2)</f>
        <v>0</v>
      </c>
      <c r="BL138" s="18" t="s">
        <v>217</v>
      </c>
      <c r="BM138" s="227" t="s">
        <v>295</v>
      </c>
    </row>
    <row r="139" s="13" customFormat="1">
      <c r="A139" s="13"/>
      <c r="B139" s="234"/>
      <c r="C139" s="235"/>
      <c r="D139" s="229" t="s">
        <v>225</v>
      </c>
      <c r="E139" s="236" t="s">
        <v>19</v>
      </c>
      <c r="F139" s="237" t="s">
        <v>178</v>
      </c>
      <c r="G139" s="235"/>
      <c r="H139" s="238">
        <v>14.4</v>
      </c>
      <c r="I139" s="239"/>
      <c r="J139" s="235"/>
      <c r="K139" s="235"/>
      <c r="L139" s="240"/>
      <c r="M139" s="241"/>
      <c r="N139" s="242"/>
      <c r="O139" s="242"/>
      <c r="P139" s="242"/>
      <c r="Q139" s="242"/>
      <c r="R139" s="242"/>
      <c r="S139" s="242"/>
      <c r="T139" s="24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44" t="s">
        <v>225</v>
      </c>
      <c r="AU139" s="244" t="s">
        <v>75</v>
      </c>
      <c r="AV139" s="13" t="s">
        <v>79</v>
      </c>
      <c r="AW139" s="13" t="s">
        <v>32</v>
      </c>
      <c r="AX139" s="13" t="s">
        <v>75</v>
      </c>
      <c r="AY139" s="244" t="s">
        <v>209</v>
      </c>
    </row>
    <row r="140" s="2" customFormat="1" ht="16.5" customHeight="1">
      <c r="A140" s="39"/>
      <c r="B140" s="40"/>
      <c r="C140" s="256" t="s">
        <v>306</v>
      </c>
      <c r="D140" s="256" t="s">
        <v>247</v>
      </c>
      <c r="E140" s="257" t="s">
        <v>297</v>
      </c>
      <c r="F140" s="258" t="s">
        <v>298</v>
      </c>
      <c r="G140" s="259" t="s">
        <v>167</v>
      </c>
      <c r="H140" s="260">
        <v>14.4</v>
      </c>
      <c r="I140" s="261"/>
      <c r="J140" s="262">
        <f>ROUND(I140*H140,2)</f>
        <v>0</v>
      </c>
      <c r="K140" s="258" t="s">
        <v>216</v>
      </c>
      <c r="L140" s="263"/>
      <c r="M140" s="264" t="s">
        <v>19</v>
      </c>
      <c r="N140" s="265" t="s">
        <v>42</v>
      </c>
      <c r="O140" s="85"/>
      <c r="P140" s="225">
        <f>O140*H140</f>
        <v>0</v>
      </c>
      <c r="Q140" s="225">
        <v>0</v>
      </c>
      <c r="R140" s="225">
        <f>Q140*H140</f>
        <v>0</v>
      </c>
      <c r="S140" s="225">
        <v>0</v>
      </c>
      <c r="T140" s="226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27" t="s">
        <v>264</v>
      </c>
      <c r="AT140" s="227" t="s">
        <v>247</v>
      </c>
      <c r="AU140" s="227" t="s">
        <v>75</v>
      </c>
      <c r="AY140" s="18" t="s">
        <v>209</v>
      </c>
      <c r="BE140" s="228">
        <f>IF(N140="základní",J140,0)</f>
        <v>0</v>
      </c>
      <c r="BF140" s="228">
        <f>IF(N140="snížená",J140,0)</f>
        <v>0</v>
      </c>
      <c r="BG140" s="228">
        <f>IF(N140="zákl. přenesená",J140,0)</f>
        <v>0</v>
      </c>
      <c r="BH140" s="228">
        <f>IF(N140="sníž. přenesená",J140,0)</f>
        <v>0</v>
      </c>
      <c r="BI140" s="228">
        <f>IF(N140="nulová",J140,0)</f>
        <v>0</v>
      </c>
      <c r="BJ140" s="18" t="s">
        <v>75</v>
      </c>
      <c r="BK140" s="228">
        <f>ROUND(I140*H140,2)</f>
        <v>0</v>
      </c>
      <c r="BL140" s="18" t="s">
        <v>264</v>
      </c>
      <c r="BM140" s="227" t="s">
        <v>299</v>
      </c>
    </row>
    <row r="141" s="13" customFormat="1">
      <c r="A141" s="13"/>
      <c r="B141" s="234"/>
      <c r="C141" s="235"/>
      <c r="D141" s="229" t="s">
        <v>225</v>
      </c>
      <c r="E141" s="236" t="s">
        <v>19</v>
      </c>
      <c r="F141" s="237" t="s">
        <v>300</v>
      </c>
      <c r="G141" s="235"/>
      <c r="H141" s="238">
        <v>14.4</v>
      </c>
      <c r="I141" s="239"/>
      <c r="J141" s="235"/>
      <c r="K141" s="235"/>
      <c r="L141" s="240"/>
      <c r="M141" s="241"/>
      <c r="N141" s="242"/>
      <c r="O141" s="242"/>
      <c r="P141" s="242"/>
      <c r="Q141" s="242"/>
      <c r="R141" s="242"/>
      <c r="S141" s="242"/>
      <c r="T141" s="24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44" t="s">
        <v>225</v>
      </c>
      <c r="AU141" s="244" t="s">
        <v>75</v>
      </c>
      <c r="AV141" s="13" t="s">
        <v>79</v>
      </c>
      <c r="AW141" s="13" t="s">
        <v>32</v>
      </c>
      <c r="AX141" s="13" t="s">
        <v>75</v>
      </c>
      <c r="AY141" s="244" t="s">
        <v>209</v>
      </c>
    </row>
    <row r="142" s="2" customFormat="1" ht="16.5" customHeight="1">
      <c r="A142" s="39"/>
      <c r="B142" s="40"/>
      <c r="C142" s="256" t="s">
        <v>310</v>
      </c>
      <c r="D142" s="256" t="s">
        <v>247</v>
      </c>
      <c r="E142" s="257" t="s">
        <v>332</v>
      </c>
      <c r="F142" s="258" t="s">
        <v>333</v>
      </c>
      <c r="G142" s="259" t="s">
        <v>171</v>
      </c>
      <c r="H142" s="260">
        <v>2.1600000000000001</v>
      </c>
      <c r="I142" s="261"/>
      <c r="J142" s="262">
        <f>ROUND(I142*H142,2)</f>
        <v>0</v>
      </c>
      <c r="K142" s="258" t="s">
        <v>216</v>
      </c>
      <c r="L142" s="263"/>
      <c r="M142" s="264" t="s">
        <v>19</v>
      </c>
      <c r="N142" s="265" t="s">
        <v>42</v>
      </c>
      <c r="O142" s="85"/>
      <c r="P142" s="225">
        <f>O142*H142</f>
        <v>0</v>
      </c>
      <c r="Q142" s="225">
        <v>2.234</v>
      </c>
      <c r="R142" s="225">
        <f>Q142*H142</f>
        <v>4.8254400000000004</v>
      </c>
      <c r="S142" s="225">
        <v>0</v>
      </c>
      <c r="T142" s="226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27" t="s">
        <v>264</v>
      </c>
      <c r="AT142" s="227" t="s">
        <v>247</v>
      </c>
      <c r="AU142" s="227" t="s">
        <v>75</v>
      </c>
      <c r="AY142" s="18" t="s">
        <v>209</v>
      </c>
      <c r="BE142" s="228">
        <f>IF(N142="základní",J142,0)</f>
        <v>0</v>
      </c>
      <c r="BF142" s="228">
        <f>IF(N142="snížená",J142,0)</f>
        <v>0</v>
      </c>
      <c r="BG142" s="228">
        <f>IF(N142="zákl. přenesená",J142,0)</f>
        <v>0</v>
      </c>
      <c r="BH142" s="228">
        <f>IF(N142="sníž. přenesená",J142,0)</f>
        <v>0</v>
      </c>
      <c r="BI142" s="228">
        <f>IF(N142="nulová",J142,0)</f>
        <v>0</v>
      </c>
      <c r="BJ142" s="18" t="s">
        <v>75</v>
      </c>
      <c r="BK142" s="228">
        <f>ROUND(I142*H142,2)</f>
        <v>0</v>
      </c>
      <c r="BL142" s="18" t="s">
        <v>264</v>
      </c>
      <c r="BM142" s="227" t="s">
        <v>480</v>
      </c>
    </row>
    <row r="143" s="13" customFormat="1">
      <c r="A143" s="13"/>
      <c r="B143" s="234"/>
      <c r="C143" s="235"/>
      <c r="D143" s="229" t="s">
        <v>225</v>
      </c>
      <c r="E143" s="236" t="s">
        <v>19</v>
      </c>
      <c r="F143" s="237" t="s">
        <v>481</v>
      </c>
      <c r="G143" s="235"/>
      <c r="H143" s="238">
        <v>2.1600000000000001</v>
      </c>
      <c r="I143" s="239"/>
      <c r="J143" s="235"/>
      <c r="K143" s="235"/>
      <c r="L143" s="240"/>
      <c r="M143" s="241"/>
      <c r="N143" s="242"/>
      <c r="O143" s="242"/>
      <c r="P143" s="242"/>
      <c r="Q143" s="242"/>
      <c r="R143" s="242"/>
      <c r="S143" s="242"/>
      <c r="T143" s="24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4" t="s">
        <v>225</v>
      </c>
      <c r="AU143" s="244" t="s">
        <v>75</v>
      </c>
      <c r="AV143" s="13" t="s">
        <v>79</v>
      </c>
      <c r="AW143" s="13" t="s">
        <v>32</v>
      </c>
      <c r="AX143" s="13" t="s">
        <v>75</v>
      </c>
      <c r="AY143" s="244" t="s">
        <v>209</v>
      </c>
    </row>
    <row r="144" s="2" customFormat="1" ht="55.5" customHeight="1">
      <c r="A144" s="39"/>
      <c r="B144" s="40"/>
      <c r="C144" s="216" t="s">
        <v>315</v>
      </c>
      <c r="D144" s="216" t="s">
        <v>213</v>
      </c>
      <c r="E144" s="217" t="s">
        <v>302</v>
      </c>
      <c r="F144" s="218" t="s">
        <v>303</v>
      </c>
      <c r="G144" s="219" t="s">
        <v>304</v>
      </c>
      <c r="H144" s="220">
        <v>12</v>
      </c>
      <c r="I144" s="221"/>
      <c r="J144" s="222">
        <f>ROUND(I144*H144,2)</f>
        <v>0</v>
      </c>
      <c r="K144" s="218" t="s">
        <v>216</v>
      </c>
      <c r="L144" s="45"/>
      <c r="M144" s="223" t="s">
        <v>19</v>
      </c>
      <c r="N144" s="224" t="s">
        <v>42</v>
      </c>
      <c r="O144" s="85"/>
      <c r="P144" s="225">
        <f>O144*H144</f>
        <v>0</v>
      </c>
      <c r="Q144" s="225">
        <v>0</v>
      </c>
      <c r="R144" s="225">
        <f>Q144*H144</f>
        <v>0</v>
      </c>
      <c r="S144" s="225">
        <v>0</v>
      </c>
      <c r="T144" s="226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27" t="s">
        <v>217</v>
      </c>
      <c r="AT144" s="227" t="s">
        <v>213</v>
      </c>
      <c r="AU144" s="227" t="s">
        <v>75</v>
      </c>
      <c r="AY144" s="18" t="s">
        <v>209</v>
      </c>
      <c r="BE144" s="228">
        <f>IF(N144="základní",J144,0)</f>
        <v>0</v>
      </c>
      <c r="BF144" s="228">
        <f>IF(N144="snížená",J144,0)</f>
        <v>0</v>
      </c>
      <c r="BG144" s="228">
        <f>IF(N144="zákl. přenesená",J144,0)</f>
        <v>0</v>
      </c>
      <c r="BH144" s="228">
        <f>IF(N144="sníž. přenesená",J144,0)</f>
        <v>0</v>
      </c>
      <c r="BI144" s="228">
        <f>IF(N144="nulová",J144,0)</f>
        <v>0</v>
      </c>
      <c r="BJ144" s="18" t="s">
        <v>75</v>
      </c>
      <c r="BK144" s="228">
        <f>ROUND(I144*H144,2)</f>
        <v>0</v>
      </c>
      <c r="BL144" s="18" t="s">
        <v>217</v>
      </c>
      <c r="BM144" s="227" t="s">
        <v>482</v>
      </c>
    </row>
    <row r="145" s="13" customFormat="1">
      <c r="A145" s="13"/>
      <c r="B145" s="234"/>
      <c r="C145" s="235"/>
      <c r="D145" s="229" t="s">
        <v>225</v>
      </c>
      <c r="E145" s="236" t="s">
        <v>19</v>
      </c>
      <c r="F145" s="237" t="s">
        <v>275</v>
      </c>
      <c r="G145" s="235"/>
      <c r="H145" s="238">
        <v>12</v>
      </c>
      <c r="I145" s="239"/>
      <c r="J145" s="235"/>
      <c r="K145" s="235"/>
      <c r="L145" s="240"/>
      <c r="M145" s="241"/>
      <c r="N145" s="242"/>
      <c r="O145" s="242"/>
      <c r="P145" s="242"/>
      <c r="Q145" s="242"/>
      <c r="R145" s="242"/>
      <c r="S145" s="242"/>
      <c r="T145" s="24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44" t="s">
        <v>225</v>
      </c>
      <c r="AU145" s="244" t="s">
        <v>75</v>
      </c>
      <c r="AV145" s="13" t="s">
        <v>79</v>
      </c>
      <c r="AW145" s="13" t="s">
        <v>32</v>
      </c>
      <c r="AX145" s="13" t="s">
        <v>75</v>
      </c>
      <c r="AY145" s="244" t="s">
        <v>209</v>
      </c>
    </row>
    <row r="146" s="2" customFormat="1">
      <c r="A146" s="39"/>
      <c r="B146" s="40"/>
      <c r="C146" s="216" t="s">
        <v>7</v>
      </c>
      <c r="D146" s="216" t="s">
        <v>213</v>
      </c>
      <c r="E146" s="217" t="s">
        <v>307</v>
      </c>
      <c r="F146" s="218" t="s">
        <v>308</v>
      </c>
      <c r="G146" s="219" t="s">
        <v>304</v>
      </c>
      <c r="H146" s="220">
        <v>4</v>
      </c>
      <c r="I146" s="221"/>
      <c r="J146" s="222">
        <f>ROUND(I146*H146,2)</f>
        <v>0</v>
      </c>
      <c r="K146" s="218" t="s">
        <v>216</v>
      </c>
      <c r="L146" s="45"/>
      <c r="M146" s="223" t="s">
        <v>19</v>
      </c>
      <c r="N146" s="224" t="s">
        <v>42</v>
      </c>
      <c r="O146" s="85"/>
      <c r="P146" s="225">
        <f>O146*H146</f>
        <v>0</v>
      </c>
      <c r="Q146" s="225">
        <v>0</v>
      </c>
      <c r="R146" s="225">
        <f>Q146*H146</f>
        <v>0</v>
      </c>
      <c r="S146" s="225">
        <v>0</v>
      </c>
      <c r="T146" s="226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27" t="s">
        <v>217</v>
      </c>
      <c r="AT146" s="227" t="s">
        <v>213</v>
      </c>
      <c r="AU146" s="227" t="s">
        <v>75</v>
      </c>
      <c r="AY146" s="18" t="s">
        <v>209</v>
      </c>
      <c r="BE146" s="228">
        <f>IF(N146="základní",J146,0)</f>
        <v>0</v>
      </c>
      <c r="BF146" s="228">
        <f>IF(N146="snížená",J146,0)</f>
        <v>0</v>
      </c>
      <c r="BG146" s="228">
        <f>IF(N146="zákl. přenesená",J146,0)</f>
        <v>0</v>
      </c>
      <c r="BH146" s="228">
        <f>IF(N146="sníž. přenesená",J146,0)</f>
        <v>0</v>
      </c>
      <c r="BI146" s="228">
        <f>IF(N146="nulová",J146,0)</f>
        <v>0</v>
      </c>
      <c r="BJ146" s="18" t="s">
        <v>75</v>
      </c>
      <c r="BK146" s="228">
        <f>ROUND(I146*H146,2)</f>
        <v>0</v>
      </c>
      <c r="BL146" s="18" t="s">
        <v>217</v>
      </c>
      <c r="BM146" s="227" t="s">
        <v>483</v>
      </c>
    </row>
    <row r="147" s="13" customFormat="1">
      <c r="A147" s="13"/>
      <c r="B147" s="234"/>
      <c r="C147" s="235"/>
      <c r="D147" s="229" t="s">
        <v>225</v>
      </c>
      <c r="E147" s="236" t="s">
        <v>19</v>
      </c>
      <c r="F147" s="237" t="s">
        <v>116</v>
      </c>
      <c r="G147" s="235"/>
      <c r="H147" s="238">
        <v>4</v>
      </c>
      <c r="I147" s="239"/>
      <c r="J147" s="235"/>
      <c r="K147" s="235"/>
      <c r="L147" s="240"/>
      <c r="M147" s="241"/>
      <c r="N147" s="242"/>
      <c r="O147" s="242"/>
      <c r="P147" s="242"/>
      <c r="Q147" s="242"/>
      <c r="R147" s="242"/>
      <c r="S147" s="242"/>
      <c r="T147" s="24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4" t="s">
        <v>225</v>
      </c>
      <c r="AU147" s="244" t="s">
        <v>75</v>
      </c>
      <c r="AV147" s="13" t="s">
        <v>79</v>
      </c>
      <c r="AW147" s="13" t="s">
        <v>32</v>
      </c>
      <c r="AX147" s="13" t="s">
        <v>75</v>
      </c>
      <c r="AY147" s="244" t="s">
        <v>209</v>
      </c>
    </row>
    <row r="148" s="2" customFormat="1">
      <c r="A148" s="39"/>
      <c r="B148" s="40"/>
      <c r="C148" s="216" t="s">
        <v>325</v>
      </c>
      <c r="D148" s="216" t="s">
        <v>213</v>
      </c>
      <c r="E148" s="217" t="s">
        <v>311</v>
      </c>
      <c r="F148" s="218" t="s">
        <v>484</v>
      </c>
      <c r="G148" s="219" t="s">
        <v>167</v>
      </c>
      <c r="H148" s="220">
        <v>200</v>
      </c>
      <c r="I148" s="221"/>
      <c r="J148" s="222">
        <f>ROUND(I148*H148,2)</f>
        <v>0</v>
      </c>
      <c r="K148" s="218" t="s">
        <v>216</v>
      </c>
      <c r="L148" s="45"/>
      <c r="M148" s="223" t="s">
        <v>19</v>
      </c>
      <c r="N148" s="224" t="s">
        <v>42</v>
      </c>
      <c r="O148" s="85"/>
      <c r="P148" s="225">
        <f>O148*H148</f>
        <v>0</v>
      </c>
      <c r="Q148" s="225">
        <v>0</v>
      </c>
      <c r="R148" s="225">
        <f>Q148*H148</f>
        <v>0</v>
      </c>
      <c r="S148" s="225">
        <v>0</v>
      </c>
      <c r="T148" s="226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27" t="s">
        <v>217</v>
      </c>
      <c r="AT148" s="227" t="s">
        <v>213</v>
      </c>
      <c r="AU148" s="227" t="s">
        <v>75</v>
      </c>
      <c r="AY148" s="18" t="s">
        <v>209</v>
      </c>
      <c r="BE148" s="228">
        <f>IF(N148="základní",J148,0)</f>
        <v>0</v>
      </c>
      <c r="BF148" s="228">
        <f>IF(N148="snížená",J148,0)</f>
        <v>0</v>
      </c>
      <c r="BG148" s="228">
        <f>IF(N148="zákl. přenesená",J148,0)</f>
        <v>0</v>
      </c>
      <c r="BH148" s="228">
        <f>IF(N148="sníž. přenesená",J148,0)</f>
        <v>0</v>
      </c>
      <c r="BI148" s="228">
        <f>IF(N148="nulová",J148,0)</f>
        <v>0</v>
      </c>
      <c r="BJ148" s="18" t="s">
        <v>75</v>
      </c>
      <c r="BK148" s="228">
        <f>ROUND(I148*H148,2)</f>
        <v>0</v>
      </c>
      <c r="BL148" s="18" t="s">
        <v>217</v>
      </c>
      <c r="BM148" s="227" t="s">
        <v>485</v>
      </c>
    </row>
    <row r="149" s="2" customFormat="1">
      <c r="A149" s="39"/>
      <c r="B149" s="40"/>
      <c r="C149" s="41"/>
      <c r="D149" s="229" t="s">
        <v>223</v>
      </c>
      <c r="E149" s="41"/>
      <c r="F149" s="230" t="s">
        <v>244</v>
      </c>
      <c r="G149" s="41"/>
      <c r="H149" s="41"/>
      <c r="I149" s="231"/>
      <c r="J149" s="41"/>
      <c r="K149" s="41"/>
      <c r="L149" s="45"/>
      <c r="M149" s="232"/>
      <c r="N149" s="233"/>
      <c r="O149" s="85"/>
      <c r="P149" s="85"/>
      <c r="Q149" s="85"/>
      <c r="R149" s="85"/>
      <c r="S149" s="85"/>
      <c r="T149" s="86"/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T149" s="18" t="s">
        <v>223</v>
      </c>
      <c r="AU149" s="18" t="s">
        <v>75</v>
      </c>
    </row>
    <row r="150" s="13" customFormat="1">
      <c r="A150" s="13"/>
      <c r="B150" s="234"/>
      <c r="C150" s="235"/>
      <c r="D150" s="229" t="s">
        <v>225</v>
      </c>
      <c r="E150" s="236" t="s">
        <v>19</v>
      </c>
      <c r="F150" s="237" t="s">
        <v>314</v>
      </c>
      <c r="G150" s="235"/>
      <c r="H150" s="238">
        <v>200</v>
      </c>
      <c r="I150" s="239"/>
      <c r="J150" s="235"/>
      <c r="K150" s="235"/>
      <c r="L150" s="240"/>
      <c r="M150" s="241"/>
      <c r="N150" s="242"/>
      <c r="O150" s="242"/>
      <c r="P150" s="242"/>
      <c r="Q150" s="242"/>
      <c r="R150" s="242"/>
      <c r="S150" s="242"/>
      <c r="T150" s="24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4" t="s">
        <v>225</v>
      </c>
      <c r="AU150" s="244" t="s">
        <v>75</v>
      </c>
      <c r="AV150" s="13" t="s">
        <v>79</v>
      </c>
      <c r="AW150" s="13" t="s">
        <v>32</v>
      </c>
      <c r="AX150" s="13" t="s">
        <v>75</v>
      </c>
      <c r="AY150" s="244" t="s">
        <v>209</v>
      </c>
    </row>
    <row r="151" s="2" customFormat="1" ht="16.5" customHeight="1">
      <c r="A151" s="39"/>
      <c r="B151" s="40"/>
      <c r="C151" s="216" t="s">
        <v>331</v>
      </c>
      <c r="D151" s="216" t="s">
        <v>213</v>
      </c>
      <c r="E151" s="217" t="s">
        <v>486</v>
      </c>
      <c r="F151" s="218" t="s">
        <v>487</v>
      </c>
      <c r="G151" s="219" t="s">
        <v>221</v>
      </c>
      <c r="H151" s="220">
        <v>2</v>
      </c>
      <c r="I151" s="221"/>
      <c r="J151" s="222">
        <f>ROUND(I151*H151,2)</f>
        <v>0</v>
      </c>
      <c r="K151" s="218" t="s">
        <v>216</v>
      </c>
      <c r="L151" s="45"/>
      <c r="M151" s="223" t="s">
        <v>19</v>
      </c>
      <c r="N151" s="224" t="s">
        <v>42</v>
      </c>
      <c r="O151" s="85"/>
      <c r="P151" s="225">
        <f>O151*H151</f>
        <v>0</v>
      </c>
      <c r="Q151" s="225">
        <v>0</v>
      </c>
      <c r="R151" s="225">
        <f>Q151*H151</f>
        <v>0</v>
      </c>
      <c r="S151" s="225">
        <v>0</v>
      </c>
      <c r="T151" s="226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27" t="s">
        <v>217</v>
      </c>
      <c r="AT151" s="227" t="s">
        <v>213</v>
      </c>
      <c r="AU151" s="227" t="s">
        <v>75</v>
      </c>
      <c r="AY151" s="18" t="s">
        <v>209</v>
      </c>
      <c r="BE151" s="228">
        <f>IF(N151="základní",J151,0)</f>
        <v>0</v>
      </c>
      <c r="BF151" s="228">
        <f>IF(N151="snížená",J151,0)</f>
        <v>0</v>
      </c>
      <c r="BG151" s="228">
        <f>IF(N151="zákl. přenesená",J151,0)</f>
        <v>0</v>
      </c>
      <c r="BH151" s="228">
        <f>IF(N151="sníž. přenesená",J151,0)</f>
        <v>0</v>
      </c>
      <c r="BI151" s="228">
        <f>IF(N151="nulová",J151,0)</f>
        <v>0</v>
      </c>
      <c r="BJ151" s="18" t="s">
        <v>75</v>
      </c>
      <c r="BK151" s="228">
        <f>ROUND(I151*H151,2)</f>
        <v>0</v>
      </c>
      <c r="BL151" s="18" t="s">
        <v>217</v>
      </c>
      <c r="BM151" s="227" t="s">
        <v>488</v>
      </c>
    </row>
    <row r="152" s="13" customFormat="1">
      <c r="A152" s="13"/>
      <c r="B152" s="234"/>
      <c r="C152" s="235"/>
      <c r="D152" s="229" t="s">
        <v>225</v>
      </c>
      <c r="E152" s="236" t="s">
        <v>19</v>
      </c>
      <c r="F152" s="237" t="s">
        <v>469</v>
      </c>
      <c r="G152" s="235"/>
      <c r="H152" s="238">
        <v>2</v>
      </c>
      <c r="I152" s="239"/>
      <c r="J152" s="235"/>
      <c r="K152" s="235"/>
      <c r="L152" s="240"/>
      <c r="M152" s="241"/>
      <c r="N152" s="242"/>
      <c r="O152" s="242"/>
      <c r="P152" s="242"/>
      <c r="Q152" s="242"/>
      <c r="R152" s="242"/>
      <c r="S152" s="242"/>
      <c r="T152" s="24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44" t="s">
        <v>225</v>
      </c>
      <c r="AU152" s="244" t="s">
        <v>75</v>
      </c>
      <c r="AV152" s="13" t="s">
        <v>79</v>
      </c>
      <c r="AW152" s="13" t="s">
        <v>32</v>
      </c>
      <c r="AX152" s="13" t="s">
        <v>75</v>
      </c>
      <c r="AY152" s="244" t="s">
        <v>209</v>
      </c>
    </row>
    <row r="153" s="2" customFormat="1" ht="44.25" customHeight="1">
      <c r="A153" s="39"/>
      <c r="B153" s="40"/>
      <c r="C153" s="216" t="s">
        <v>336</v>
      </c>
      <c r="D153" s="216" t="s">
        <v>213</v>
      </c>
      <c r="E153" s="217" t="s">
        <v>337</v>
      </c>
      <c r="F153" s="218" t="s">
        <v>338</v>
      </c>
      <c r="G153" s="219" t="s">
        <v>176</v>
      </c>
      <c r="H153" s="220">
        <v>73</v>
      </c>
      <c r="I153" s="221"/>
      <c r="J153" s="222">
        <f>ROUND(I153*H153,2)</f>
        <v>0</v>
      </c>
      <c r="K153" s="218" t="s">
        <v>216</v>
      </c>
      <c r="L153" s="45"/>
      <c r="M153" s="223" t="s">
        <v>19</v>
      </c>
      <c r="N153" s="224" t="s">
        <v>42</v>
      </c>
      <c r="O153" s="85"/>
      <c r="P153" s="225">
        <f>O153*H153</f>
        <v>0</v>
      </c>
      <c r="Q153" s="225">
        <v>0</v>
      </c>
      <c r="R153" s="225">
        <f>Q153*H153</f>
        <v>0</v>
      </c>
      <c r="S153" s="225">
        <v>0</v>
      </c>
      <c r="T153" s="226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27" t="s">
        <v>217</v>
      </c>
      <c r="AT153" s="227" t="s">
        <v>213</v>
      </c>
      <c r="AU153" s="227" t="s">
        <v>75</v>
      </c>
      <c r="AY153" s="18" t="s">
        <v>209</v>
      </c>
      <c r="BE153" s="228">
        <f>IF(N153="základní",J153,0)</f>
        <v>0</v>
      </c>
      <c r="BF153" s="228">
        <f>IF(N153="snížená",J153,0)</f>
        <v>0</v>
      </c>
      <c r="BG153" s="228">
        <f>IF(N153="zákl. přenesená",J153,0)</f>
        <v>0</v>
      </c>
      <c r="BH153" s="228">
        <f>IF(N153="sníž. přenesená",J153,0)</f>
        <v>0</v>
      </c>
      <c r="BI153" s="228">
        <f>IF(N153="nulová",J153,0)</f>
        <v>0</v>
      </c>
      <c r="BJ153" s="18" t="s">
        <v>75</v>
      </c>
      <c r="BK153" s="228">
        <f>ROUND(I153*H153,2)</f>
        <v>0</v>
      </c>
      <c r="BL153" s="18" t="s">
        <v>217</v>
      </c>
      <c r="BM153" s="227" t="s">
        <v>339</v>
      </c>
    </row>
    <row r="154" s="13" customFormat="1">
      <c r="A154" s="13"/>
      <c r="B154" s="234"/>
      <c r="C154" s="235"/>
      <c r="D154" s="229" t="s">
        <v>225</v>
      </c>
      <c r="E154" s="236" t="s">
        <v>19</v>
      </c>
      <c r="F154" s="237" t="s">
        <v>174</v>
      </c>
      <c r="G154" s="235"/>
      <c r="H154" s="238">
        <v>73</v>
      </c>
      <c r="I154" s="239"/>
      <c r="J154" s="235"/>
      <c r="K154" s="235"/>
      <c r="L154" s="240"/>
      <c r="M154" s="241"/>
      <c r="N154" s="242"/>
      <c r="O154" s="242"/>
      <c r="P154" s="242"/>
      <c r="Q154" s="242"/>
      <c r="R154" s="242"/>
      <c r="S154" s="242"/>
      <c r="T154" s="24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44" t="s">
        <v>225</v>
      </c>
      <c r="AU154" s="244" t="s">
        <v>75</v>
      </c>
      <c r="AV154" s="13" t="s">
        <v>79</v>
      </c>
      <c r="AW154" s="13" t="s">
        <v>32</v>
      </c>
      <c r="AX154" s="13" t="s">
        <v>75</v>
      </c>
      <c r="AY154" s="244" t="s">
        <v>209</v>
      </c>
    </row>
    <row r="155" s="2" customFormat="1">
      <c r="A155" s="39"/>
      <c r="B155" s="40"/>
      <c r="C155" s="216" t="s">
        <v>340</v>
      </c>
      <c r="D155" s="216" t="s">
        <v>213</v>
      </c>
      <c r="E155" s="217" t="s">
        <v>341</v>
      </c>
      <c r="F155" s="218" t="s">
        <v>342</v>
      </c>
      <c r="G155" s="219" t="s">
        <v>176</v>
      </c>
      <c r="H155" s="220">
        <v>73</v>
      </c>
      <c r="I155" s="221"/>
      <c r="J155" s="222">
        <f>ROUND(I155*H155,2)</f>
        <v>0</v>
      </c>
      <c r="K155" s="218" t="s">
        <v>216</v>
      </c>
      <c r="L155" s="45"/>
      <c r="M155" s="223" t="s">
        <v>19</v>
      </c>
      <c r="N155" s="224" t="s">
        <v>42</v>
      </c>
      <c r="O155" s="85"/>
      <c r="P155" s="225">
        <f>O155*H155</f>
        <v>0</v>
      </c>
      <c r="Q155" s="225">
        <v>0</v>
      </c>
      <c r="R155" s="225">
        <f>Q155*H155</f>
        <v>0</v>
      </c>
      <c r="S155" s="225">
        <v>0</v>
      </c>
      <c r="T155" s="226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27" t="s">
        <v>116</v>
      </c>
      <c r="AT155" s="227" t="s">
        <v>213</v>
      </c>
      <c r="AU155" s="227" t="s">
        <v>75</v>
      </c>
      <c r="AY155" s="18" t="s">
        <v>209</v>
      </c>
      <c r="BE155" s="228">
        <f>IF(N155="základní",J155,0)</f>
        <v>0</v>
      </c>
      <c r="BF155" s="228">
        <f>IF(N155="snížená",J155,0)</f>
        <v>0</v>
      </c>
      <c r="BG155" s="228">
        <f>IF(N155="zákl. přenesená",J155,0)</f>
        <v>0</v>
      </c>
      <c r="BH155" s="228">
        <f>IF(N155="sníž. přenesená",J155,0)</f>
        <v>0</v>
      </c>
      <c r="BI155" s="228">
        <f>IF(N155="nulová",J155,0)</f>
        <v>0</v>
      </c>
      <c r="BJ155" s="18" t="s">
        <v>75</v>
      </c>
      <c r="BK155" s="228">
        <f>ROUND(I155*H155,2)</f>
        <v>0</v>
      </c>
      <c r="BL155" s="18" t="s">
        <v>116</v>
      </c>
      <c r="BM155" s="227" t="s">
        <v>343</v>
      </c>
    </row>
    <row r="156" s="13" customFormat="1">
      <c r="A156" s="13"/>
      <c r="B156" s="234"/>
      <c r="C156" s="235"/>
      <c r="D156" s="229" t="s">
        <v>225</v>
      </c>
      <c r="E156" s="236" t="s">
        <v>19</v>
      </c>
      <c r="F156" s="237" t="s">
        <v>174</v>
      </c>
      <c r="G156" s="235"/>
      <c r="H156" s="238">
        <v>73</v>
      </c>
      <c r="I156" s="239"/>
      <c r="J156" s="235"/>
      <c r="K156" s="235"/>
      <c r="L156" s="240"/>
      <c r="M156" s="241"/>
      <c r="N156" s="242"/>
      <c r="O156" s="242"/>
      <c r="P156" s="242"/>
      <c r="Q156" s="242"/>
      <c r="R156" s="242"/>
      <c r="S156" s="242"/>
      <c r="T156" s="24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4" t="s">
        <v>225</v>
      </c>
      <c r="AU156" s="244" t="s">
        <v>75</v>
      </c>
      <c r="AV156" s="13" t="s">
        <v>79</v>
      </c>
      <c r="AW156" s="13" t="s">
        <v>32</v>
      </c>
      <c r="AX156" s="13" t="s">
        <v>75</v>
      </c>
      <c r="AY156" s="244" t="s">
        <v>209</v>
      </c>
    </row>
    <row r="157" s="2" customFormat="1" ht="16.5" customHeight="1">
      <c r="A157" s="39"/>
      <c r="B157" s="40"/>
      <c r="C157" s="256" t="s">
        <v>344</v>
      </c>
      <c r="D157" s="256" t="s">
        <v>247</v>
      </c>
      <c r="E157" s="257" t="s">
        <v>345</v>
      </c>
      <c r="F157" s="258" t="s">
        <v>346</v>
      </c>
      <c r="G157" s="259" t="s">
        <v>176</v>
      </c>
      <c r="H157" s="260">
        <v>73</v>
      </c>
      <c r="I157" s="261"/>
      <c r="J157" s="262">
        <f>ROUND(I157*H157,2)</f>
        <v>0</v>
      </c>
      <c r="K157" s="258" t="s">
        <v>216</v>
      </c>
      <c r="L157" s="263"/>
      <c r="M157" s="264" t="s">
        <v>19</v>
      </c>
      <c r="N157" s="265" t="s">
        <v>42</v>
      </c>
      <c r="O157" s="85"/>
      <c r="P157" s="225">
        <f>O157*H157</f>
        <v>0</v>
      </c>
      <c r="Q157" s="225">
        <v>0.00031</v>
      </c>
      <c r="R157" s="225">
        <f>Q157*H157</f>
        <v>0.022630000000000001</v>
      </c>
      <c r="S157" s="225">
        <v>0</v>
      </c>
      <c r="T157" s="226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27" t="s">
        <v>264</v>
      </c>
      <c r="AT157" s="227" t="s">
        <v>247</v>
      </c>
      <c r="AU157" s="227" t="s">
        <v>75</v>
      </c>
      <c r="AY157" s="18" t="s">
        <v>209</v>
      </c>
      <c r="BE157" s="228">
        <f>IF(N157="základní",J157,0)</f>
        <v>0</v>
      </c>
      <c r="BF157" s="228">
        <f>IF(N157="snížená",J157,0)</f>
        <v>0</v>
      </c>
      <c r="BG157" s="228">
        <f>IF(N157="zákl. přenesená",J157,0)</f>
        <v>0</v>
      </c>
      <c r="BH157" s="228">
        <f>IF(N157="sníž. přenesená",J157,0)</f>
        <v>0</v>
      </c>
      <c r="BI157" s="228">
        <f>IF(N157="nulová",J157,0)</f>
        <v>0</v>
      </c>
      <c r="BJ157" s="18" t="s">
        <v>75</v>
      </c>
      <c r="BK157" s="228">
        <f>ROUND(I157*H157,2)</f>
        <v>0</v>
      </c>
      <c r="BL157" s="18" t="s">
        <v>264</v>
      </c>
      <c r="BM157" s="227" t="s">
        <v>347</v>
      </c>
    </row>
    <row r="158" s="13" customFormat="1">
      <c r="A158" s="13"/>
      <c r="B158" s="234"/>
      <c r="C158" s="235"/>
      <c r="D158" s="229" t="s">
        <v>225</v>
      </c>
      <c r="E158" s="236" t="s">
        <v>19</v>
      </c>
      <c r="F158" s="237" t="s">
        <v>174</v>
      </c>
      <c r="G158" s="235"/>
      <c r="H158" s="238">
        <v>73</v>
      </c>
      <c r="I158" s="239"/>
      <c r="J158" s="235"/>
      <c r="K158" s="235"/>
      <c r="L158" s="240"/>
      <c r="M158" s="241"/>
      <c r="N158" s="242"/>
      <c r="O158" s="242"/>
      <c r="P158" s="242"/>
      <c r="Q158" s="242"/>
      <c r="R158" s="242"/>
      <c r="S158" s="242"/>
      <c r="T158" s="24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44" t="s">
        <v>225</v>
      </c>
      <c r="AU158" s="244" t="s">
        <v>75</v>
      </c>
      <c r="AV158" s="13" t="s">
        <v>79</v>
      </c>
      <c r="AW158" s="13" t="s">
        <v>32</v>
      </c>
      <c r="AX158" s="13" t="s">
        <v>75</v>
      </c>
      <c r="AY158" s="244" t="s">
        <v>209</v>
      </c>
    </row>
    <row r="159" s="2" customFormat="1" ht="16.5" customHeight="1">
      <c r="A159" s="39"/>
      <c r="B159" s="40"/>
      <c r="C159" s="256" t="s">
        <v>348</v>
      </c>
      <c r="D159" s="256" t="s">
        <v>247</v>
      </c>
      <c r="E159" s="257" t="s">
        <v>349</v>
      </c>
      <c r="F159" s="258" t="s">
        <v>350</v>
      </c>
      <c r="G159" s="259" t="s">
        <v>289</v>
      </c>
      <c r="H159" s="260">
        <v>32.119999999999997</v>
      </c>
      <c r="I159" s="261"/>
      <c r="J159" s="262">
        <f>ROUND(I159*H159,2)</f>
        <v>0</v>
      </c>
      <c r="K159" s="258" t="s">
        <v>216</v>
      </c>
      <c r="L159" s="263"/>
      <c r="M159" s="264" t="s">
        <v>19</v>
      </c>
      <c r="N159" s="265" t="s">
        <v>42</v>
      </c>
      <c r="O159" s="85"/>
      <c r="P159" s="225">
        <f>O159*H159</f>
        <v>0</v>
      </c>
      <c r="Q159" s="225">
        <v>1</v>
      </c>
      <c r="R159" s="225">
        <f>Q159*H159</f>
        <v>32.119999999999997</v>
      </c>
      <c r="S159" s="225">
        <v>0</v>
      </c>
      <c r="T159" s="226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27" t="s">
        <v>264</v>
      </c>
      <c r="AT159" s="227" t="s">
        <v>247</v>
      </c>
      <c r="AU159" s="227" t="s">
        <v>75</v>
      </c>
      <c r="AY159" s="18" t="s">
        <v>209</v>
      </c>
      <c r="BE159" s="228">
        <f>IF(N159="základní",J159,0)</f>
        <v>0</v>
      </c>
      <c r="BF159" s="228">
        <f>IF(N159="snížená",J159,0)</f>
        <v>0</v>
      </c>
      <c r="BG159" s="228">
        <f>IF(N159="zákl. přenesená",J159,0)</f>
        <v>0</v>
      </c>
      <c r="BH159" s="228">
        <f>IF(N159="sníž. přenesená",J159,0)</f>
        <v>0</v>
      </c>
      <c r="BI159" s="228">
        <f>IF(N159="nulová",J159,0)</f>
        <v>0</v>
      </c>
      <c r="BJ159" s="18" t="s">
        <v>75</v>
      </c>
      <c r="BK159" s="228">
        <f>ROUND(I159*H159,2)</f>
        <v>0</v>
      </c>
      <c r="BL159" s="18" t="s">
        <v>264</v>
      </c>
      <c r="BM159" s="227" t="s">
        <v>351</v>
      </c>
    </row>
    <row r="160" s="13" customFormat="1">
      <c r="A160" s="13"/>
      <c r="B160" s="234"/>
      <c r="C160" s="235"/>
      <c r="D160" s="229" t="s">
        <v>225</v>
      </c>
      <c r="E160" s="236" t="s">
        <v>19</v>
      </c>
      <c r="F160" s="237" t="s">
        <v>352</v>
      </c>
      <c r="G160" s="235"/>
      <c r="H160" s="238">
        <v>32.119999999999997</v>
      </c>
      <c r="I160" s="239"/>
      <c r="J160" s="235"/>
      <c r="K160" s="235"/>
      <c r="L160" s="240"/>
      <c r="M160" s="241"/>
      <c r="N160" s="242"/>
      <c r="O160" s="242"/>
      <c r="P160" s="242"/>
      <c r="Q160" s="242"/>
      <c r="R160" s="242"/>
      <c r="S160" s="242"/>
      <c r="T160" s="24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44" t="s">
        <v>225</v>
      </c>
      <c r="AU160" s="244" t="s">
        <v>75</v>
      </c>
      <c r="AV160" s="13" t="s">
        <v>79</v>
      </c>
      <c r="AW160" s="13" t="s">
        <v>32</v>
      </c>
      <c r="AX160" s="13" t="s">
        <v>75</v>
      </c>
      <c r="AY160" s="244" t="s">
        <v>209</v>
      </c>
    </row>
    <row r="161" s="2" customFormat="1" ht="16.5" customHeight="1">
      <c r="A161" s="39"/>
      <c r="B161" s="40"/>
      <c r="C161" s="256" t="s">
        <v>353</v>
      </c>
      <c r="D161" s="256" t="s">
        <v>247</v>
      </c>
      <c r="E161" s="257" t="s">
        <v>354</v>
      </c>
      <c r="F161" s="258" t="s">
        <v>355</v>
      </c>
      <c r="G161" s="259" t="s">
        <v>167</v>
      </c>
      <c r="H161" s="260">
        <v>15.5</v>
      </c>
      <c r="I161" s="261"/>
      <c r="J161" s="262">
        <f>ROUND(I161*H161,2)</f>
        <v>0</v>
      </c>
      <c r="K161" s="258" t="s">
        <v>216</v>
      </c>
      <c r="L161" s="263"/>
      <c r="M161" s="264" t="s">
        <v>19</v>
      </c>
      <c r="N161" s="265" t="s">
        <v>42</v>
      </c>
      <c r="O161" s="85"/>
      <c r="P161" s="225">
        <f>O161*H161</f>
        <v>0</v>
      </c>
      <c r="Q161" s="225">
        <v>0</v>
      </c>
      <c r="R161" s="225">
        <f>Q161*H161</f>
        <v>0</v>
      </c>
      <c r="S161" s="225">
        <v>0</v>
      </c>
      <c r="T161" s="226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27" t="s">
        <v>264</v>
      </c>
      <c r="AT161" s="227" t="s">
        <v>247</v>
      </c>
      <c r="AU161" s="227" t="s">
        <v>75</v>
      </c>
      <c r="AY161" s="18" t="s">
        <v>209</v>
      </c>
      <c r="BE161" s="228">
        <f>IF(N161="základní",J161,0)</f>
        <v>0</v>
      </c>
      <c r="BF161" s="228">
        <f>IF(N161="snížená",J161,0)</f>
        <v>0</v>
      </c>
      <c r="BG161" s="228">
        <f>IF(N161="zákl. přenesená",J161,0)</f>
        <v>0</v>
      </c>
      <c r="BH161" s="228">
        <f>IF(N161="sníž. přenesená",J161,0)</f>
        <v>0</v>
      </c>
      <c r="BI161" s="228">
        <f>IF(N161="nulová",J161,0)</f>
        <v>0</v>
      </c>
      <c r="BJ161" s="18" t="s">
        <v>75</v>
      </c>
      <c r="BK161" s="228">
        <f>ROUND(I161*H161,2)</f>
        <v>0</v>
      </c>
      <c r="BL161" s="18" t="s">
        <v>264</v>
      </c>
      <c r="BM161" s="227" t="s">
        <v>356</v>
      </c>
    </row>
    <row r="162" s="2" customFormat="1" ht="16.5" customHeight="1">
      <c r="A162" s="39"/>
      <c r="B162" s="40"/>
      <c r="C162" s="256" t="s">
        <v>357</v>
      </c>
      <c r="D162" s="256" t="s">
        <v>247</v>
      </c>
      <c r="E162" s="257" t="s">
        <v>358</v>
      </c>
      <c r="F162" s="258" t="s">
        <v>359</v>
      </c>
      <c r="G162" s="259" t="s">
        <v>167</v>
      </c>
      <c r="H162" s="260">
        <v>28.800000000000001</v>
      </c>
      <c r="I162" s="261"/>
      <c r="J162" s="262">
        <f>ROUND(I162*H162,2)</f>
        <v>0</v>
      </c>
      <c r="K162" s="258" t="s">
        <v>216</v>
      </c>
      <c r="L162" s="263"/>
      <c r="M162" s="264" t="s">
        <v>19</v>
      </c>
      <c r="N162" s="265" t="s">
        <v>42</v>
      </c>
      <c r="O162" s="85"/>
      <c r="P162" s="225">
        <f>O162*H162</f>
        <v>0</v>
      </c>
      <c r="Q162" s="225">
        <v>0</v>
      </c>
      <c r="R162" s="225">
        <f>Q162*H162</f>
        <v>0</v>
      </c>
      <c r="S162" s="225">
        <v>0</v>
      </c>
      <c r="T162" s="226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27" t="s">
        <v>264</v>
      </c>
      <c r="AT162" s="227" t="s">
        <v>247</v>
      </c>
      <c r="AU162" s="227" t="s">
        <v>75</v>
      </c>
      <c r="AY162" s="18" t="s">
        <v>209</v>
      </c>
      <c r="BE162" s="228">
        <f>IF(N162="základní",J162,0)</f>
        <v>0</v>
      </c>
      <c r="BF162" s="228">
        <f>IF(N162="snížená",J162,0)</f>
        <v>0</v>
      </c>
      <c r="BG162" s="228">
        <f>IF(N162="zákl. přenesená",J162,0)</f>
        <v>0</v>
      </c>
      <c r="BH162" s="228">
        <f>IF(N162="sníž. přenesená",J162,0)</f>
        <v>0</v>
      </c>
      <c r="BI162" s="228">
        <f>IF(N162="nulová",J162,0)</f>
        <v>0</v>
      </c>
      <c r="BJ162" s="18" t="s">
        <v>75</v>
      </c>
      <c r="BK162" s="228">
        <f>ROUND(I162*H162,2)</f>
        <v>0</v>
      </c>
      <c r="BL162" s="18" t="s">
        <v>264</v>
      </c>
      <c r="BM162" s="227" t="s">
        <v>360</v>
      </c>
    </row>
    <row r="163" s="13" customFormat="1">
      <c r="A163" s="13"/>
      <c r="B163" s="234"/>
      <c r="C163" s="235"/>
      <c r="D163" s="229" t="s">
        <v>225</v>
      </c>
      <c r="E163" s="236" t="s">
        <v>19</v>
      </c>
      <c r="F163" s="237" t="s">
        <v>361</v>
      </c>
      <c r="G163" s="235"/>
      <c r="H163" s="238">
        <v>28.800000000000001</v>
      </c>
      <c r="I163" s="239"/>
      <c r="J163" s="235"/>
      <c r="K163" s="235"/>
      <c r="L163" s="240"/>
      <c r="M163" s="241"/>
      <c r="N163" s="242"/>
      <c r="O163" s="242"/>
      <c r="P163" s="242"/>
      <c r="Q163" s="242"/>
      <c r="R163" s="242"/>
      <c r="S163" s="242"/>
      <c r="T163" s="24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44" t="s">
        <v>225</v>
      </c>
      <c r="AU163" s="244" t="s">
        <v>75</v>
      </c>
      <c r="AV163" s="13" t="s">
        <v>79</v>
      </c>
      <c r="AW163" s="13" t="s">
        <v>32</v>
      </c>
      <c r="AX163" s="13" t="s">
        <v>75</v>
      </c>
      <c r="AY163" s="244" t="s">
        <v>209</v>
      </c>
    </row>
    <row r="164" s="2" customFormat="1" ht="44.25" customHeight="1">
      <c r="A164" s="39"/>
      <c r="B164" s="40"/>
      <c r="C164" s="216" t="s">
        <v>363</v>
      </c>
      <c r="D164" s="216" t="s">
        <v>213</v>
      </c>
      <c r="E164" s="217" t="s">
        <v>364</v>
      </c>
      <c r="F164" s="218" t="s">
        <v>365</v>
      </c>
      <c r="G164" s="219" t="s">
        <v>167</v>
      </c>
      <c r="H164" s="220">
        <v>36</v>
      </c>
      <c r="I164" s="221"/>
      <c r="J164" s="222">
        <f>ROUND(I164*H164,2)</f>
        <v>0</v>
      </c>
      <c r="K164" s="218" t="s">
        <v>216</v>
      </c>
      <c r="L164" s="45"/>
      <c r="M164" s="223" t="s">
        <v>19</v>
      </c>
      <c r="N164" s="224" t="s">
        <v>42</v>
      </c>
      <c r="O164" s="85"/>
      <c r="P164" s="225">
        <f>O164*H164</f>
        <v>0</v>
      </c>
      <c r="Q164" s="225">
        <v>0</v>
      </c>
      <c r="R164" s="225">
        <f>Q164*H164</f>
        <v>0</v>
      </c>
      <c r="S164" s="225">
        <v>0</v>
      </c>
      <c r="T164" s="226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27" t="s">
        <v>217</v>
      </c>
      <c r="AT164" s="227" t="s">
        <v>213</v>
      </c>
      <c r="AU164" s="227" t="s">
        <v>75</v>
      </c>
      <c r="AY164" s="18" t="s">
        <v>209</v>
      </c>
      <c r="BE164" s="228">
        <f>IF(N164="základní",J164,0)</f>
        <v>0</v>
      </c>
      <c r="BF164" s="228">
        <f>IF(N164="snížená",J164,0)</f>
        <v>0</v>
      </c>
      <c r="BG164" s="228">
        <f>IF(N164="zákl. přenesená",J164,0)</f>
        <v>0</v>
      </c>
      <c r="BH164" s="228">
        <f>IF(N164="sníž. přenesená",J164,0)</f>
        <v>0</v>
      </c>
      <c r="BI164" s="228">
        <f>IF(N164="nulová",J164,0)</f>
        <v>0</v>
      </c>
      <c r="BJ164" s="18" t="s">
        <v>75</v>
      </c>
      <c r="BK164" s="228">
        <f>ROUND(I164*H164,2)</f>
        <v>0</v>
      </c>
      <c r="BL164" s="18" t="s">
        <v>217</v>
      </c>
      <c r="BM164" s="227" t="s">
        <v>366</v>
      </c>
    </row>
    <row r="165" s="2" customFormat="1" ht="66.75" customHeight="1">
      <c r="A165" s="39"/>
      <c r="B165" s="40"/>
      <c r="C165" s="216" t="s">
        <v>367</v>
      </c>
      <c r="D165" s="216" t="s">
        <v>213</v>
      </c>
      <c r="E165" s="217" t="s">
        <v>368</v>
      </c>
      <c r="F165" s="218" t="s">
        <v>369</v>
      </c>
      <c r="G165" s="219" t="s">
        <v>221</v>
      </c>
      <c r="H165" s="220">
        <v>6</v>
      </c>
      <c r="I165" s="221"/>
      <c r="J165" s="222">
        <f>ROUND(I165*H165,2)</f>
        <v>0</v>
      </c>
      <c r="K165" s="218" t="s">
        <v>216</v>
      </c>
      <c r="L165" s="45"/>
      <c r="M165" s="223" t="s">
        <v>19</v>
      </c>
      <c r="N165" s="224" t="s">
        <v>42</v>
      </c>
      <c r="O165" s="85"/>
      <c r="P165" s="225">
        <f>O165*H165</f>
        <v>0</v>
      </c>
      <c r="Q165" s="225">
        <v>0</v>
      </c>
      <c r="R165" s="225">
        <f>Q165*H165</f>
        <v>0</v>
      </c>
      <c r="S165" s="225">
        <v>0</v>
      </c>
      <c r="T165" s="226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27" t="s">
        <v>217</v>
      </c>
      <c r="AT165" s="227" t="s">
        <v>213</v>
      </c>
      <c r="AU165" s="227" t="s">
        <v>75</v>
      </c>
      <c r="AY165" s="18" t="s">
        <v>209</v>
      </c>
      <c r="BE165" s="228">
        <f>IF(N165="základní",J165,0)</f>
        <v>0</v>
      </c>
      <c r="BF165" s="228">
        <f>IF(N165="snížená",J165,0)</f>
        <v>0</v>
      </c>
      <c r="BG165" s="228">
        <f>IF(N165="zákl. přenesená",J165,0)</f>
        <v>0</v>
      </c>
      <c r="BH165" s="228">
        <f>IF(N165="sníž. přenesená",J165,0)</f>
        <v>0</v>
      </c>
      <c r="BI165" s="228">
        <f>IF(N165="nulová",J165,0)</f>
        <v>0</v>
      </c>
      <c r="BJ165" s="18" t="s">
        <v>75</v>
      </c>
      <c r="BK165" s="228">
        <f>ROUND(I165*H165,2)</f>
        <v>0</v>
      </c>
      <c r="BL165" s="18" t="s">
        <v>217</v>
      </c>
      <c r="BM165" s="227" t="s">
        <v>370</v>
      </c>
    </row>
    <row r="166" s="2" customFormat="1">
      <c r="A166" s="39"/>
      <c r="B166" s="40"/>
      <c r="C166" s="41"/>
      <c r="D166" s="229" t="s">
        <v>223</v>
      </c>
      <c r="E166" s="41"/>
      <c r="F166" s="230" t="s">
        <v>371</v>
      </c>
      <c r="G166" s="41"/>
      <c r="H166" s="41"/>
      <c r="I166" s="231"/>
      <c r="J166" s="41"/>
      <c r="K166" s="41"/>
      <c r="L166" s="45"/>
      <c r="M166" s="232"/>
      <c r="N166" s="233"/>
      <c r="O166" s="85"/>
      <c r="P166" s="85"/>
      <c r="Q166" s="85"/>
      <c r="R166" s="85"/>
      <c r="S166" s="85"/>
      <c r="T166" s="86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T166" s="18" t="s">
        <v>223</v>
      </c>
      <c r="AU166" s="18" t="s">
        <v>75</v>
      </c>
    </row>
    <row r="167" s="13" customFormat="1">
      <c r="A167" s="13"/>
      <c r="B167" s="234"/>
      <c r="C167" s="235"/>
      <c r="D167" s="229" t="s">
        <v>225</v>
      </c>
      <c r="E167" s="236" t="s">
        <v>19</v>
      </c>
      <c r="F167" s="237" t="s">
        <v>372</v>
      </c>
      <c r="G167" s="235"/>
      <c r="H167" s="238">
        <v>2</v>
      </c>
      <c r="I167" s="239"/>
      <c r="J167" s="235"/>
      <c r="K167" s="235"/>
      <c r="L167" s="240"/>
      <c r="M167" s="241"/>
      <c r="N167" s="242"/>
      <c r="O167" s="242"/>
      <c r="P167" s="242"/>
      <c r="Q167" s="242"/>
      <c r="R167" s="242"/>
      <c r="S167" s="242"/>
      <c r="T167" s="24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44" t="s">
        <v>225</v>
      </c>
      <c r="AU167" s="244" t="s">
        <v>75</v>
      </c>
      <c r="AV167" s="13" t="s">
        <v>79</v>
      </c>
      <c r="AW167" s="13" t="s">
        <v>32</v>
      </c>
      <c r="AX167" s="13" t="s">
        <v>71</v>
      </c>
      <c r="AY167" s="244" t="s">
        <v>209</v>
      </c>
    </row>
    <row r="168" s="13" customFormat="1">
      <c r="A168" s="13"/>
      <c r="B168" s="234"/>
      <c r="C168" s="235"/>
      <c r="D168" s="229" t="s">
        <v>225</v>
      </c>
      <c r="E168" s="236" t="s">
        <v>19</v>
      </c>
      <c r="F168" s="237" t="s">
        <v>373</v>
      </c>
      <c r="G168" s="235"/>
      <c r="H168" s="238">
        <v>2</v>
      </c>
      <c r="I168" s="239"/>
      <c r="J168" s="235"/>
      <c r="K168" s="235"/>
      <c r="L168" s="240"/>
      <c r="M168" s="241"/>
      <c r="N168" s="242"/>
      <c r="O168" s="242"/>
      <c r="P168" s="242"/>
      <c r="Q168" s="242"/>
      <c r="R168" s="242"/>
      <c r="S168" s="242"/>
      <c r="T168" s="24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44" t="s">
        <v>225</v>
      </c>
      <c r="AU168" s="244" t="s">
        <v>75</v>
      </c>
      <c r="AV168" s="13" t="s">
        <v>79</v>
      </c>
      <c r="AW168" s="13" t="s">
        <v>32</v>
      </c>
      <c r="AX168" s="13" t="s">
        <v>71</v>
      </c>
      <c r="AY168" s="244" t="s">
        <v>209</v>
      </c>
    </row>
    <row r="169" s="13" customFormat="1">
      <c r="A169" s="13"/>
      <c r="B169" s="234"/>
      <c r="C169" s="235"/>
      <c r="D169" s="229" t="s">
        <v>225</v>
      </c>
      <c r="E169" s="236" t="s">
        <v>19</v>
      </c>
      <c r="F169" s="237" t="s">
        <v>374</v>
      </c>
      <c r="G169" s="235"/>
      <c r="H169" s="238">
        <v>2</v>
      </c>
      <c r="I169" s="239"/>
      <c r="J169" s="235"/>
      <c r="K169" s="235"/>
      <c r="L169" s="240"/>
      <c r="M169" s="241"/>
      <c r="N169" s="242"/>
      <c r="O169" s="242"/>
      <c r="P169" s="242"/>
      <c r="Q169" s="242"/>
      <c r="R169" s="242"/>
      <c r="S169" s="242"/>
      <c r="T169" s="24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44" t="s">
        <v>225</v>
      </c>
      <c r="AU169" s="244" t="s">
        <v>75</v>
      </c>
      <c r="AV169" s="13" t="s">
        <v>79</v>
      </c>
      <c r="AW169" s="13" t="s">
        <v>32</v>
      </c>
      <c r="AX169" s="13" t="s">
        <v>71</v>
      </c>
      <c r="AY169" s="244" t="s">
        <v>209</v>
      </c>
    </row>
    <row r="170" s="14" customFormat="1">
      <c r="A170" s="14"/>
      <c r="B170" s="245"/>
      <c r="C170" s="246"/>
      <c r="D170" s="229" t="s">
        <v>225</v>
      </c>
      <c r="E170" s="247" t="s">
        <v>19</v>
      </c>
      <c r="F170" s="248" t="s">
        <v>229</v>
      </c>
      <c r="G170" s="246"/>
      <c r="H170" s="249">
        <v>6</v>
      </c>
      <c r="I170" s="250"/>
      <c r="J170" s="246"/>
      <c r="K170" s="246"/>
      <c r="L170" s="251"/>
      <c r="M170" s="252"/>
      <c r="N170" s="253"/>
      <c r="O170" s="253"/>
      <c r="P170" s="253"/>
      <c r="Q170" s="253"/>
      <c r="R170" s="253"/>
      <c r="S170" s="253"/>
      <c r="T170" s="25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55" t="s">
        <v>225</v>
      </c>
      <c r="AU170" s="255" t="s">
        <v>75</v>
      </c>
      <c r="AV170" s="14" t="s">
        <v>116</v>
      </c>
      <c r="AW170" s="14" t="s">
        <v>32</v>
      </c>
      <c r="AX170" s="14" t="s">
        <v>75</v>
      </c>
      <c r="AY170" s="255" t="s">
        <v>209</v>
      </c>
    </row>
    <row r="171" s="2" customFormat="1">
      <c r="A171" s="39"/>
      <c r="B171" s="40"/>
      <c r="C171" s="216" t="s">
        <v>375</v>
      </c>
      <c r="D171" s="216" t="s">
        <v>213</v>
      </c>
      <c r="E171" s="217" t="s">
        <v>376</v>
      </c>
      <c r="F171" s="218" t="s">
        <v>489</v>
      </c>
      <c r="G171" s="219" t="s">
        <v>289</v>
      </c>
      <c r="H171" s="220">
        <v>104.736</v>
      </c>
      <c r="I171" s="221"/>
      <c r="J171" s="222">
        <f>ROUND(I171*H171,2)</f>
        <v>0</v>
      </c>
      <c r="K171" s="218" t="s">
        <v>216</v>
      </c>
      <c r="L171" s="45"/>
      <c r="M171" s="223" t="s">
        <v>19</v>
      </c>
      <c r="N171" s="224" t="s">
        <v>42</v>
      </c>
      <c r="O171" s="85"/>
      <c r="P171" s="225">
        <f>O171*H171</f>
        <v>0</v>
      </c>
      <c r="Q171" s="225">
        <v>0</v>
      </c>
      <c r="R171" s="225">
        <f>Q171*H171</f>
        <v>0</v>
      </c>
      <c r="S171" s="225">
        <v>0</v>
      </c>
      <c r="T171" s="226">
        <f>S171*H171</f>
        <v>0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27" t="s">
        <v>217</v>
      </c>
      <c r="AT171" s="227" t="s">
        <v>213</v>
      </c>
      <c r="AU171" s="227" t="s">
        <v>75</v>
      </c>
      <c r="AY171" s="18" t="s">
        <v>209</v>
      </c>
      <c r="BE171" s="228">
        <f>IF(N171="základní",J171,0)</f>
        <v>0</v>
      </c>
      <c r="BF171" s="228">
        <f>IF(N171="snížená",J171,0)</f>
        <v>0</v>
      </c>
      <c r="BG171" s="228">
        <f>IF(N171="zákl. přenesená",J171,0)</f>
        <v>0</v>
      </c>
      <c r="BH171" s="228">
        <f>IF(N171="sníž. přenesená",J171,0)</f>
        <v>0</v>
      </c>
      <c r="BI171" s="228">
        <f>IF(N171="nulová",J171,0)</f>
        <v>0</v>
      </c>
      <c r="BJ171" s="18" t="s">
        <v>75</v>
      </c>
      <c r="BK171" s="228">
        <f>ROUND(I171*H171,2)</f>
        <v>0</v>
      </c>
      <c r="BL171" s="18" t="s">
        <v>217</v>
      </c>
      <c r="BM171" s="227" t="s">
        <v>379</v>
      </c>
    </row>
    <row r="172" s="2" customFormat="1">
      <c r="A172" s="39"/>
      <c r="B172" s="40"/>
      <c r="C172" s="41"/>
      <c r="D172" s="229" t="s">
        <v>223</v>
      </c>
      <c r="E172" s="41"/>
      <c r="F172" s="230" t="s">
        <v>380</v>
      </c>
      <c r="G172" s="41"/>
      <c r="H172" s="41"/>
      <c r="I172" s="231"/>
      <c r="J172" s="41"/>
      <c r="K172" s="41"/>
      <c r="L172" s="45"/>
      <c r="M172" s="232"/>
      <c r="N172" s="233"/>
      <c r="O172" s="85"/>
      <c r="P172" s="85"/>
      <c r="Q172" s="85"/>
      <c r="R172" s="85"/>
      <c r="S172" s="85"/>
      <c r="T172" s="86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T172" s="18" t="s">
        <v>223</v>
      </c>
      <c r="AU172" s="18" t="s">
        <v>75</v>
      </c>
    </row>
    <row r="173" s="13" customFormat="1">
      <c r="A173" s="13"/>
      <c r="B173" s="234"/>
      <c r="C173" s="235"/>
      <c r="D173" s="229" t="s">
        <v>225</v>
      </c>
      <c r="E173" s="236" t="s">
        <v>19</v>
      </c>
      <c r="F173" s="237" t="s">
        <v>381</v>
      </c>
      <c r="G173" s="235"/>
      <c r="H173" s="238">
        <v>32.119999999999997</v>
      </c>
      <c r="I173" s="239"/>
      <c r="J173" s="235"/>
      <c r="K173" s="235"/>
      <c r="L173" s="240"/>
      <c r="M173" s="241"/>
      <c r="N173" s="242"/>
      <c r="O173" s="242"/>
      <c r="P173" s="242"/>
      <c r="Q173" s="242"/>
      <c r="R173" s="242"/>
      <c r="S173" s="242"/>
      <c r="T173" s="24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44" t="s">
        <v>225</v>
      </c>
      <c r="AU173" s="244" t="s">
        <v>75</v>
      </c>
      <c r="AV173" s="13" t="s">
        <v>79</v>
      </c>
      <c r="AW173" s="13" t="s">
        <v>32</v>
      </c>
      <c r="AX173" s="13" t="s">
        <v>71</v>
      </c>
      <c r="AY173" s="244" t="s">
        <v>209</v>
      </c>
    </row>
    <row r="174" s="13" customFormat="1">
      <c r="A174" s="13"/>
      <c r="B174" s="234"/>
      <c r="C174" s="235"/>
      <c r="D174" s="229" t="s">
        <v>225</v>
      </c>
      <c r="E174" s="236" t="s">
        <v>19</v>
      </c>
      <c r="F174" s="237" t="s">
        <v>382</v>
      </c>
      <c r="G174" s="235"/>
      <c r="H174" s="238">
        <v>56.344000000000001</v>
      </c>
      <c r="I174" s="239"/>
      <c r="J174" s="235"/>
      <c r="K174" s="235"/>
      <c r="L174" s="240"/>
      <c r="M174" s="241"/>
      <c r="N174" s="242"/>
      <c r="O174" s="242"/>
      <c r="P174" s="242"/>
      <c r="Q174" s="242"/>
      <c r="R174" s="242"/>
      <c r="S174" s="242"/>
      <c r="T174" s="24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4" t="s">
        <v>225</v>
      </c>
      <c r="AU174" s="244" t="s">
        <v>75</v>
      </c>
      <c r="AV174" s="13" t="s">
        <v>79</v>
      </c>
      <c r="AW174" s="13" t="s">
        <v>32</v>
      </c>
      <c r="AX174" s="13" t="s">
        <v>71</v>
      </c>
      <c r="AY174" s="244" t="s">
        <v>209</v>
      </c>
    </row>
    <row r="175" s="13" customFormat="1">
      <c r="A175" s="13"/>
      <c r="B175" s="234"/>
      <c r="C175" s="235"/>
      <c r="D175" s="229" t="s">
        <v>225</v>
      </c>
      <c r="E175" s="236" t="s">
        <v>19</v>
      </c>
      <c r="F175" s="237" t="s">
        <v>490</v>
      </c>
      <c r="G175" s="235"/>
      <c r="H175" s="238">
        <v>4.7519999999999998</v>
      </c>
      <c r="I175" s="239"/>
      <c r="J175" s="235"/>
      <c r="K175" s="235"/>
      <c r="L175" s="240"/>
      <c r="M175" s="241"/>
      <c r="N175" s="242"/>
      <c r="O175" s="242"/>
      <c r="P175" s="242"/>
      <c r="Q175" s="242"/>
      <c r="R175" s="242"/>
      <c r="S175" s="242"/>
      <c r="T175" s="24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44" t="s">
        <v>225</v>
      </c>
      <c r="AU175" s="244" t="s">
        <v>75</v>
      </c>
      <c r="AV175" s="13" t="s">
        <v>79</v>
      </c>
      <c r="AW175" s="13" t="s">
        <v>32</v>
      </c>
      <c r="AX175" s="13" t="s">
        <v>71</v>
      </c>
      <c r="AY175" s="244" t="s">
        <v>209</v>
      </c>
    </row>
    <row r="176" s="13" customFormat="1">
      <c r="A176" s="13"/>
      <c r="B176" s="234"/>
      <c r="C176" s="235"/>
      <c r="D176" s="229" t="s">
        <v>225</v>
      </c>
      <c r="E176" s="236" t="s">
        <v>19</v>
      </c>
      <c r="F176" s="237" t="s">
        <v>491</v>
      </c>
      <c r="G176" s="235"/>
      <c r="H176" s="238">
        <v>11.52</v>
      </c>
      <c r="I176" s="239"/>
      <c r="J176" s="235"/>
      <c r="K176" s="235"/>
      <c r="L176" s="240"/>
      <c r="M176" s="241"/>
      <c r="N176" s="242"/>
      <c r="O176" s="242"/>
      <c r="P176" s="242"/>
      <c r="Q176" s="242"/>
      <c r="R176" s="242"/>
      <c r="S176" s="242"/>
      <c r="T176" s="24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44" t="s">
        <v>225</v>
      </c>
      <c r="AU176" s="244" t="s">
        <v>75</v>
      </c>
      <c r="AV176" s="13" t="s">
        <v>79</v>
      </c>
      <c r="AW176" s="13" t="s">
        <v>32</v>
      </c>
      <c r="AX176" s="13" t="s">
        <v>71</v>
      </c>
      <c r="AY176" s="244" t="s">
        <v>209</v>
      </c>
    </row>
    <row r="177" s="14" customFormat="1">
      <c r="A177" s="14"/>
      <c r="B177" s="245"/>
      <c r="C177" s="246"/>
      <c r="D177" s="229" t="s">
        <v>225</v>
      </c>
      <c r="E177" s="247" t="s">
        <v>19</v>
      </c>
      <c r="F177" s="248" t="s">
        <v>229</v>
      </c>
      <c r="G177" s="246"/>
      <c r="H177" s="249">
        <v>104.736</v>
      </c>
      <c r="I177" s="250"/>
      <c r="J177" s="246"/>
      <c r="K177" s="246"/>
      <c r="L177" s="251"/>
      <c r="M177" s="252"/>
      <c r="N177" s="253"/>
      <c r="O177" s="253"/>
      <c r="P177" s="253"/>
      <c r="Q177" s="253"/>
      <c r="R177" s="253"/>
      <c r="S177" s="253"/>
      <c r="T177" s="25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T177" s="255" t="s">
        <v>225</v>
      </c>
      <c r="AU177" s="255" t="s">
        <v>75</v>
      </c>
      <c r="AV177" s="14" t="s">
        <v>116</v>
      </c>
      <c r="AW177" s="14" t="s">
        <v>32</v>
      </c>
      <c r="AX177" s="14" t="s">
        <v>75</v>
      </c>
      <c r="AY177" s="255" t="s">
        <v>209</v>
      </c>
    </row>
    <row r="178" s="2" customFormat="1">
      <c r="A178" s="39"/>
      <c r="B178" s="40"/>
      <c r="C178" s="216" t="s">
        <v>385</v>
      </c>
      <c r="D178" s="216" t="s">
        <v>213</v>
      </c>
      <c r="E178" s="217" t="s">
        <v>393</v>
      </c>
      <c r="F178" s="218" t="s">
        <v>492</v>
      </c>
      <c r="G178" s="219" t="s">
        <v>289</v>
      </c>
      <c r="H178" s="220">
        <v>6.96</v>
      </c>
      <c r="I178" s="221"/>
      <c r="J178" s="222">
        <f>ROUND(I178*H178,2)</f>
        <v>0</v>
      </c>
      <c r="K178" s="218" t="s">
        <v>216</v>
      </c>
      <c r="L178" s="45"/>
      <c r="M178" s="223" t="s">
        <v>19</v>
      </c>
      <c r="N178" s="224" t="s">
        <v>42</v>
      </c>
      <c r="O178" s="85"/>
      <c r="P178" s="225">
        <f>O178*H178</f>
        <v>0</v>
      </c>
      <c r="Q178" s="225">
        <v>0</v>
      </c>
      <c r="R178" s="225">
        <f>Q178*H178</f>
        <v>0</v>
      </c>
      <c r="S178" s="225">
        <v>0</v>
      </c>
      <c r="T178" s="226">
        <f>S178*H178</f>
        <v>0</v>
      </c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R178" s="227" t="s">
        <v>217</v>
      </c>
      <c r="AT178" s="227" t="s">
        <v>213</v>
      </c>
      <c r="AU178" s="227" t="s">
        <v>75</v>
      </c>
      <c r="AY178" s="18" t="s">
        <v>209</v>
      </c>
      <c r="BE178" s="228">
        <f>IF(N178="základní",J178,0)</f>
        <v>0</v>
      </c>
      <c r="BF178" s="228">
        <f>IF(N178="snížená",J178,0)</f>
        <v>0</v>
      </c>
      <c r="BG178" s="228">
        <f>IF(N178="zákl. přenesená",J178,0)</f>
        <v>0</v>
      </c>
      <c r="BH178" s="228">
        <f>IF(N178="sníž. přenesená",J178,0)</f>
        <v>0</v>
      </c>
      <c r="BI178" s="228">
        <f>IF(N178="nulová",J178,0)</f>
        <v>0</v>
      </c>
      <c r="BJ178" s="18" t="s">
        <v>75</v>
      </c>
      <c r="BK178" s="228">
        <f>ROUND(I178*H178,2)</f>
        <v>0</v>
      </c>
      <c r="BL178" s="18" t="s">
        <v>217</v>
      </c>
      <c r="BM178" s="227" t="s">
        <v>493</v>
      </c>
    </row>
    <row r="179" s="2" customFormat="1">
      <c r="A179" s="39"/>
      <c r="B179" s="40"/>
      <c r="C179" s="41"/>
      <c r="D179" s="229" t="s">
        <v>223</v>
      </c>
      <c r="E179" s="41"/>
      <c r="F179" s="230" t="s">
        <v>380</v>
      </c>
      <c r="G179" s="41"/>
      <c r="H179" s="41"/>
      <c r="I179" s="231"/>
      <c r="J179" s="41"/>
      <c r="K179" s="41"/>
      <c r="L179" s="45"/>
      <c r="M179" s="232"/>
      <c r="N179" s="233"/>
      <c r="O179" s="85"/>
      <c r="P179" s="85"/>
      <c r="Q179" s="85"/>
      <c r="R179" s="85"/>
      <c r="S179" s="85"/>
      <c r="T179" s="86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T179" s="18" t="s">
        <v>223</v>
      </c>
      <c r="AU179" s="18" t="s">
        <v>75</v>
      </c>
    </row>
    <row r="180" s="13" customFormat="1">
      <c r="A180" s="13"/>
      <c r="B180" s="234"/>
      <c r="C180" s="235"/>
      <c r="D180" s="229" t="s">
        <v>225</v>
      </c>
      <c r="E180" s="236" t="s">
        <v>19</v>
      </c>
      <c r="F180" s="237" t="s">
        <v>494</v>
      </c>
      <c r="G180" s="235"/>
      <c r="H180" s="238">
        <v>6</v>
      </c>
      <c r="I180" s="239"/>
      <c r="J180" s="235"/>
      <c r="K180" s="235"/>
      <c r="L180" s="240"/>
      <c r="M180" s="241"/>
      <c r="N180" s="242"/>
      <c r="O180" s="242"/>
      <c r="P180" s="242"/>
      <c r="Q180" s="242"/>
      <c r="R180" s="242"/>
      <c r="S180" s="242"/>
      <c r="T180" s="24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44" t="s">
        <v>225</v>
      </c>
      <c r="AU180" s="244" t="s">
        <v>75</v>
      </c>
      <c r="AV180" s="13" t="s">
        <v>79</v>
      </c>
      <c r="AW180" s="13" t="s">
        <v>32</v>
      </c>
      <c r="AX180" s="13" t="s">
        <v>71</v>
      </c>
      <c r="AY180" s="244" t="s">
        <v>209</v>
      </c>
    </row>
    <row r="181" s="13" customFormat="1">
      <c r="A181" s="13"/>
      <c r="B181" s="234"/>
      <c r="C181" s="235"/>
      <c r="D181" s="229" t="s">
        <v>225</v>
      </c>
      <c r="E181" s="236" t="s">
        <v>19</v>
      </c>
      <c r="F181" s="237" t="s">
        <v>495</v>
      </c>
      <c r="G181" s="235"/>
      <c r="H181" s="238">
        <v>0.95999999999999996</v>
      </c>
      <c r="I181" s="239"/>
      <c r="J181" s="235"/>
      <c r="K181" s="235"/>
      <c r="L181" s="240"/>
      <c r="M181" s="241"/>
      <c r="N181" s="242"/>
      <c r="O181" s="242"/>
      <c r="P181" s="242"/>
      <c r="Q181" s="242"/>
      <c r="R181" s="242"/>
      <c r="S181" s="242"/>
      <c r="T181" s="24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44" t="s">
        <v>225</v>
      </c>
      <c r="AU181" s="244" t="s">
        <v>75</v>
      </c>
      <c r="AV181" s="13" t="s">
        <v>79</v>
      </c>
      <c r="AW181" s="13" t="s">
        <v>32</v>
      </c>
      <c r="AX181" s="13" t="s">
        <v>71</v>
      </c>
      <c r="AY181" s="244" t="s">
        <v>209</v>
      </c>
    </row>
    <row r="182" s="14" customFormat="1">
      <c r="A182" s="14"/>
      <c r="B182" s="245"/>
      <c r="C182" s="246"/>
      <c r="D182" s="229" t="s">
        <v>225</v>
      </c>
      <c r="E182" s="247" t="s">
        <v>19</v>
      </c>
      <c r="F182" s="248" t="s">
        <v>229</v>
      </c>
      <c r="G182" s="246"/>
      <c r="H182" s="249">
        <v>6.96</v>
      </c>
      <c r="I182" s="250"/>
      <c r="J182" s="246"/>
      <c r="K182" s="246"/>
      <c r="L182" s="251"/>
      <c r="M182" s="252"/>
      <c r="N182" s="253"/>
      <c r="O182" s="253"/>
      <c r="P182" s="253"/>
      <c r="Q182" s="253"/>
      <c r="R182" s="253"/>
      <c r="S182" s="253"/>
      <c r="T182" s="25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55" t="s">
        <v>225</v>
      </c>
      <c r="AU182" s="255" t="s">
        <v>75</v>
      </c>
      <c r="AV182" s="14" t="s">
        <v>116</v>
      </c>
      <c r="AW182" s="14" t="s">
        <v>32</v>
      </c>
      <c r="AX182" s="14" t="s">
        <v>75</v>
      </c>
      <c r="AY182" s="255" t="s">
        <v>209</v>
      </c>
    </row>
    <row r="183" s="2" customFormat="1">
      <c r="A183" s="39"/>
      <c r="B183" s="40"/>
      <c r="C183" s="216" t="s">
        <v>392</v>
      </c>
      <c r="D183" s="216" t="s">
        <v>213</v>
      </c>
      <c r="E183" s="217" t="s">
        <v>399</v>
      </c>
      <c r="F183" s="218" t="s">
        <v>400</v>
      </c>
      <c r="G183" s="219" t="s">
        <v>289</v>
      </c>
      <c r="H183" s="220">
        <v>83.454999999999998</v>
      </c>
      <c r="I183" s="221"/>
      <c r="J183" s="222">
        <f>ROUND(I183*H183,2)</f>
        <v>0</v>
      </c>
      <c r="K183" s="218" t="s">
        <v>216</v>
      </c>
      <c r="L183" s="45"/>
      <c r="M183" s="223" t="s">
        <v>19</v>
      </c>
      <c r="N183" s="224" t="s">
        <v>42</v>
      </c>
      <c r="O183" s="85"/>
      <c r="P183" s="225">
        <f>O183*H183</f>
        <v>0</v>
      </c>
      <c r="Q183" s="225">
        <v>0</v>
      </c>
      <c r="R183" s="225">
        <f>Q183*H183</f>
        <v>0</v>
      </c>
      <c r="S183" s="225">
        <v>0</v>
      </c>
      <c r="T183" s="226">
        <f>S183*H183</f>
        <v>0</v>
      </c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R183" s="227" t="s">
        <v>217</v>
      </c>
      <c r="AT183" s="227" t="s">
        <v>213</v>
      </c>
      <c r="AU183" s="227" t="s">
        <v>75</v>
      </c>
      <c r="AY183" s="18" t="s">
        <v>209</v>
      </c>
      <c r="BE183" s="228">
        <f>IF(N183="základní",J183,0)</f>
        <v>0</v>
      </c>
      <c r="BF183" s="228">
        <f>IF(N183="snížená",J183,0)</f>
        <v>0</v>
      </c>
      <c r="BG183" s="228">
        <f>IF(N183="zákl. přenesená",J183,0)</f>
        <v>0</v>
      </c>
      <c r="BH183" s="228">
        <f>IF(N183="sníž. přenesená",J183,0)</f>
        <v>0</v>
      </c>
      <c r="BI183" s="228">
        <f>IF(N183="nulová",J183,0)</f>
        <v>0</v>
      </c>
      <c r="BJ183" s="18" t="s">
        <v>75</v>
      </c>
      <c r="BK183" s="228">
        <f>ROUND(I183*H183,2)</f>
        <v>0</v>
      </c>
      <c r="BL183" s="18" t="s">
        <v>217</v>
      </c>
      <c r="BM183" s="227" t="s">
        <v>401</v>
      </c>
    </row>
    <row r="184" s="2" customFormat="1">
      <c r="A184" s="39"/>
      <c r="B184" s="40"/>
      <c r="C184" s="41"/>
      <c r="D184" s="229" t="s">
        <v>223</v>
      </c>
      <c r="E184" s="41"/>
      <c r="F184" s="230" t="s">
        <v>380</v>
      </c>
      <c r="G184" s="41"/>
      <c r="H184" s="41"/>
      <c r="I184" s="231"/>
      <c r="J184" s="41"/>
      <c r="K184" s="41"/>
      <c r="L184" s="45"/>
      <c r="M184" s="232"/>
      <c r="N184" s="233"/>
      <c r="O184" s="85"/>
      <c r="P184" s="85"/>
      <c r="Q184" s="85"/>
      <c r="R184" s="85"/>
      <c r="S184" s="85"/>
      <c r="T184" s="86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T184" s="18" t="s">
        <v>223</v>
      </c>
      <c r="AU184" s="18" t="s">
        <v>75</v>
      </c>
    </row>
    <row r="185" s="13" customFormat="1">
      <c r="A185" s="13"/>
      <c r="B185" s="234"/>
      <c r="C185" s="235"/>
      <c r="D185" s="229" t="s">
        <v>225</v>
      </c>
      <c r="E185" s="236" t="s">
        <v>19</v>
      </c>
      <c r="F185" s="237" t="s">
        <v>402</v>
      </c>
      <c r="G185" s="235"/>
      <c r="H185" s="238">
        <v>51.335000000000001</v>
      </c>
      <c r="I185" s="239"/>
      <c r="J185" s="235"/>
      <c r="K185" s="235"/>
      <c r="L185" s="240"/>
      <c r="M185" s="241"/>
      <c r="N185" s="242"/>
      <c r="O185" s="242"/>
      <c r="P185" s="242"/>
      <c r="Q185" s="242"/>
      <c r="R185" s="242"/>
      <c r="S185" s="242"/>
      <c r="T185" s="24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44" t="s">
        <v>225</v>
      </c>
      <c r="AU185" s="244" t="s">
        <v>75</v>
      </c>
      <c r="AV185" s="13" t="s">
        <v>79</v>
      </c>
      <c r="AW185" s="13" t="s">
        <v>32</v>
      </c>
      <c r="AX185" s="13" t="s">
        <v>71</v>
      </c>
      <c r="AY185" s="244" t="s">
        <v>209</v>
      </c>
    </row>
    <row r="186" s="13" customFormat="1">
      <c r="A186" s="13"/>
      <c r="B186" s="234"/>
      <c r="C186" s="235"/>
      <c r="D186" s="229" t="s">
        <v>225</v>
      </c>
      <c r="E186" s="236" t="s">
        <v>19</v>
      </c>
      <c r="F186" s="237" t="s">
        <v>396</v>
      </c>
      <c r="G186" s="235"/>
      <c r="H186" s="238">
        <v>32.119999999999997</v>
      </c>
      <c r="I186" s="239"/>
      <c r="J186" s="235"/>
      <c r="K186" s="235"/>
      <c r="L186" s="240"/>
      <c r="M186" s="241"/>
      <c r="N186" s="242"/>
      <c r="O186" s="242"/>
      <c r="P186" s="242"/>
      <c r="Q186" s="242"/>
      <c r="R186" s="242"/>
      <c r="S186" s="242"/>
      <c r="T186" s="24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44" t="s">
        <v>225</v>
      </c>
      <c r="AU186" s="244" t="s">
        <v>75</v>
      </c>
      <c r="AV186" s="13" t="s">
        <v>79</v>
      </c>
      <c r="AW186" s="13" t="s">
        <v>32</v>
      </c>
      <c r="AX186" s="13" t="s">
        <v>71</v>
      </c>
      <c r="AY186" s="244" t="s">
        <v>209</v>
      </c>
    </row>
    <row r="187" s="14" customFormat="1">
      <c r="A187" s="14"/>
      <c r="B187" s="245"/>
      <c r="C187" s="246"/>
      <c r="D187" s="229" t="s">
        <v>225</v>
      </c>
      <c r="E187" s="247" t="s">
        <v>19</v>
      </c>
      <c r="F187" s="248" t="s">
        <v>229</v>
      </c>
      <c r="G187" s="246"/>
      <c r="H187" s="249">
        <v>83.454999999999998</v>
      </c>
      <c r="I187" s="250"/>
      <c r="J187" s="246"/>
      <c r="K187" s="246"/>
      <c r="L187" s="251"/>
      <c r="M187" s="252"/>
      <c r="N187" s="253"/>
      <c r="O187" s="253"/>
      <c r="P187" s="253"/>
      <c r="Q187" s="253"/>
      <c r="R187" s="253"/>
      <c r="S187" s="253"/>
      <c r="T187" s="25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55" t="s">
        <v>225</v>
      </c>
      <c r="AU187" s="255" t="s">
        <v>75</v>
      </c>
      <c r="AV187" s="14" t="s">
        <v>116</v>
      </c>
      <c r="AW187" s="14" t="s">
        <v>32</v>
      </c>
      <c r="AX187" s="14" t="s">
        <v>75</v>
      </c>
      <c r="AY187" s="255" t="s">
        <v>209</v>
      </c>
    </row>
    <row r="188" s="2" customFormat="1">
      <c r="A188" s="39"/>
      <c r="B188" s="40"/>
      <c r="C188" s="216" t="s">
        <v>398</v>
      </c>
      <c r="D188" s="216" t="s">
        <v>213</v>
      </c>
      <c r="E188" s="217" t="s">
        <v>410</v>
      </c>
      <c r="F188" s="218" t="s">
        <v>411</v>
      </c>
      <c r="G188" s="219" t="s">
        <v>289</v>
      </c>
      <c r="H188" s="220">
        <v>18.48</v>
      </c>
      <c r="I188" s="221"/>
      <c r="J188" s="222">
        <f>ROUND(I188*H188,2)</f>
        <v>0</v>
      </c>
      <c r="K188" s="218" t="s">
        <v>216</v>
      </c>
      <c r="L188" s="45"/>
      <c r="M188" s="223" t="s">
        <v>19</v>
      </c>
      <c r="N188" s="224" t="s">
        <v>42</v>
      </c>
      <c r="O188" s="85"/>
      <c r="P188" s="225">
        <f>O188*H188</f>
        <v>0</v>
      </c>
      <c r="Q188" s="225">
        <v>0</v>
      </c>
      <c r="R188" s="225">
        <f>Q188*H188</f>
        <v>0</v>
      </c>
      <c r="S188" s="225">
        <v>0</v>
      </c>
      <c r="T188" s="226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27" t="s">
        <v>217</v>
      </c>
      <c r="AT188" s="227" t="s">
        <v>213</v>
      </c>
      <c r="AU188" s="227" t="s">
        <v>75</v>
      </c>
      <c r="AY188" s="18" t="s">
        <v>209</v>
      </c>
      <c r="BE188" s="228">
        <f>IF(N188="základní",J188,0)</f>
        <v>0</v>
      </c>
      <c r="BF188" s="228">
        <f>IF(N188="snížená",J188,0)</f>
        <v>0</v>
      </c>
      <c r="BG188" s="228">
        <f>IF(N188="zákl. přenesená",J188,0)</f>
        <v>0</v>
      </c>
      <c r="BH188" s="228">
        <f>IF(N188="sníž. přenesená",J188,0)</f>
        <v>0</v>
      </c>
      <c r="BI188" s="228">
        <f>IF(N188="nulová",J188,0)</f>
        <v>0</v>
      </c>
      <c r="BJ188" s="18" t="s">
        <v>75</v>
      </c>
      <c r="BK188" s="228">
        <f>ROUND(I188*H188,2)</f>
        <v>0</v>
      </c>
      <c r="BL188" s="18" t="s">
        <v>217</v>
      </c>
      <c r="BM188" s="227" t="s">
        <v>496</v>
      </c>
    </row>
    <row r="189" s="2" customFormat="1">
      <c r="A189" s="39"/>
      <c r="B189" s="40"/>
      <c r="C189" s="41"/>
      <c r="D189" s="229" t="s">
        <v>223</v>
      </c>
      <c r="E189" s="41"/>
      <c r="F189" s="230" t="s">
        <v>380</v>
      </c>
      <c r="G189" s="41"/>
      <c r="H189" s="41"/>
      <c r="I189" s="231"/>
      <c r="J189" s="41"/>
      <c r="K189" s="41"/>
      <c r="L189" s="45"/>
      <c r="M189" s="232"/>
      <c r="N189" s="233"/>
      <c r="O189" s="85"/>
      <c r="P189" s="85"/>
      <c r="Q189" s="85"/>
      <c r="R189" s="85"/>
      <c r="S189" s="85"/>
      <c r="T189" s="86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T189" s="18" t="s">
        <v>223</v>
      </c>
      <c r="AU189" s="18" t="s">
        <v>75</v>
      </c>
    </row>
    <row r="190" s="13" customFormat="1">
      <c r="A190" s="13"/>
      <c r="B190" s="234"/>
      <c r="C190" s="235"/>
      <c r="D190" s="229" t="s">
        <v>225</v>
      </c>
      <c r="E190" s="236" t="s">
        <v>19</v>
      </c>
      <c r="F190" s="237" t="s">
        <v>391</v>
      </c>
      <c r="G190" s="235"/>
      <c r="H190" s="238">
        <v>11.52</v>
      </c>
      <c r="I190" s="239"/>
      <c r="J190" s="235"/>
      <c r="K190" s="235"/>
      <c r="L190" s="240"/>
      <c r="M190" s="241"/>
      <c r="N190" s="242"/>
      <c r="O190" s="242"/>
      <c r="P190" s="242"/>
      <c r="Q190" s="242"/>
      <c r="R190" s="242"/>
      <c r="S190" s="242"/>
      <c r="T190" s="24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44" t="s">
        <v>225</v>
      </c>
      <c r="AU190" s="244" t="s">
        <v>75</v>
      </c>
      <c r="AV190" s="13" t="s">
        <v>79</v>
      </c>
      <c r="AW190" s="13" t="s">
        <v>32</v>
      </c>
      <c r="AX190" s="13" t="s">
        <v>71</v>
      </c>
      <c r="AY190" s="244" t="s">
        <v>209</v>
      </c>
    </row>
    <row r="191" s="13" customFormat="1">
      <c r="A191" s="13"/>
      <c r="B191" s="234"/>
      <c r="C191" s="235"/>
      <c r="D191" s="229" t="s">
        <v>225</v>
      </c>
      <c r="E191" s="236" t="s">
        <v>19</v>
      </c>
      <c r="F191" s="237" t="s">
        <v>497</v>
      </c>
      <c r="G191" s="235"/>
      <c r="H191" s="238">
        <v>6.96</v>
      </c>
      <c r="I191" s="239"/>
      <c r="J191" s="235"/>
      <c r="K191" s="235"/>
      <c r="L191" s="240"/>
      <c r="M191" s="241"/>
      <c r="N191" s="242"/>
      <c r="O191" s="242"/>
      <c r="P191" s="242"/>
      <c r="Q191" s="242"/>
      <c r="R191" s="242"/>
      <c r="S191" s="242"/>
      <c r="T191" s="24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44" t="s">
        <v>225</v>
      </c>
      <c r="AU191" s="244" t="s">
        <v>75</v>
      </c>
      <c r="AV191" s="13" t="s">
        <v>79</v>
      </c>
      <c r="AW191" s="13" t="s">
        <v>32</v>
      </c>
      <c r="AX191" s="13" t="s">
        <v>71</v>
      </c>
      <c r="AY191" s="244" t="s">
        <v>209</v>
      </c>
    </row>
    <row r="192" s="14" customFormat="1">
      <c r="A192" s="14"/>
      <c r="B192" s="245"/>
      <c r="C192" s="246"/>
      <c r="D192" s="229" t="s">
        <v>225</v>
      </c>
      <c r="E192" s="247" t="s">
        <v>19</v>
      </c>
      <c r="F192" s="248" t="s">
        <v>229</v>
      </c>
      <c r="G192" s="246"/>
      <c r="H192" s="249">
        <v>18.48</v>
      </c>
      <c r="I192" s="250"/>
      <c r="J192" s="246"/>
      <c r="K192" s="246"/>
      <c r="L192" s="251"/>
      <c r="M192" s="252"/>
      <c r="N192" s="253"/>
      <c r="O192" s="253"/>
      <c r="P192" s="253"/>
      <c r="Q192" s="253"/>
      <c r="R192" s="253"/>
      <c r="S192" s="253"/>
      <c r="T192" s="25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T192" s="255" t="s">
        <v>225</v>
      </c>
      <c r="AU192" s="255" t="s">
        <v>75</v>
      </c>
      <c r="AV192" s="14" t="s">
        <v>116</v>
      </c>
      <c r="AW192" s="14" t="s">
        <v>32</v>
      </c>
      <c r="AX192" s="14" t="s">
        <v>75</v>
      </c>
      <c r="AY192" s="255" t="s">
        <v>209</v>
      </c>
    </row>
    <row r="193" s="2" customFormat="1">
      <c r="A193" s="39"/>
      <c r="B193" s="40"/>
      <c r="C193" s="216" t="s">
        <v>404</v>
      </c>
      <c r="D193" s="216" t="s">
        <v>213</v>
      </c>
      <c r="E193" s="217" t="s">
        <v>414</v>
      </c>
      <c r="F193" s="218" t="s">
        <v>415</v>
      </c>
      <c r="G193" s="219" t="s">
        <v>289</v>
      </c>
      <c r="H193" s="220">
        <v>1272</v>
      </c>
      <c r="I193" s="221"/>
      <c r="J193" s="222">
        <f>ROUND(I193*H193,2)</f>
        <v>0</v>
      </c>
      <c r="K193" s="218" t="s">
        <v>216</v>
      </c>
      <c r="L193" s="45"/>
      <c r="M193" s="223" t="s">
        <v>19</v>
      </c>
      <c r="N193" s="224" t="s">
        <v>42</v>
      </c>
      <c r="O193" s="85"/>
      <c r="P193" s="225">
        <f>O193*H193</f>
        <v>0</v>
      </c>
      <c r="Q193" s="225">
        <v>0</v>
      </c>
      <c r="R193" s="225">
        <f>Q193*H193</f>
        <v>0</v>
      </c>
      <c r="S193" s="225">
        <v>0</v>
      </c>
      <c r="T193" s="226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27" t="s">
        <v>217</v>
      </c>
      <c r="AT193" s="227" t="s">
        <v>213</v>
      </c>
      <c r="AU193" s="227" t="s">
        <v>75</v>
      </c>
      <c r="AY193" s="18" t="s">
        <v>209</v>
      </c>
      <c r="BE193" s="228">
        <f>IF(N193="základní",J193,0)</f>
        <v>0</v>
      </c>
      <c r="BF193" s="228">
        <f>IF(N193="snížená",J193,0)</f>
        <v>0</v>
      </c>
      <c r="BG193" s="228">
        <f>IF(N193="zákl. přenesená",J193,0)</f>
        <v>0</v>
      </c>
      <c r="BH193" s="228">
        <f>IF(N193="sníž. přenesená",J193,0)</f>
        <v>0</v>
      </c>
      <c r="BI193" s="228">
        <f>IF(N193="nulová",J193,0)</f>
        <v>0</v>
      </c>
      <c r="BJ193" s="18" t="s">
        <v>75</v>
      </c>
      <c r="BK193" s="228">
        <f>ROUND(I193*H193,2)</f>
        <v>0</v>
      </c>
      <c r="BL193" s="18" t="s">
        <v>217</v>
      </c>
      <c r="BM193" s="227" t="s">
        <v>498</v>
      </c>
    </row>
    <row r="194" s="2" customFormat="1">
      <c r="A194" s="39"/>
      <c r="B194" s="40"/>
      <c r="C194" s="41"/>
      <c r="D194" s="229" t="s">
        <v>223</v>
      </c>
      <c r="E194" s="41"/>
      <c r="F194" s="230" t="s">
        <v>380</v>
      </c>
      <c r="G194" s="41"/>
      <c r="H194" s="41"/>
      <c r="I194" s="231"/>
      <c r="J194" s="41"/>
      <c r="K194" s="41"/>
      <c r="L194" s="45"/>
      <c r="M194" s="232"/>
      <c r="N194" s="233"/>
      <c r="O194" s="85"/>
      <c r="P194" s="85"/>
      <c r="Q194" s="85"/>
      <c r="R194" s="85"/>
      <c r="S194" s="85"/>
      <c r="T194" s="86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T194" s="18" t="s">
        <v>223</v>
      </c>
      <c r="AU194" s="18" t="s">
        <v>75</v>
      </c>
    </row>
    <row r="195" s="13" customFormat="1">
      <c r="A195" s="13"/>
      <c r="B195" s="234"/>
      <c r="C195" s="235"/>
      <c r="D195" s="229" t="s">
        <v>225</v>
      </c>
      <c r="E195" s="236" t="s">
        <v>19</v>
      </c>
      <c r="F195" s="237" t="s">
        <v>417</v>
      </c>
      <c r="G195" s="235"/>
      <c r="H195" s="238">
        <v>576</v>
      </c>
      <c r="I195" s="239"/>
      <c r="J195" s="235"/>
      <c r="K195" s="235"/>
      <c r="L195" s="240"/>
      <c r="M195" s="241"/>
      <c r="N195" s="242"/>
      <c r="O195" s="242"/>
      <c r="P195" s="242"/>
      <c r="Q195" s="242"/>
      <c r="R195" s="242"/>
      <c r="S195" s="242"/>
      <c r="T195" s="24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44" t="s">
        <v>225</v>
      </c>
      <c r="AU195" s="244" t="s">
        <v>75</v>
      </c>
      <c r="AV195" s="13" t="s">
        <v>79</v>
      </c>
      <c r="AW195" s="13" t="s">
        <v>32</v>
      </c>
      <c r="AX195" s="13" t="s">
        <v>71</v>
      </c>
      <c r="AY195" s="244" t="s">
        <v>209</v>
      </c>
    </row>
    <row r="196" s="13" customFormat="1">
      <c r="A196" s="13"/>
      <c r="B196" s="234"/>
      <c r="C196" s="235"/>
      <c r="D196" s="229" t="s">
        <v>225</v>
      </c>
      <c r="E196" s="236" t="s">
        <v>19</v>
      </c>
      <c r="F196" s="237" t="s">
        <v>499</v>
      </c>
      <c r="G196" s="235"/>
      <c r="H196" s="238">
        <v>696</v>
      </c>
      <c r="I196" s="239"/>
      <c r="J196" s="235"/>
      <c r="K196" s="235"/>
      <c r="L196" s="240"/>
      <c r="M196" s="241"/>
      <c r="N196" s="242"/>
      <c r="O196" s="242"/>
      <c r="P196" s="242"/>
      <c r="Q196" s="242"/>
      <c r="R196" s="242"/>
      <c r="S196" s="242"/>
      <c r="T196" s="24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44" t="s">
        <v>225</v>
      </c>
      <c r="AU196" s="244" t="s">
        <v>75</v>
      </c>
      <c r="AV196" s="13" t="s">
        <v>79</v>
      </c>
      <c r="AW196" s="13" t="s">
        <v>32</v>
      </c>
      <c r="AX196" s="13" t="s">
        <v>71</v>
      </c>
      <c r="AY196" s="244" t="s">
        <v>209</v>
      </c>
    </row>
    <row r="197" s="14" customFormat="1">
      <c r="A197" s="14"/>
      <c r="B197" s="245"/>
      <c r="C197" s="246"/>
      <c r="D197" s="229" t="s">
        <v>225</v>
      </c>
      <c r="E197" s="247" t="s">
        <v>19</v>
      </c>
      <c r="F197" s="248" t="s">
        <v>229</v>
      </c>
      <c r="G197" s="246"/>
      <c r="H197" s="249">
        <v>1272</v>
      </c>
      <c r="I197" s="250"/>
      <c r="J197" s="246"/>
      <c r="K197" s="246"/>
      <c r="L197" s="251"/>
      <c r="M197" s="252"/>
      <c r="N197" s="253"/>
      <c r="O197" s="253"/>
      <c r="P197" s="253"/>
      <c r="Q197" s="253"/>
      <c r="R197" s="253"/>
      <c r="S197" s="253"/>
      <c r="T197" s="25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55" t="s">
        <v>225</v>
      </c>
      <c r="AU197" s="255" t="s">
        <v>75</v>
      </c>
      <c r="AV197" s="14" t="s">
        <v>116</v>
      </c>
      <c r="AW197" s="14" t="s">
        <v>32</v>
      </c>
      <c r="AX197" s="14" t="s">
        <v>75</v>
      </c>
      <c r="AY197" s="255" t="s">
        <v>209</v>
      </c>
    </row>
    <row r="198" s="2" customFormat="1">
      <c r="A198" s="39"/>
      <c r="B198" s="40"/>
      <c r="C198" s="216" t="s">
        <v>409</v>
      </c>
      <c r="D198" s="216" t="s">
        <v>213</v>
      </c>
      <c r="E198" s="217" t="s">
        <v>420</v>
      </c>
      <c r="F198" s="218" t="s">
        <v>421</v>
      </c>
      <c r="G198" s="219" t="s">
        <v>289</v>
      </c>
      <c r="H198" s="220">
        <v>99.983999999999995</v>
      </c>
      <c r="I198" s="221"/>
      <c r="J198" s="222">
        <f>ROUND(I198*H198,2)</f>
        <v>0</v>
      </c>
      <c r="K198" s="218" t="s">
        <v>216</v>
      </c>
      <c r="L198" s="45"/>
      <c r="M198" s="223" t="s">
        <v>19</v>
      </c>
      <c r="N198" s="224" t="s">
        <v>42</v>
      </c>
      <c r="O198" s="85"/>
      <c r="P198" s="225">
        <f>O198*H198</f>
        <v>0</v>
      </c>
      <c r="Q198" s="225">
        <v>0</v>
      </c>
      <c r="R198" s="225">
        <f>Q198*H198</f>
        <v>0</v>
      </c>
      <c r="S198" s="225">
        <v>0</v>
      </c>
      <c r="T198" s="226">
        <f>S198*H198</f>
        <v>0</v>
      </c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R198" s="227" t="s">
        <v>217</v>
      </c>
      <c r="AT198" s="227" t="s">
        <v>213</v>
      </c>
      <c r="AU198" s="227" t="s">
        <v>75</v>
      </c>
      <c r="AY198" s="18" t="s">
        <v>209</v>
      </c>
      <c r="BE198" s="228">
        <f>IF(N198="základní",J198,0)</f>
        <v>0</v>
      </c>
      <c r="BF198" s="228">
        <f>IF(N198="snížená",J198,0)</f>
        <v>0</v>
      </c>
      <c r="BG198" s="228">
        <f>IF(N198="zákl. přenesená",J198,0)</f>
        <v>0</v>
      </c>
      <c r="BH198" s="228">
        <f>IF(N198="sníž. přenesená",J198,0)</f>
        <v>0</v>
      </c>
      <c r="BI198" s="228">
        <f>IF(N198="nulová",J198,0)</f>
        <v>0</v>
      </c>
      <c r="BJ198" s="18" t="s">
        <v>75</v>
      </c>
      <c r="BK198" s="228">
        <f>ROUND(I198*H198,2)</f>
        <v>0</v>
      </c>
      <c r="BL198" s="18" t="s">
        <v>217</v>
      </c>
      <c r="BM198" s="227" t="s">
        <v>422</v>
      </c>
    </row>
    <row r="199" s="13" customFormat="1">
      <c r="A199" s="13"/>
      <c r="B199" s="234"/>
      <c r="C199" s="235"/>
      <c r="D199" s="229" t="s">
        <v>225</v>
      </c>
      <c r="E199" s="236" t="s">
        <v>19</v>
      </c>
      <c r="F199" s="237" t="s">
        <v>381</v>
      </c>
      <c r="G199" s="235"/>
      <c r="H199" s="238">
        <v>32.119999999999997</v>
      </c>
      <c r="I199" s="239"/>
      <c r="J199" s="235"/>
      <c r="K199" s="235"/>
      <c r="L199" s="240"/>
      <c r="M199" s="241"/>
      <c r="N199" s="242"/>
      <c r="O199" s="242"/>
      <c r="P199" s="242"/>
      <c r="Q199" s="242"/>
      <c r="R199" s="242"/>
      <c r="S199" s="242"/>
      <c r="T199" s="24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44" t="s">
        <v>225</v>
      </c>
      <c r="AU199" s="244" t="s">
        <v>75</v>
      </c>
      <c r="AV199" s="13" t="s">
        <v>79</v>
      </c>
      <c r="AW199" s="13" t="s">
        <v>32</v>
      </c>
      <c r="AX199" s="13" t="s">
        <v>71</v>
      </c>
      <c r="AY199" s="244" t="s">
        <v>209</v>
      </c>
    </row>
    <row r="200" s="13" customFormat="1">
      <c r="A200" s="13"/>
      <c r="B200" s="234"/>
      <c r="C200" s="235"/>
      <c r="D200" s="229" t="s">
        <v>225</v>
      </c>
      <c r="E200" s="236" t="s">
        <v>19</v>
      </c>
      <c r="F200" s="237" t="s">
        <v>382</v>
      </c>
      <c r="G200" s="235"/>
      <c r="H200" s="238">
        <v>56.344000000000001</v>
      </c>
      <c r="I200" s="239"/>
      <c r="J200" s="235"/>
      <c r="K200" s="235"/>
      <c r="L200" s="240"/>
      <c r="M200" s="241"/>
      <c r="N200" s="242"/>
      <c r="O200" s="242"/>
      <c r="P200" s="242"/>
      <c r="Q200" s="242"/>
      <c r="R200" s="242"/>
      <c r="S200" s="242"/>
      <c r="T200" s="24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44" t="s">
        <v>225</v>
      </c>
      <c r="AU200" s="244" t="s">
        <v>75</v>
      </c>
      <c r="AV200" s="13" t="s">
        <v>79</v>
      </c>
      <c r="AW200" s="13" t="s">
        <v>32</v>
      </c>
      <c r="AX200" s="13" t="s">
        <v>71</v>
      </c>
      <c r="AY200" s="244" t="s">
        <v>209</v>
      </c>
    </row>
    <row r="201" s="13" customFormat="1">
      <c r="A201" s="13"/>
      <c r="B201" s="234"/>
      <c r="C201" s="235"/>
      <c r="D201" s="229" t="s">
        <v>225</v>
      </c>
      <c r="E201" s="236" t="s">
        <v>19</v>
      </c>
      <c r="F201" s="237" t="s">
        <v>491</v>
      </c>
      <c r="G201" s="235"/>
      <c r="H201" s="238">
        <v>11.52</v>
      </c>
      <c r="I201" s="239"/>
      <c r="J201" s="235"/>
      <c r="K201" s="235"/>
      <c r="L201" s="240"/>
      <c r="M201" s="241"/>
      <c r="N201" s="242"/>
      <c r="O201" s="242"/>
      <c r="P201" s="242"/>
      <c r="Q201" s="242"/>
      <c r="R201" s="242"/>
      <c r="S201" s="242"/>
      <c r="T201" s="24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44" t="s">
        <v>225</v>
      </c>
      <c r="AU201" s="244" t="s">
        <v>75</v>
      </c>
      <c r="AV201" s="13" t="s">
        <v>79</v>
      </c>
      <c r="AW201" s="13" t="s">
        <v>32</v>
      </c>
      <c r="AX201" s="13" t="s">
        <v>71</v>
      </c>
      <c r="AY201" s="244" t="s">
        <v>209</v>
      </c>
    </row>
    <row r="202" s="14" customFormat="1">
      <c r="A202" s="14"/>
      <c r="B202" s="245"/>
      <c r="C202" s="246"/>
      <c r="D202" s="229" t="s">
        <v>225</v>
      </c>
      <c r="E202" s="247" t="s">
        <v>19</v>
      </c>
      <c r="F202" s="248" t="s">
        <v>229</v>
      </c>
      <c r="G202" s="246"/>
      <c r="H202" s="249">
        <v>99.983999999999995</v>
      </c>
      <c r="I202" s="250"/>
      <c r="J202" s="246"/>
      <c r="K202" s="246"/>
      <c r="L202" s="251"/>
      <c r="M202" s="252"/>
      <c r="N202" s="253"/>
      <c r="O202" s="253"/>
      <c r="P202" s="253"/>
      <c r="Q202" s="253"/>
      <c r="R202" s="253"/>
      <c r="S202" s="253"/>
      <c r="T202" s="25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T202" s="255" t="s">
        <v>225</v>
      </c>
      <c r="AU202" s="255" t="s">
        <v>75</v>
      </c>
      <c r="AV202" s="14" t="s">
        <v>116</v>
      </c>
      <c r="AW202" s="14" t="s">
        <v>32</v>
      </c>
      <c r="AX202" s="14" t="s">
        <v>75</v>
      </c>
      <c r="AY202" s="255" t="s">
        <v>209</v>
      </c>
    </row>
    <row r="203" s="2" customFormat="1" ht="44.25" customHeight="1">
      <c r="A203" s="39"/>
      <c r="B203" s="40"/>
      <c r="C203" s="216" t="s">
        <v>413</v>
      </c>
      <c r="D203" s="216" t="s">
        <v>213</v>
      </c>
      <c r="E203" s="217" t="s">
        <v>425</v>
      </c>
      <c r="F203" s="218" t="s">
        <v>426</v>
      </c>
      <c r="G203" s="219" t="s">
        <v>221</v>
      </c>
      <c r="H203" s="220">
        <v>1</v>
      </c>
      <c r="I203" s="221"/>
      <c r="J203" s="222">
        <f>ROUND(I203*H203,2)</f>
        <v>0</v>
      </c>
      <c r="K203" s="218" t="s">
        <v>216</v>
      </c>
      <c r="L203" s="45"/>
      <c r="M203" s="223" t="s">
        <v>19</v>
      </c>
      <c r="N203" s="224" t="s">
        <v>42</v>
      </c>
      <c r="O203" s="85"/>
      <c r="P203" s="225">
        <f>O203*H203</f>
        <v>0</v>
      </c>
      <c r="Q203" s="225">
        <v>0</v>
      </c>
      <c r="R203" s="225">
        <f>Q203*H203</f>
        <v>0</v>
      </c>
      <c r="S203" s="225">
        <v>0</v>
      </c>
      <c r="T203" s="226">
        <f>S203*H203</f>
        <v>0</v>
      </c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R203" s="227" t="s">
        <v>217</v>
      </c>
      <c r="AT203" s="227" t="s">
        <v>213</v>
      </c>
      <c r="AU203" s="227" t="s">
        <v>75</v>
      </c>
      <c r="AY203" s="18" t="s">
        <v>209</v>
      </c>
      <c r="BE203" s="228">
        <f>IF(N203="základní",J203,0)</f>
        <v>0</v>
      </c>
      <c r="BF203" s="228">
        <f>IF(N203="snížená",J203,0)</f>
        <v>0</v>
      </c>
      <c r="BG203" s="228">
        <f>IF(N203="zákl. přenesená",J203,0)</f>
        <v>0</v>
      </c>
      <c r="BH203" s="228">
        <f>IF(N203="sníž. přenesená",J203,0)</f>
        <v>0</v>
      </c>
      <c r="BI203" s="228">
        <f>IF(N203="nulová",J203,0)</f>
        <v>0</v>
      </c>
      <c r="BJ203" s="18" t="s">
        <v>75</v>
      </c>
      <c r="BK203" s="228">
        <f>ROUND(I203*H203,2)</f>
        <v>0</v>
      </c>
      <c r="BL203" s="18" t="s">
        <v>217</v>
      </c>
      <c r="BM203" s="227" t="s">
        <v>427</v>
      </c>
    </row>
    <row r="204" s="13" customFormat="1">
      <c r="A204" s="13"/>
      <c r="B204" s="234"/>
      <c r="C204" s="235"/>
      <c r="D204" s="229" t="s">
        <v>225</v>
      </c>
      <c r="E204" s="236" t="s">
        <v>19</v>
      </c>
      <c r="F204" s="237" t="s">
        <v>428</v>
      </c>
      <c r="G204" s="235"/>
      <c r="H204" s="238">
        <v>1</v>
      </c>
      <c r="I204" s="239"/>
      <c r="J204" s="235"/>
      <c r="K204" s="235"/>
      <c r="L204" s="240"/>
      <c r="M204" s="241"/>
      <c r="N204" s="242"/>
      <c r="O204" s="242"/>
      <c r="P204" s="242"/>
      <c r="Q204" s="242"/>
      <c r="R204" s="242"/>
      <c r="S204" s="242"/>
      <c r="T204" s="24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44" t="s">
        <v>225</v>
      </c>
      <c r="AU204" s="244" t="s">
        <v>75</v>
      </c>
      <c r="AV204" s="13" t="s">
        <v>79</v>
      </c>
      <c r="AW204" s="13" t="s">
        <v>32</v>
      </c>
      <c r="AX204" s="13" t="s">
        <v>75</v>
      </c>
      <c r="AY204" s="244" t="s">
        <v>209</v>
      </c>
    </row>
    <row r="205" s="2" customFormat="1" ht="44.25" customHeight="1">
      <c r="A205" s="39"/>
      <c r="B205" s="40"/>
      <c r="C205" s="216" t="s">
        <v>419</v>
      </c>
      <c r="D205" s="216" t="s">
        <v>213</v>
      </c>
      <c r="E205" s="217" t="s">
        <v>430</v>
      </c>
      <c r="F205" s="218" t="s">
        <v>431</v>
      </c>
      <c r="G205" s="219" t="s">
        <v>221</v>
      </c>
      <c r="H205" s="220">
        <v>3</v>
      </c>
      <c r="I205" s="221"/>
      <c r="J205" s="222">
        <f>ROUND(I205*H205,2)</f>
        <v>0</v>
      </c>
      <c r="K205" s="218" t="s">
        <v>216</v>
      </c>
      <c r="L205" s="45"/>
      <c r="M205" s="223" t="s">
        <v>19</v>
      </c>
      <c r="N205" s="224" t="s">
        <v>42</v>
      </c>
      <c r="O205" s="85"/>
      <c r="P205" s="225">
        <f>O205*H205</f>
        <v>0</v>
      </c>
      <c r="Q205" s="225">
        <v>0</v>
      </c>
      <c r="R205" s="225">
        <f>Q205*H205</f>
        <v>0</v>
      </c>
      <c r="S205" s="225">
        <v>0</v>
      </c>
      <c r="T205" s="226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27" t="s">
        <v>217</v>
      </c>
      <c r="AT205" s="227" t="s">
        <v>213</v>
      </c>
      <c r="AU205" s="227" t="s">
        <v>75</v>
      </c>
      <c r="AY205" s="18" t="s">
        <v>209</v>
      </c>
      <c r="BE205" s="228">
        <f>IF(N205="základní",J205,0)</f>
        <v>0</v>
      </c>
      <c r="BF205" s="228">
        <f>IF(N205="snížená",J205,0)</f>
        <v>0</v>
      </c>
      <c r="BG205" s="228">
        <f>IF(N205="zákl. přenesená",J205,0)</f>
        <v>0</v>
      </c>
      <c r="BH205" s="228">
        <f>IF(N205="sníž. přenesená",J205,0)</f>
        <v>0</v>
      </c>
      <c r="BI205" s="228">
        <f>IF(N205="nulová",J205,0)</f>
        <v>0</v>
      </c>
      <c r="BJ205" s="18" t="s">
        <v>75</v>
      </c>
      <c r="BK205" s="228">
        <f>ROUND(I205*H205,2)</f>
        <v>0</v>
      </c>
      <c r="BL205" s="18" t="s">
        <v>217</v>
      </c>
      <c r="BM205" s="227" t="s">
        <v>432</v>
      </c>
    </row>
    <row r="206" s="13" customFormat="1">
      <c r="A206" s="13"/>
      <c r="B206" s="234"/>
      <c r="C206" s="235"/>
      <c r="D206" s="229" t="s">
        <v>225</v>
      </c>
      <c r="E206" s="236" t="s">
        <v>19</v>
      </c>
      <c r="F206" s="237" t="s">
        <v>433</v>
      </c>
      <c r="G206" s="235"/>
      <c r="H206" s="238">
        <v>1</v>
      </c>
      <c r="I206" s="239"/>
      <c r="J206" s="235"/>
      <c r="K206" s="235"/>
      <c r="L206" s="240"/>
      <c r="M206" s="241"/>
      <c r="N206" s="242"/>
      <c r="O206" s="242"/>
      <c r="P206" s="242"/>
      <c r="Q206" s="242"/>
      <c r="R206" s="242"/>
      <c r="S206" s="242"/>
      <c r="T206" s="24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44" t="s">
        <v>225</v>
      </c>
      <c r="AU206" s="244" t="s">
        <v>75</v>
      </c>
      <c r="AV206" s="13" t="s">
        <v>79</v>
      </c>
      <c r="AW206" s="13" t="s">
        <v>32</v>
      </c>
      <c r="AX206" s="13" t="s">
        <v>71</v>
      </c>
      <c r="AY206" s="244" t="s">
        <v>209</v>
      </c>
    </row>
    <row r="207" s="13" customFormat="1">
      <c r="A207" s="13"/>
      <c r="B207" s="234"/>
      <c r="C207" s="235"/>
      <c r="D207" s="229" t="s">
        <v>225</v>
      </c>
      <c r="E207" s="236" t="s">
        <v>19</v>
      </c>
      <c r="F207" s="237" t="s">
        <v>434</v>
      </c>
      <c r="G207" s="235"/>
      <c r="H207" s="238">
        <v>1</v>
      </c>
      <c r="I207" s="239"/>
      <c r="J207" s="235"/>
      <c r="K207" s="235"/>
      <c r="L207" s="240"/>
      <c r="M207" s="241"/>
      <c r="N207" s="242"/>
      <c r="O207" s="242"/>
      <c r="P207" s="242"/>
      <c r="Q207" s="242"/>
      <c r="R207" s="242"/>
      <c r="S207" s="242"/>
      <c r="T207" s="24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44" t="s">
        <v>225</v>
      </c>
      <c r="AU207" s="244" t="s">
        <v>75</v>
      </c>
      <c r="AV207" s="13" t="s">
        <v>79</v>
      </c>
      <c r="AW207" s="13" t="s">
        <v>32</v>
      </c>
      <c r="AX207" s="13" t="s">
        <v>71</v>
      </c>
      <c r="AY207" s="244" t="s">
        <v>209</v>
      </c>
    </row>
    <row r="208" s="13" customFormat="1">
      <c r="A208" s="13"/>
      <c r="B208" s="234"/>
      <c r="C208" s="235"/>
      <c r="D208" s="229" t="s">
        <v>225</v>
      </c>
      <c r="E208" s="236" t="s">
        <v>19</v>
      </c>
      <c r="F208" s="237" t="s">
        <v>435</v>
      </c>
      <c r="G208" s="235"/>
      <c r="H208" s="238">
        <v>1</v>
      </c>
      <c r="I208" s="239"/>
      <c r="J208" s="235"/>
      <c r="K208" s="235"/>
      <c r="L208" s="240"/>
      <c r="M208" s="241"/>
      <c r="N208" s="242"/>
      <c r="O208" s="242"/>
      <c r="P208" s="242"/>
      <c r="Q208" s="242"/>
      <c r="R208" s="242"/>
      <c r="S208" s="242"/>
      <c r="T208" s="24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44" t="s">
        <v>225</v>
      </c>
      <c r="AU208" s="244" t="s">
        <v>75</v>
      </c>
      <c r="AV208" s="13" t="s">
        <v>79</v>
      </c>
      <c r="AW208" s="13" t="s">
        <v>32</v>
      </c>
      <c r="AX208" s="13" t="s">
        <v>71</v>
      </c>
      <c r="AY208" s="244" t="s">
        <v>209</v>
      </c>
    </row>
    <row r="209" s="14" customFormat="1">
      <c r="A209" s="14"/>
      <c r="B209" s="245"/>
      <c r="C209" s="246"/>
      <c r="D209" s="229" t="s">
        <v>225</v>
      </c>
      <c r="E209" s="247" t="s">
        <v>19</v>
      </c>
      <c r="F209" s="248" t="s">
        <v>229</v>
      </c>
      <c r="G209" s="246"/>
      <c r="H209" s="249">
        <v>3</v>
      </c>
      <c r="I209" s="250"/>
      <c r="J209" s="246"/>
      <c r="K209" s="246"/>
      <c r="L209" s="251"/>
      <c r="M209" s="266"/>
      <c r="N209" s="267"/>
      <c r="O209" s="267"/>
      <c r="P209" s="267"/>
      <c r="Q209" s="267"/>
      <c r="R209" s="267"/>
      <c r="S209" s="267"/>
      <c r="T209" s="268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55" t="s">
        <v>225</v>
      </c>
      <c r="AU209" s="255" t="s">
        <v>75</v>
      </c>
      <c r="AV209" s="14" t="s">
        <v>116</v>
      </c>
      <c r="AW209" s="14" t="s">
        <v>32</v>
      </c>
      <c r="AX209" s="14" t="s">
        <v>75</v>
      </c>
      <c r="AY209" s="255" t="s">
        <v>209</v>
      </c>
    </row>
    <row r="210" s="2" customFormat="1" ht="6.96" customHeight="1">
      <c r="A210" s="39"/>
      <c r="B210" s="60"/>
      <c r="C210" s="61"/>
      <c r="D210" s="61"/>
      <c r="E210" s="61"/>
      <c r="F210" s="61"/>
      <c r="G210" s="61"/>
      <c r="H210" s="61"/>
      <c r="I210" s="61"/>
      <c r="J210" s="61"/>
      <c r="K210" s="61"/>
      <c r="L210" s="45"/>
      <c r="M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</row>
  </sheetData>
  <sheetProtection sheet="1" autoFilter="0" formatColumns="0" formatRows="0" objects="1" scenarios="1" spinCount="100000" saltValue="bsX4SfCpJTzlcFLt5SKY3w8Nb5BnizUdN1aFuHc/HM/bxOoU0NnVAjXhD9w1QsGRuhgTRscNAy4uPE/dxJhLOw==" hashValue="Bev4HPkSQywhhCgmCCNM7YkwywJliaTtXzuBSueDGnLC7rgjKLzAngqTe6rrY8u4usC8iJZHlCdtJ1SJb6VGbw==" algorithmName="SHA-512" password="CC35"/>
  <autoFilter ref="C93:K209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0:H80"/>
    <mergeCell ref="E84:H84"/>
    <mergeCell ref="E82:H82"/>
    <mergeCell ref="E86:H86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98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182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459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500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ROUND(J92,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ROUND((SUM(BE92:BE101)),  2)</f>
        <v>0</v>
      </c>
      <c r="G37" s="39"/>
      <c r="H37" s="39"/>
      <c r="I37" s="160">
        <v>0.20999999999999999</v>
      </c>
      <c r="J37" s="159">
        <f>ROUND(((SUM(BE92:BE101))*I37),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ROUND((SUM(BF92:BF101)),  2)</f>
        <v>0</v>
      </c>
      <c r="G38" s="39"/>
      <c r="H38" s="39"/>
      <c r="I38" s="160">
        <v>0.14999999999999999</v>
      </c>
      <c r="J38" s="159">
        <f>ROUND(((SUM(BF92:BF101))*I38),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ROUND((SUM(BG92:BG101)),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ROUND((SUM(BH92:BH101)),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ROUND((SUM(BI92:BI101)),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182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459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2.2 - VRN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J92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437</v>
      </c>
      <c r="E68" s="181"/>
      <c r="F68" s="181"/>
      <c r="G68" s="181"/>
      <c r="H68" s="181"/>
      <c r="I68" s="181"/>
      <c r="J68" s="182">
        <f>J93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2" customFormat="1" ht="21.84" customHeight="1">
      <c r="A69" s="39"/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148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0" s="2" customFormat="1" ht="6.96" customHeight="1">
      <c r="A70" s="39"/>
      <c r="B70" s="60"/>
      <c r="C70" s="61"/>
      <c r="D70" s="61"/>
      <c r="E70" s="61"/>
      <c r="F70" s="61"/>
      <c r="G70" s="61"/>
      <c r="H70" s="61"/>
      <c r="I70" s="61"/>
      <c r="J70" s="61"/>
      <c r="K70" s="61"/>
      <c r="L70" s="148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4" s="2" customFormat="1" ht="6.96" customHeight="1">
      <c r="A74" s="39"/>
      <c r="B74" s="62"/>
      <c r="C74" s="63"/>
      <c r="D74" s="63"/>
      <c r="E74" s="63"/>
      <c r="F74" s="63"/>
      <c r="G74" s="63"/>
      <c r="H74" s="63"/>
      <c r="I74" s="63"/>
      <c r="J74" s="63"/>
      <c r="K74" s="63"/>
      <c r="L74" s="148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24.96" customHeight="1">
      <c r="A75" s="39"/>
      <c r="B75" s="40"/>
      <c r="C75" s="24" t="s">
        <v>194</v>
      </c>
      <c r="D75" s="41"/>
      <c r="E75" s="41"/>
      <c r="F75" s="41"/>
      <c r="G75" s="41"/>
      <c r="H75" s="41"/>
      <c r="I75" s="41"/>
      <c r="J75" s="41"/>
      <c r="K75" s="41"/>
      <c r="L75" s="148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6.96" customHeight="1">
      <c r="A76" s="39"/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2" customHeight="1">
      <c r="A77" s="39"/>
      <c r="B77" s="40"/>
      <c r="C77" s="33" t="s">
        <v>16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6.5" customHeight="1">
      <c r="A78" s="39"/>
      <c r="B78" s="40"/>
      <c r="C78" s="41"/>
      <c r="D78" s="41"/>
      <c r="E78" s="172" t="str">
        <f>E7</f>
        <v>Oprava přejezdu v obvodu Správy tratí Ústí nad Labem pro r. 2021 - změna č. 1</v>
      </c>
      <c r="F78" s="33"/>
      <c r="G78" s="33"/>
      <c r="H78" s="33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1" customFormat="1" ht="12" customHeight="1">
      <c r="B79" s="22"/>
      <c r="C79" s="33" t="s">
        <v>181</v>
      </c>
      <c r="D79" s="23"/>
      <c r="E79" s="23"/>
      <c r="F79" s="23"/>
      <c r="G79" s="23"/>
      <c r="H79" s="23"/>
      <c r="I79" s="23"/>
      <c r="J79" s="23"/>
      <c r="K79" s="23"/>
      <c r="L79" s="21"/>
    </row>
    <row r="80" s="1" customFormat="1" ht="16.5" customHeight="1">
      <c r="B80" s="22"/>
      <c r="C80" s="23"/>
      <c r="D80" s="23"/>
      <c r="E80" s="172" t="s">
        <v>182</v>
      </c>
      <c r="F80" s="23"/>
      <c r="G80" s="23"/>
      <c r="H80" s="23"/>
      <c r="I80" s="23"/>
      <c r="J80" s="23"/>
      <c r="K80" s="23"/>
      <c r="L80" s="21"/>
    </row>
    <row r="81" s="1" customFormat="1" ht="12" customHeight="1">
      <c r="B81" s="22"/>
      <c r="C81" s="33" t="s">
        <v>183</v>
      </c>
      <c r="D81" s="23"/>
      <c r="E81" s="23"/>
      <c r="F81" s="23"/>
      <c r="G81" s="23"/>
      <c r="H81" s="23"/>
      <c r="I81" s="23"/>
      <c r="J81" s="23"/>
      <c r="K81" s="23"/>
      <c r="L81" s="21"/>
    </row>
    <row r="82" s="2" customFormat="1" ht="16.5" customHeight="1">
      <c r="A82" s="39"/>
      <c r="B82" s="40"/>
      <c r="C82" s="41"/>
      <c r="D82" s="41"/>
      <c r="E82" s="173" t="s">
        <v>459</v>
      </c>
      <c r="F82" s="41"/>
      <c r="G82" s="41"/>
      <c r="H82" s="41"/>
      <c r="I82" s="41"/>
      <c r="J82" s="41"/>
      <c r="K82" s="41"/>
      <c r="L82" s="148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185</v>
      </c>
      <c r="D83" s="41"/>
      <c r="E83" s="41"/>
      <c r="F83" s="41"/>
      <c r="G83" s="41"/>
      <c r="H83" s="41"/>
      <c r="I83" s="41"/>
      <c r="J83" s="41"/>
      <c r="K83" s="41"/>
      <c r="L83" s="148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6.5" customHeight="1">
      <c r="A84" s="39"/>
      <c r="B84" s="40"/>
      <c r="C84" s="41"/>
      <c r="D84" s="41"/>
      <c r="E84" s="70" t="str">
        <f>E13</f>
        <v>SO 2.2 - VRN</v>
      </c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6.96" customHeight="1">
      <c r="A85" s="39"/>
      <c r="B85" s="40"/>
      <c r="C85" s="41"/>
      <c r="D85" s="41"/>
      <c r="E85" s="41"/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21</v>
      </c>
      <c r="D86" s="41"/>
      <c r="E86" s="41"/>
      <c r="F86" s="28" t="str">
        <f>F16</f>
        <v>Obvod ST Ústí n.L.</v>
      </c>
      <c r="G86" s="41"/>
      <c r="H86" s="41"/>
      <c r="I86" s="33" t="s">
        <v>23</v>
      </c>
      <c r="J86" s="73" t="str">
        <f>IF(J16="","",J16)</f>
        <v>19. 11. 2020</v>
      </c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5.15" customHeight="1">
      <c r="A88" s="39"/>
      <c r="B88" s="40"/>
      <c r="C88" s="33" t="s">
        <v>25</v>
      </c>
      <c r="D88" s="41"/>
      <c r="E88" s="41"/>
      <c r="F88" s="28" t="str">
        <f>E19</f>
        <v xml:space="preserve"> </v>
      </c>
      <c r="G88" s="41"/>
      <c r="H88" s="41"/>
      <c r="I88" s="33" t="s">
        <v>31</v>
      </c>
      <c r="J88" s="37" t="str">
        <f>E25</f>
        <v xml:space="preserve"> </v>
      </c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29</v>
      </c>
      <c r="D89" s="41"/>
      <c r="E89" s="41"/>
      <c r="F89" s="28" t="str">
        <f>IF(E22="","",E22)</f>
        <v>Vyplň údaj</v>
      </c>
      <c r="G89" s="41"/>
      <c r="H89" s="41"/>
      <c r="I89" s="33" t="s">
        <v>33</v>
      </c>
      <c r="J89" s="37" t="str">
        <f>E28</f>
        <v>Jan Seemann</v>
      </c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0.32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11" customFormat="1" ht="29.28" customHeight="1">
      <c r="A91" s="189"/>
      <c r="B91" s="190"/>
      <c r="C91" s="191" t="s">
        <v>195</v>
      </c>
      <c r="D91" s="192" t="s">
        <v>56</v>
      </c>
      <c r="E91" s="192" t="s">
        <v>52</v>
      </c>
      <c r="F91" s="192" t="s">
        <v>53</v>
      </c>
      <c r="G91" s="192" t="s">
        <v>196</v>
      </c>
      <c r="H91" s="192" t="s">
        <v>197</v>
      </c>
      <c r="I91" s="192" t="s">
        <v>198</v>
      </c>
      <c r="J91" s="192" t="s">
        <v>189</v>
      </c>
      <c r="K91" s="193" t="s">
        <v>199</v>
      </c>
      <c r="L91" s="194"/>
      <c r="M91" s="93" t="s">
        <v>19</v>
      </c>
      <c r="N91" s="94" t="s">
        <v>41</v>
      </c>
      <c r="O91" s="94" t="s">
        <v>200</v>
      </c>
      <c r="P91" s="94" t="s">
        <v>201</v>
      </c>
      <c r="Q91" s="94" t="s">
        <v>202</v>
      </c>
      <c r="R91" s="94" t="s">
        <v>203</v>
      </c>
      <c r="S91" s="94" t="s">
        <v>204</v>
      </c>
      <c r="T91" s="95" t="s">
        <v>205</v>
      </c>
      <c r="U91" s="189"/>
      <c r="V91" s="189"/>
      <c r="W91" s="189"/>
      <c r="X91" s="189"/>
      <c r="Y91" s="189"/>
      <c r="Z91" s="189"/>
      <c r="AA91" s="189"/>
      <c r="AB91" s="189"/>
      <c r="AC91" s="189"/>
      <c r="AD91" s="189"/>
      <c r="AE91" s="189"/>
    </row>
    <row r="92" s="2" customFormat="1" ht="22.8" customHeight="1">
      <c r="A92" s="39"/>
      <c r="B92" s="40"/>
      <c r="C92" s="100" t="s">
        <v>206</v>
      </c>
      <c r="D92" s="41"/>
      <c r="E92" s="41"/>
      <c r="F92" s="41"/>
      <c r="G92" s="41"/>
      <c r="H92" s="41"/>
      <c r="I92" s="41"/>
      <c r="J92" s="195">
        <f>BK92</f>
        <v>0</v>
      </c>
      <c r="K92" s="41"/>
      <c r="L92" s="45"/>
      <c r="M92" s="96"/>
      <c r="N92" s="196"/>
      <c r="O92" s="97"/>
      <c r="P92" s="197">
        <f>P93</f>
        <v>0</v>
      </c>
      <c r="Q92" s="97"/>
      <c r="R92" s="197">
        <f>R93</f>
        <v>0</v>
      </c>
      <c r="S92" s="97"/>
      <c r="T92" s="198">
        <f>T93</f>
        <v>0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T92" s="18" t="s">
        <v>70</v>
      </c>
      <c r="AU92" s="18" t="s">
        <v>190</v>
      </c>
      <c r="BK92" s="199">
        <f>BK93</f>
        <v>0</v>
      </c>
    </row>
    <row r="93" s="12" customFormat="1" ht="25.92" customHeight="1">
      <c r="A93" s="12"/>
      <c r="B93" s="200"/>
      <c r="C93" s="201"/>
      <c r="D93" s="202" t="s">
        <v>70</v>
      </c>
      <c r="E93" s="203" t="s">
        <v>90</v>
      </c>
      <c r="F93" s="203" t="s">
        <v>438</v>
      </c>
      <c r="G93" s="201"/>
      <c r="H93" s="201"/>
      <c r="I93" s="204"/>
      <c r="J93" s="205">
        <f>BK93</f>
        <v>0</v>
      </c>
      <c r="K93" s="201"/>
      <c r="L93" s="206"/>
      <c r="M93" s="207"/>
      <c r="N93" s="208"/>
      <c r="O93" s="208"/>
      <c r="P93" s="209">
        <f>SUM(P94:P101)</f>
        <v>0</v>
      </c>
      <c r="Q93" s="208"/>
      <c r="R93" s="209">
        <f>SUM(R94:R101)</f>
        <v>0</v>
      </c>
      <c r="S93" s="208"/>
      <c r="T93" s="210">
        <f>SUM(T94:T101)</f>
        <v>0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11" t="s">
        <v>126</v>
      </c>
      <c r="AT93" s="212" t="s">
        <v>70</v>
      </c>
      <c r="AU93" s="212" t="s">
        <v>71</v>
      </c>
      <c r="AY93" s="211" t="s">
        <v>209</v>
      </c>
      <c r="BK93" s="213">
        <f>SUM(BK94:BK101)</f>
        <v>0</v>
      </c>
    </row>
    <row r="94" s="2" customFormat="1" ht="44.25" customHeight="1">
      <c r="A94" s="39"/>
      <c r="B94" s="40"/>
      <c r="C94" s="216" t="s">
        <v>75</v>
      </c>
      <c r="D94" s="216" t="s">
        <v>213</v>
      </c>
      <c r="E94" s="217" t="s">
        <v>439</v>
      </c>
      <c r="F94" s="218" t="s">
        <v>440</v>
      </c>
      <c r="G94" s="219" t="s">
        <v>221</v>
      </c>
      <c r="H94" s="220">
        <v>1</v>
      </c>
      <c r="I94" s="221"/>
      <c r="J94" s="222">
        <f>ROUND(I94*H94,2)</f>
        <v>0</v>
      </c>
      <c r="K94" s="218" t="s">
        <v>216</v>
      </c>
      <c r="L94" s="45"/>
      <c r="M94" s="223" t="s">
        <v>19</v>
      </c>
      <c r="N94" s="224" t="s">
        <v>42</v>
      </c>
      <c r="O94" s="85"/>
      <c r="P94" s="225">
        <f>O94*H94</f>
        <v>0</v>
      </c>
      <c r="Q94" s="225">
        <v>0</v>
      </c>
      <c r="R94" s="225">
        <f>Q94*H94</f>
        <v>0</v>
      </c>
      <c r="S94" s="225">
        <v>0</v>
      </c>
      <c r="T94" s="226">
        <f>S94*H94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R94" s="227" t="s">
        <v>116</v>
      </c>
      <c r="AT94" s="227" t="s">
        <v>213</v>
      </c>
      <c r="AU94" s="227" t="s">
        <v>75</v>
      </c>
      <c r="AY94" s="18" t="s">
        <v>209</v>
      </c>
      <c r="BE94" s="228">
        <f>IF(N94="základní",J94,0)</f>
        <v>0</v>
      </c>
      <c r="BF94" s="228">
        <f>IF(N94="snížená",J94,0)</f>
        <v>0</v>
      </c>
      <c r="BG94" s="228">
        <f>IF(N94="zákl. přenesená",J94,0)</f>
        <v>0</v>
      </c>
      <c r="BH94" s="228">
        <f>IF(N94="sníž. přenesená",J94,0)</f>
        <v>0</v>
      </c>
      <c r="BI94" s="228">
        <f>IF(N94="nulová",J94,0)</f>
        <v>0</v>
      </c>
      <c r="BJ94" s="18" t="s">
        <v>75</v>
      </c>
      <c r="BK94" s="228">
        <f>ROUND(I94*H94,2)</f>
        <v>0</v>
      </c>
      <c r="BL94" s="18" t="s">
        <v>116</v>
      </c>
      <c r="BM94" s="227" t="s">
        <v>501</v>
      </c>
    </row>
    <row r="95" s="2" customFormat="1" ht="16.5" customHeight="1">
      <c r="A95" s="39"/>
      <c r="B95" s="40"/>
      <c r="C95" s="216" t="s">
        <v>79</v>
      </c>
      <c r="D95" s="216" t="s">
        <v>213</v>
      </c>
      <c r="E95" s="217" t="s">
        <v>442</v>
      </c>
      <c r="F95" s="218" t="s">
        <v>443</v>
      </c>
      <c r="G95" s="219" t="s">
        <v>328</v>
      </c>
      <c r="H95" s="220">
        <v>1</v>
      </c>
      <c r="I95" s="221"/>
      <c r="J95" s="222">
        <f>ROUND(I95*H95,2)</f>
        <v>0</v>
      </c>
      <c r="K95" s="218" t="s">
        <v>216</v>
      </c>
      <c r="L95" s="45"/>
      <c r="M95" s="223" t="s">
        <v>19</v>
      </c>
      <c r="N95" s="224" t="s">
        <v>42</v>
      </c>
      <c r="O95" s="85"/>
      <c r="P95" s="225">
        <f>O95*H95</f>
        <v>0</v>
      </c>
      <c r="Q95" s="225">
        <v>0</v>
      </c>
      <c r="R95" s="225">
        <f>Q95*H95</f>
        <v>0</v>
      </c>
      <c r="S95" s="225">
        <v>0</v>
      </c>
      <c r="T95" s="226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27" t="s">
        <v>116</v>
      </c>
      <c r="AT95" s="227" t="s">
        <v>213</v>
      </c>
      <c r="AU95" s="227" t="s">
        <v>75</v>
      </c>
      <c r="AY95" s="18" t="s">
        <v>209</v>
      </c>
      <c r="BE95" s="228">
        <f>IF(N95="základní",J95,0)</f>
        <v>0</v>
      </c>
      <c r="BF95" s="228">
        <f>IF(N95="snížená",J95,0)</f>
        <v>0</v>
      </c>
      <c r="BG95" s="228">
        <f>IF(N95="zákl. přenesená",J95,0)</f>
        <v>0</v>
      </c>
      <c r="BH95" s="228">
        <f>IF(N95="sníž. přenesená",J95,0)</f>
        <v>0</v>
      </c>
      <c r="BI95" s="228">
        <f>IF(N95="nulová",J95,0)</f>
        <v>0</v>
      </c>
      <c r="BJ95" s="18" t="s">
        <v>75</v>
      </c>
      <c r="BK95" s="228">
        <f>ROUND(I95*H95,2)</f>
        <v>0</v>
      </c>
      <c r="BL95" s="18" t="s">
        <v>116</v>
      </c>
      <c r="BM95" s="227" t="s">
        <v>502</v>
      </c>
    </row>
    <row r="96" s="2" customFormat="1" ht="16.5" customHeight="1">
      <c r="A96" s="39"/>
      <c r="B96" s="40"/>
      <c r="C96" s="216" t="s">
        <v>87</v>
      </c>
      <c r="D96" s="216" t="s">
        <v>213</v>
      </c>
      <c r="E96" s="217" t="s">
        <v>445</v>
      </c>
      <c r="F96" s="218" t="s">
        <v>446</v>
      </c>
      <c r="G96" s="219" t="s">
        <v>328</v>
      </c>
      <c r="H96" s="220">
        <v>1</v>
      </c>
      <c r="I96" s="221"/>
      <c r="J96" s="222">
        <f>ROUND(I96*H96,2)</f>
        <v>0</v>
      </c>
      <c r="K96" s="218" t="s">
        <v>216</v>
      </c>
      <c r="L96" s="45"/>
      <c r="M96" s="223" t="s">
        <v>19</v>
      </c>
      <c r="N96" s="224" t="s">
        <v>42</v>
      </c>
      <c r="O96" s="85"/>
      <c r="P96" s="225">
        <f>O96*H96</f>
        <v>0</v>
      </c>
      <c r="Q96" s="225">
        <v>0</v>
      </c>
      <c r="R96" s="225">
        <f>Q96*H96</f>
        <v>0</v>
      </c>
      <c r="S96" s="225">
        <v>0</v>
      </c>
      <c r="T96" s="226">
        <f>S96*H96</f>
        <v>0</v>
      </c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R96" s="227" t="s">
        <v>116</v>
      </c>
      <c r="AT96" s="227" t="s">
        <v>213</v>
      </c>
      <c r="AU96" s="227" t="s">
        <v>75</v>
      </c>
      <c r="AY96" s="18" t="s">
        <v>209</v>
      </c>
      <c r="BE96" s="228">
        <f>IF(N96="základní",J96,0)</f>
        <v>0</v>
      </c>
      <c r="BF96" s="228">
        <f>IF(N96="snížená",J96,0)</f>
        <v>0</v>
      </c>
      <c r="BG96" s="228">
        <f>IF(N96="zákl. přenesená",J96,0)</f>
        <v>0</v>
      </c>
      <c r="BH96" s="228">
        <f>IF(N96="sníž. přenesená",J96,0)</f>
        <v>0</v>
      </c>
      <c r="BI96" s="228">
        <f>IF(N96="nulová",J96,0)</f>
        <v>0</v>
      </c>
      <c r="BJ96" s="18" t="s">
        <v>75</v>
      </c>
      <c r="BK96" s="228">
        <f>ROUND(I96*H96,2)</f>
        <v>0</v>
      </c>
      <c r="BL96" s="18" t="s">
        <v>116</v>
      </c>
      <c r="BM96" s="227" t="s">
        <v>503</v>
      </c>
    </row>
    <row r="97" s="2" customFormat="1" ht="16.5" customHeight="1">
      <c r="A97" s="39"/>
      <c r="B97" s="40"/>
      <c r="C97" s="216" t="s">
        <v>116</v>
      </c>
      <c r="D97" s="216" t="s">
        <v>213</v>
      </c>
      <c r="E97" s="217" t="s">
        <v>448</v>
      </c>
      <c r="F97" s="218" t="s">
        <v>449</v>
      </c>
      <c r="G97" s="219" t="s">
        <v>328</v>
      </c>
      <c r="H97" s="220">
        <v>1</v>
      </c>
      <c r="I97" s="221"/>
      <c r="J97" s="222">
        <f>ROUND(I97*H97,2)</f>
        <v>0</v>
      </c>
      <c r="K97" s="218" t="s">
        <v>216</v>
      </c>
      <c r="L97" s="45"/>
      <c r="M97" s="223" t="s">
        <v>19</v>
      </c>
      <c r="N97" s="224" t="s">
        <v>42</v>
      </c>
      <c r="O97" s="85"/>
      <c r="P97" s="225">
        <f>O97*H97</f>
        <v>0</v>
      </c>
      <c r="Q97" s="225">
        <v>0</v>
      </c>
      <c r="R97" s="225">
        <f>Q97*H97</f>
        <v>0</v>
      </c>
      <c r="S97" s="225">
        <v>0</v>
      </c>
      <c r="T97" s="226">
        <f>S97*H97</f>
        <v>0</v>
      </c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R97" s="227" t="s">
        <v>116</v>
      </c>
      <c r="AT97" s="227" t="s">
        <v>213</v>
      </c>
      <c r="AU97" s="227" t="s">
        <v>75</v>
      </c>
      <c r="AY97" s="18" t="s">
        <v>209</v>
      </c>
      <c r="BE97" s="228">
        <f>IF(N97="základní",J97,0)</f>
        <v>0</v>
      </c>
      <c r="BF97" s="228">
        <f>IF(N97="snížená",J97,0)</f>
        <v>0</v>
      </c>
      <c r="BG97" s="228">
        <f>IF(N97="zákl. přenesená",J97,0)</f>
        <v>0</v>
      </c>
      <c r="BH97" s="228">
        <f>IF(N97="sníž. přenesená",J97,0)</f>
        <v>0</v>
      </c>
      <c r="BI97" s="228">
        <f>IF(N97="nulová",J97,0)</f>
        <v>0</v>
      </c>
      <c r="BJ97" s="18" t="s">
        <v>75</v>
      </c>
      <c r="BK97" s="228">
        <f>ROUND(I97*H97,2)</f>
        <v>0</v>
      </c>
      <c r="BL97" s="18" t="s">
        <v>116</v>
      </c>
      <c r="BM97" s="227" t="s">
        <v>504</v>
      </c>
    </row>
    <row r="98" s="2" customFormat="1">
      <c r="A98" s="39"/>
      <c r="B98" s="40"/>
      <c r="C98" s="216" t="s">
        <v>126</v>
      </c>
      <c r="D98" s="216" t="s">
        <v>213</v>
      </c>
      <c r="E98" s="217" t="s">
        <v>451</v>
      </c>
      <c r="F98" s="218" t="s">
        <v>452</v>
      </c>
      <c r="G98" s="219" t="s">
        <v>328</v>
      </c>
      <c r="H98" s="220">
        <v>1</v>
      </c>
      <c r="I98" s="221"/>
      <c r="J98" s="222">
        <f>ROUND(I98*H98,2)</f>
        <v>0</v>
      </c>
      <c r="K98" s="218" t="s">
        <v>216</v>
      </c>
      <c r="L98" s="45"/>
      <c r="M98" s="223" t="s">
        <v>19</v>
      </c>
      <c r="N98" s="224" t="s">
        <v>42</v>
      </c>
      <c r="O98" s="85"/>
      <c r="P98" s="225">
        <f>O98*H98</f>
        <v>0</v>
      </c>
      <c r="Q98" s="225">
        <v>0</v>
      </c>
      <c r="R98" s="225">
        <f>Q98*H98</f>
        <v>0</v>
      </c>
      <c r="S98" s="225">
        <v>0</v>
      </c>
      <c r="T98" s="226">
        <f>S98*H98</f>
        <v>0</v>
      </c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R98" s="227" t="s">
        <v>116</v>
      </c>
      <c r="AT98" s="227" t="s">
        <v>213</v>
      </c>
      <c r="AU98" s="227" t="s">
        <v>75</v>
      </c>
      <c r="AY98" s="18" t="s">
        <v>209</v>
      </c>
      <c r="BE98" s="228">
        <f>IF(N98="základní",J98,0)</f>
        <v>0</v>
      </c>
      <c r="BF98" s="228">
        <f>IF(N98="snížená",J98,0)</f>
        <v>0</v>
      </c>
      <c r="BG98" s="228">
        <f>IF(N98="zákl. přenesená",J98,0)</f>
        <v>0</v>
      </c>
      <c r="BH98" s="228">
        <f>IF(N98="sníž. přenesená",J98,0)</f>
        <v>0</v>
      </c>
      <c r="BI98" s="228">
        <f>IF(N98="nulová",J98,0)</f>
        <v>0</v>
      </c>
      <c r="BJ98" s="18" t="s">
        <v>75</v>
      </c>
      <c r="BK98" s="228">
        <f>ROUND(I98*H98,2)</f>
        <v>0</v>
      </c>
      <c r="BL98" s="18" t="s">
        <v>116</v>
      </c>
      <c r="BM98" s="227" t="s">
        <v>505</v>
      </c>
    </row>
    <row r="99" s="2" customFormat="1">
      <c r="A99" s="39"/>
      <c r="B99" s="40"/>
      <c r="C99" s="41"/>
      <c r="D99" s="229" t="s">
        <v>223</v>
      </c>
      <c r="E99" s="41"/>
      <c r="F99" s="230" t="s">
        <v>454</v>
      </c>
      <c r="G99" s="41"/>
      <c r="H99" s="41"/>
      <c r="I99" s="231"/>
      <c r="J99" s="41"/>
      <c r="K99" s="41"/>
      <c r="L99" s="45"/>
      <c r="M99" s="232"/>
      <c r="N99" s="233"/>
      <c r="O99" s="85"/>
      <c r="P99" s="85"/>
      <c r="Q99" s="85"/>
      <c r="R99" s="85"/>
      <c r="S99" s="85"/>
      <c r="T99" s="86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T99" s="18" t="s">
        <v>223</v>
      </c>
      <c r="AU99" s="18" t="s">
        <v>75</v>
      </c>
    </row>
    <row r="100" s="2" customFormat="1">
      <c r="A100" s="39"/>
      <c r="B100" s="40"/>
      <c r="C100" s="216" t="s">
        <v>134</v>
      </c>
      <c r="D100" s="216" t="s">
        <v>213</v>
      </c>
      <c r="E100" s="217" t="s">
        <v>455</v>
      </c>
      <c r="F100" s="218" t="s">
        <v>456</v>
      </c>
      <c r="G100" s="219" t="s">
        <v>328</v>
      </c>
      <c r="H100" s="220">
        <v>1</v>
      </c>
      <c r="I100" s="221"/>
      <c r="J100" s="222">
        <f>ROUND(I100*H100,2)</f>
        <v>0</v>
      </c>
      <c r="K100" s="218" t="s">
        <v>216</v>
      </c>
      <c r="L100" s="45"/>
      <c r="M100" s="223" t="s">
        <v>19</v>
      </c>
      <c r="N100" s="224" t="s">
        <v>42</v>
      </c>
      <c r="O100" s="85"/>
      <c r="P100" s="225">
        <f>O100*H100</f>
        <v>0</v>
      </c>
      <c r="Q100" s="225">
        <v>0</v>
      </c>
      <c r="R100" s="225">
        <f>Q100*H100</f>
        <v>0</v>
      </c>
      <c r="S100" s="225">
        <v>0</v>
      </c>
      <c r="T100" s="226">
        <f>S100*H100</f>
        <v>0</v>
      </c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R100" s="227" t="s">
        <v>116</v>
      </c>
      <c r="AT100" s="227" t="s">
        <v>213</v>
      </c>
      <c r="AU100" s="227" t="s">
        <v>75</v>
      </c>
      <c r="AY100" s="18" t="s">
        <v>209</v>
      </c>
      <c r="BE100" s="228">
        <f>IF(N100="základní",J100,0)</f>
        <v>0</v>
      </c>
      <c r="BF100" s="228">
        <f>IF(N100="snížená",J100,0)</f>
        <v>0</v>
      </c>
      <c r="BG100" s="228">
        <f>IF(N100="zákl. přenesená",J100,0)</f>
        <v>0</v>
      </c>
      <c r="BH100" s="228">
        <f>IF(N100="sníž. přenesená",J100,0)</f>
        <v>0</v>
      </c>
      <c r="BI100" s="228">
        <f>IF(N100="nulová",J100,0)</f>
        <v>0</v>
      </c>
      <c r="BJ100" s="18" t="s">
        <v>75</v>
      </c>
      <c r="BK100" s="228">
        <f>ROUND(I100*H100,2)</f>
        <v>0</v>
      </c>
      <c r="BL100" s="18" t="s">
        <v>116</v>
      </c>
      <c r="BM100" s="227" t="s">
        <v>506</v>
      </c>
    </row>
    <row r="101" s="2" customFormat="1">
      <c r="A101" s="39"/>
      <c r="B101" s="40"/>
      <c r="C101" s="41"/>
      <c r="D101" s="229" t="s">
        <v>223</v>
      </c>
      <c r="E101" s="41"/>
      <c r="F101" s="230" t="s">
        <v>454</v>
      </c>
      <c r="G101" s="41"/>
      <c r="H101" s="41"/>
      <c r="I101" s="231"/>
      <c r="J101" s="41"/>
      <c r="K101" s="41"/>
      <c r="L101" s="45"/>
      <c r="M101" s="269"/>
      <c r="N101" s="270"/>
      <c r="O101" s="271"/>
      <c r="P101" s="271"/>
      <c r="Q101" s="271"/>
      <c r="R101" s="271"/>
      <c r="S101" s="271"/>
      <c r="T101" s="272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T101" s="18" t="s">
        <v>223</v>
      </c>
      <c r="AU101" s="18" t="s">
        <v>75</v>
      </c>
    </row>
    <row r="102" s="2" customFormat="1" ht="6.96" customHeight="1">
      <c r="A102" s="39"/>
      <c r="B102" s="60"/>
      <c r="C102" s="61"/>
      <c r="D102" s="61"/>
      <c r="E102" s="61"/>
      <c r="F102" s="61"/>
      <c r="G102" s="61"/>
      <c r="H102" s="61"/>
      <c r="I102" s="61"/>
      <c r="J102" s="61"/>
      <c r="K102" s="61"/>
      <c r="L102" s="45"/>
      <c r="M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</row>
  </sheetData>
  <sheetProtection sheet="1" autoFilter="0" formatColumns="0" formatRows="0" objects="1" scenarios="1" spinCount="100000" saltValue="tW1FClnuHzHUJmjxnM6B5pC/6Y3lEDMjvddis9KWyRpIwab6FAHsWGF2XhMnway2j5PjU12C3heHlCpMGFGiaA==" hashValue="4l9kbPE8AMIkKEOKvPQQ8ge91rQJ+eFB4LWPE1AmxfietbFQiW1rR/g1Nsi7EsPDMukdl7zHeHiDF4esm2vCJA==" algorithmName="SHA-512" password="CC35"/>
  <autoFilter ref="C91:K101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78:H78"/>
    <mergeCell ref="E82:H82"/>
    <mergeCell ref="E80:H80"/>
    <mergeCell ref="E84:H8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101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 s="1" customFormat="1" ht="12" customHeight="1">
      <c r="B8" s="21"/>
      <c r="D8" s="145" t="s">
        <v>181</v>
      </c>
      <c r="L8" s="21"/>
    </row>
    <row r="9" s="2" customFormat="1" ht="16.5" customHeight="1">
      <c r="A9" s="39"/>
      <c r="B9" s="45"/>
      <c r="C9" s="39"/>
      <c r="D9" s="39"/>
      <c r="E9" s="146" t="s">
        <v>182</v>
      </c>
      <c r="F9" s="39"/>
      <c r="G9" s="39"/>
      <c r="H9" s="39"/>
      <c r="I9" s="39"/>
      <c r="J9" s="39"/>
      <c r="K9" s="39"/>
      <c r="L9" s="148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45" t="s">
        <v>183</v>
      </c>
      <c r="E10" s="39"/>
      <c r="F10" s="39"/>
      <c r="G10" s="39"/>
      <c r="H10" s="39"/>
      <c r="I10" s="39"/>
      <c r="J10" s="39"/>
      <c r="K10" s="39"/>
      <c r="L10" s="148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49" t="s">
        <v>507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45" t="s">
        <v>18</v>
      </c>
      <c r="E13" s="39"/>
      <c r="F13" s="134" t="s">
        <v>19</v>
      </c>
      <c r="G13" s="39"/>
      <c r="H13" s="39"/>
      <c r="I13" s="145" t="s">
        <v>20</v>
      </c>
      <c r="J13" s="134" t="s">
        <v>19</v>
      </c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5" t="s">
        <v>21</v>
      </c>
      <c r="E14" s="39"/>
      <c r="F14" s="134" t="s">
        <v>22</v>
      </c>
      <c r="G14" s="39"/>
      <c r="H14" s="39"/>
      <c r="I14" s="145" t="s">
        <v>23</v>
      </c>
      <c r="J14" s="150" t="str">
        <f>'Rekapitulace stavby'!AN8</f>
        <v>19. 11. 2020</v>
      </c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39"/>
      <c r="J15" s="39"/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25</v>
      </c>
      <c r="E16" s="39"/>
      <c r="F16" s="39"/>
      <c r="G16" s="39"/>
      <c r="H16" s="39"/>
      <c r="I16" s="145" t="s">
        <v>26</v>
      </c>
      <c r="J16" s="134" t="str">
        <f>IF('Rekapitulace stavby'!AN10="","",'Rekapitulace stavby'!AN10)</f>
        <v/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34" t="str">
        <f>IF('Rekapitulace stavby'!E11="","",'Rekapitulace stavby'!E11)</f>
        <v xml:space="preserve"> </v>
      </c>
      <c r="F17" s="39"/>
      <c r="G17" s="39"/>
      <c r="H17" s="39"/>
      <c r="I17" s="145" t="s">
        <v>28</v>
      </c>
      <c r="J17" s="134" t="str">
        <f>IF('Rekapitulace stavby'!AN11="","",'Rekapitulace stavby'!AN11)</f>
        <v/>
      </c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39"/>
      <c r="J18" s="39"/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45" t="s">
        <v>29</v>
      </c>
      <c r="E19" s="39"/>
      <c r="F19" s="39"/>
      <c r="G19" s="39"/>
      <c r="H19" s="39"/>
      <c r="I19" s="145" t="s">
        <v>26</v>
      </c>
      <c r="J19" s="34" t="str">
        <f>'Rekapitulace stavby'!AN13</f>
        <v>Vyplň údaj</v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34"/>
      <c r="G20" s="134"/>
      <c r="H20" s="134"/>
      <c r="I20" s="145" t="s">
        <v>28</v>
      </c>
      <c r="J20" s="34" t="str">
        <f>'Rekapitulace stavby'!AN14</f>
        <v>Vyplň údaj</v>
      </c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39"/>
      <c r="J21" s="39"/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45" t="s">
        <v>31</v>
      </c>
      <c r="E22" s="39"/>
      <c r="F22" s="39"/>
      <c r="G22" s="39"/>
      <c r="H22" s="39"/>
      <c r="I22" s="145" t="s">
        <v>26</v>
      </c>
      <c r="J22" s="134" t="str">
        <f>IF('Rekapitulace stavby'!AN16="","",'Rekapitulace stavby'!AN16)</f>
        <v/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34" t="str">
        <f>IF('Rekapitulace stavby'!E17="","",'Rekapitulace stavby'!E17)</f>
        <v xml:space="preserve"> </v>
      </c>
      <c r="F23" s="39"/>
      <c r="G23" s="39"/>
      <c r="H23" s="39"/>
      <c r="I23" s="145" t="s">
        <v>28</v>
      </c>
      <c r="J23" s="134" t="str">
        <f>IF('Rekapitulace stavby'!AN17="","",'Rekapitulace stavby'!AN17)</f>
        <v/>
      </c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39"/>
      <c r="J24" s="39"/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45" t="s">
        <v>33</v>
      </c>
      <c r="E25" s="39"/>
      <c r="F25" s="39"/>
      <c r="G25" s="39"/>
      <c r="H25" s="39"/>
      <c r="I25" s="145" t="s">
        <v>26</v>
      </c>
      <c r="J25" s="134" t="s">
        <v>19</v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34" t="s">
        <v>34</v>
      </c>
      <c r="F26" s="39"/>
      <c r="G26" s="39"/>
      <c r="H26" s="39"/>
      <c r="I26" s="145" t="s">
        <v>28</v>
      </c>
      <c r="J26" s="134" t="s">
        <v>19</v>
      </c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39"/>
      <c r="J27" s="39"/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45" t="s">
        <v>35</v>
      </c>
      <c r="E28" s="39"/>
      <c r="F28" s="39"/>
      <c r="G28" s="39"/>
      <c r="H28" s="39"/>
      <c r="I28" s="39"/>
      <c r="J28" s="39"/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1"/>
      <c r="B29" s="152"/>
      <c r="C29" s="151"/>
      <c r="D29" s="151"/>
      <c r="E29" s="153" t="s">
        <v>19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5"/>
      <c r="E31" s="155"/>
      <c r="F31" s="155"/>
      <c r="G31" s="155"/>
      <c r="H31" s="155"/>
      <c r="I31" s="155"/>
      <c r="J31" s="155"/>
      <c r="K31" s="155"/>
      <c r="L31" s="148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56" t="s">
        <v>37</v>
      </c>
      <c r="E32" s="39"/>
      <c r="F32" s="39"/>
      <c r="G32" s="39"/>
      <c r="H32" s="39"/>
      <c r="I32" s="39"/>
      <c r="J32" s="157">
        <f>ROUND(J86, 2)</f>
        <v>0</v>
      </c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58" t="s">
        <v>39</v>
      </c>
      <c r="G34" s="39"/>
      <c r="H34" s="39"/>
      <c r="I34" s="158" t="s">
        <v>38</v>
      </c>
      <c r="J34" s="158" t="s">
        <v>40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47" t="s">
        <v>41</v>
      </c>
      <c r="E35" s="145" t="s">
        <v>42</v>
      </c>
      <c r="F35" s="159">
        <f>ROUND((SUM(BE86:BE92)),  2)</f>
        <v>0</v>
      </c>
      <c r="G35" s="39"/>
      <c r="H35" s="39"/>
      <c r="I35" s="160">
        <v>0.20999999999999999</v>
      </c>
      <c r="J35" s="159">
        <f>ROUND(((SUM(BE86:BE92))*I35),  2)</f>
        <v>0</v>
      </c>
      <c r="K35" s="39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45" t="s">
        <v>43</v>
      </c>
      <c r="F36" s="159">
        <f>ROUND((SUM(BF86:BF92)),  2)</f>
        <v>0</v>
      </c>
      <c r="G36" s="39"/>
      <c r="H36" s="39"/>
      <c r="I36" s="160">
        <v>0.14999999999999999</v>
      </c>
      <c r="J36" s="159">
        <f>ROUND(((SUM(BF86:BF92))*I36),  2)</f>
        <v>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5" t="s">
        <v>44</v>
      </c>
      <c r="F37" s="159">
        <f>ROUND((SUM(BG86:BG92)),  2)</f>
        <v>0</v>
      </c>
      <c r="G37" s="39"/>
      <c r="H37" s="39"/>
      <c r="I37" s="160">
        <v>0.20999999999999999</v>
      </c>
      <c r="J37" s="159">
        <f>0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45" t="s">
        <v>45</v>
      </c>
      <c r="F38" s="159">
        <f>ROUND((SUM(BH86:BH92)),  2)</f>
        <v>0</v>
      </c>
      <c r="G38" s="39"/>
      <c r="H38" s="39"/>
      <c r="I38" s="160">
        <v>0.14999999999999999</v>
      </c>
      <c r="J38" s="159">
        <f>0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46</v>
      </c>
      <c r="F39" s="159">
        <f>ROUND((SUM(BI86:BI92)),  2)</f>
        <v>0</v>
      </c>
      <c r="G39" s="39"/>
      <c r="H39" s="39"/>
      <c r="I39" s="160">
        <v>0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61"/>
      <c r="D41" s="162" t="s">
        <v>47</v>
      </c>
      <c r="E41" s="163"/>
      <c r="F41" s="163"/>
      <c r="G41" s="164" t="s">
        <v>48</v>
      </c>
      <c r="H41" s="165" t="s">
        <v>49</v>
      </c>
      <c r="I41" s="163"/>
      <c r="J41" s="166">
        <f>SUM(J32:J39)</f>
        <v>0</v>
      </c>
      <c r="K41" s="167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168"/>
      <c r="C42" s="169"/>
      <c r="D42" s="169"/>
      <c r="E42" s="169"/>
      <c r="F42" s="169"/>
      <c r="G42" s="169"/>
      <c r="H42" s="169"/>
      <c r="I42" s="169"/>
      <c r="J42" s="169"/>
      <c r="K42" s="16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6" s="2" customFormat="1" ht="6.96" customHeight="1">
      <c r="A46" s="39"/>
      <c r="B46" s="170"/>
      <c r="C46" s="171"/>
      <c r="D46" s="171"/>
      <c r="E46" s="171"/>
      <c r="F46" s="171"/>
      <c r="G46" s="171"/>
      <c r="H46" s="171"/>
      <c r="I46" s="171"/>
      <c r="J46" s="171"/>
      <c r="K46" s="171"/>
      <c r="L46" s="148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24.96" customHeight="1">
      <c r="A47" s="39"/>
      <c r="B47" s="40"/>
      <c r="C47" s="24" t="s">
        <v>187</v>
      </c>
      <c r="D47" s="41"/>
      <c r="E47" s="41"/>
      <c r="F47" s="41"/>
      <c r="G47" s="41"/>
      <c r="H47" s="41"/>
      <c r="I47" s="41"/>
      <c r="J47" s="41"/>
      <c r="K47" s="41"/>
      <c r="L47" s="148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6.96" customHeight="1">
      <c r="A48" s="39"/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16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172" t="str">
        <f>E7</f>
        <v>Oprava přejezdu v obvodu Správy tratí Ústí nad Labem pro r. 2021 - změna č. 1</v>
      </c>
      <c r="F50" s="33"/>
      <c r="G50" s="33"/>
      <c r="H50" s="33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1" customFormat="1" ht="12" customHeight="1">
      <c r="B51" s="22"/>
      <c r="C51" s="33" t="s">
        <v>181</v>
      </c>
      <c r="D51" s="23"/>
      <c r="E51" s="23"/>
      <c r="F51" s="23"/>
      <c r="G51" s="23"/>
      <c r="H51" s="23"/>
      <c r="I51" s="23"/>
      <c r="J51" s="23"/>
      <c r="K51" s="23"/>
      <c r="L51" s="21"/>
    </row>
    <row r="52" s="2" customFormat="1" ht="16.5" customHeight="1">
      <c r="A52" s="39"/>
      <c r="B52" s="40"/>
      <c r="C52" s="41"/>
      <c r="D52" s="41"/>
      <c r="E52" s="172" t="s">
        <v>182</v>
      </c>
      <c r="F52" s="41"/>
      <c r="G52" s="41"/>
      <c r="H52" s="41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12" customHeight="1">
      <c r="A53" s="39"/>
      <c r="B53" s="40"/>
      <c r="C53" s="33" t="s">
        <v>183</v>
      </c>
      <c r="D53" s="41"/>
      <c r="E53" s="41"/>
      <c r="F53" s="41"/>
      <c r="G53" s="41"/>
      <c r="H53" s="41"/>
      <c r="I53" s="41"/>
      <c r="J53" s="41"/>
      <c r="K53" s="41"/>
      <c r="L53" s="148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6.5" customHeight="1">
      <c r="A54" s="39"/>
      <c r="B54" s="40"/>
      <c r="C54" s="41"/>
      <c r="D54" s="41"/>
      <c r="E54" s="70" t="str">
        <f>E11</f>
        <v>SO 3 - Přejezdové panely Intermont</v>
      </c>
      <c r="F54" s="41"/>
      <c r="G54" s="41"/>
      <c r="H54" s="41"/>
      <c r="I54" s="41"/>
      <c r="J54" s="41"/>
      <c r="K54" s="41"/>
      <c r="L54" s="148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6.96" customHeight="1">
      <c r="A55" s="39"/>
      <c r="B55" s="40"/>
      <c r="C55" s="41"/>
      <c r="D55" s="41"/>
      <c r="E55" s="41"/>
      <c r="F55" s="41"/>
      <c r="G55" s="41"/>
      <c r="H55" s="41"/>
      <c r="I55" s="41"/>
      <c r="J55" s="41"/>
      <c r="K55" s="41"/>
      <c r="L55" s="148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2" customHeight="1">
      <c r="A56" s="39"/>
      <c r="B56" s="40"/>
      <c r="C56" s="33" t="s">
        <v>21</v>
      </c>
      <c r="D56" s="41"/>
      <c r="E56" s="41"/>
      <c r="F56" s="28" t="str">
        <f>F14</f>
        <v>Obvod ST Ústí n.L.</v>
      </c>
      <c r="G56" s="41"/>
      <c r="H56" s="41"/>
      <c r="I56" s="33" t="s">
        <v>23</v>
      </c>
      <c r="J56" s="73" t="str">
        <f>IF(J14="","",J14)</f>
        <v>19. 11. 2020</v>
      </c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6.96" customHeight="1">
      <c r="A57" s="39"/>
      <c r="B57" s="40"/>
      <c r="C57" s="41"/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5.15" customHeight="1">
      <c r="A58" s="39"/>
      <c r="B58" s="40"/>
      <c r="C58" s="33" t="s">
        <v>25</v>
      </c>
      <c r="D58" s="41"/>
      <c r="E58" s="41"/>
      <c r="F58" s="28" t="str">
        <f>E17</f>
        <v xml:space="preserve"> </v>
      </c>
      <c r="G58" s="41"/>
      <c r="H58" s="41"/>
      <c r="I58" s="33" t="s">
        <v>31</v>
      </c>
      <c r="J58" s="37" t="str">
        <f>E23</f>
        <v xml:space="preserve"> </v>
      </c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15.15" customHeight="1">
      <c r="A59" s="39"/>
      <c r="B59" s="40"/>
      <c r="C59" s="33" t="s">
        <v>29</v>
      </c>
      <c r="D59" s="41"/>
      <c r="E59" s="41"/>
      <c r="F59" s="28" t="str">
        <f>IF(E20="","",E20)</f>
        <v>Vyplň údaj</v>
      </c>
      <c r="G59" s="41"/>
      <c r="H59" s="41"/>
      <c r="I59" s="33" t="s">
        <v>33</v>
      </c>
      <c r="J59" s="37" t="str">
        <f>E26</f>
        <v>Jan Seemann</v>
      </c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0.32" customHeight="1">
      <c r="A60" s="39"/>
      <c r="B60" s="40"/>
      <c r="C60" s="41"/>
      <c r="D60" s="41"/>
      <c r="E60" s="41"/>
      <c r="F60" s="41"/>
      <c r="G60" s="41"/>
      <c r="H60" s="41"/>
      <c r="I60" s="41"/>
      <c r="J60" s="41"/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29.28" customHeight="1">
      <c r="A61" s="39"/>
      <c r="B61" s="40"/>
      <c r="C61" s="174" t="s">
        <v>188</v>
      </c>
      <c r="D61" s="175"/>
      <c r="E61" s="175"/>
      <c r="F61" s="175"/>
      <c r="G61" s="175"/>
      <c r="H61" s="175"/>
      <c r="I61" s="175"/>
      <c r="J61" s="176" t="s">
        <v>189</v>
      </c>
      <c r="K61" s="175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0.32" customHeight="1">
      <c r="A62" s="39"/>
      <c r="B62" s="40"/>
      <c r="C62" s="41"/>
      <c r="D62" s="41"/>
      <c r="E62" s="41"/>
      <c r="F62" s="41"/>
      <c r="G62" s="41"/>
      <c r="H62" s="41"/>
      <c r="I62" s="41"/>
      <c r="J62" s="41"/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22.8" customHeight="1">
      <c r="A63" s="39"/>
      <c r="B63" s="40"/>
      <c r="C63" s="177" t="s">
        <v>69</v>
      </c>
      <c r="D63" s="41"/>
      <c r="E63" s="41"/>
      <c r="F63" s="41"/>
      <c r="G63" s="41"/>
      <c r="H63" s="41"/>
      <c r="I63" s="41"/>
      <c r="J63" s="103">
        <f>J86</f>
        <v>0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U63" s="18" t="s">
        <v>190</v>
      </c>
    </row>
    <row r="64" s="9" customFormat="1" ht="24.96" customHeight="1">
      <c r="A64" s="9"/>
      <c r="B64" s="178"/>
      <c r="C64" s="179"/>
      <c r="D64" s="180" t="s">
        <v>193</v>
      </c>
      <c r="E64" s="181"/>
      <c r="F64" s="181"/>
      <c r="G64" s="181"/>
      <c r="H64" s="181"/>
      <c r="I64" s="181"/>
      <c r="J64" s="182">
        <f>J87</f>
        <v>0</v>
      </c>
      <c r="K64" s="179"/>
      <c r="L64" s="183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2" customFormat="1" ht="21.84" customHeight="1">
      <c r="A65" s="39"/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6.96" customHeight="1">
      <c r="A66" s="39"/>
      <c r="B66" s="60"/>
      <c r="C66" s="61"/>
      <c r="D66" s="61"/>
      <c r="E66" s="61"/>
      <c r="F66" s="61"/>
      <c r="G66" s="61"/>
      <c r="H66" s="61"/>
      <c r="I66" s="61"/>
      <c r="J66" s="61"/>
      <c r="K66" s="6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70" s="2" customFormat="1" ht="6.96" customHeight="1">
      <c r="A70" s="39"/>
      <c r="B70" s="62"/>
      <c r="C70" s="63"/>
      <c r="D70" s="63"/>
      <c r="E70" s="63"/>
      <c r="F70" s="63"/>
      <c r="G70" s="63"/>
      <c r="H70" s="63"/>
      <c r="I70" s="63"/>
      <c r="J70" s="63"/>
      <c r="K70" s="63"/>
      <c r="L70" s="148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="2" customFormat="1" ht="24.96" customHeight="1">
      <c r="A71" s="39"/>
      <c r="B71" s="40"/>
      <c r="C71" s="24" t="s">
        <v>194</v>
      </c>
      <c r="D71" s="41"/>
      <c r="E71" s="41"/>
      <c r="F71" s="41"/>
      <c r="G71" s="41"/>
      <c r="H71" s="41"/>
      <c r="I71" s="41"/>
      <c r="J71" s="41"/>
      <c r="K71" s="41"/>
      <c r="L71" s="148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40"/>
      <c r="C72" s="41"/>
      <c r="D72" s="41"/>
      <c r="E72" s="41"/>
      <c r="F72" s="41"/>
      <c r="G72" s="41"/>
      <c r="H72" s="41"/>
      <c r="I72" s="41"/>
      <c r="J72" s="41"/>
      <c r="K72" s="41"/>
      <c r="L72" s="148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12" customHeight="1">
      <c r="A73" s="39"/>
      <c r="B73" s="40"/>
      <c r="C73" s="33" t="s">
        <v>16</v>
      </c>
      <c r="D73" s="41"/>
      <c r="E73" s="41"/>
      <c r="F73" s="41"/>
      <c r="G73" s="41"/>
      <c r="H73" s="41"/>
      <c r="I73" s="41"/>
      <c r="J73" s="41"/>
      <c r="K73" s="41"/>
      <c r="L73" s="148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16.5" customHeight="1">
      <c r="A74" s="39"/>
      <c r="B74" s="40"/>
      <c r="C74" s="41"/>
      <c r="D74" s="41"/>
      <c r="E74" s="172" t="str">
        <f>E7</f>
        <v>Oprava přejezdu v obvodu Správy tratí Ústí nad Labem pro r. 2021 - změna č. 1</v>
      </c>
      <c r="F74" s="33"/>
      <c r="G74" s="33"/>
      <c r="H74" s="33"/>
      <c r="I74" s="41"/>
      <c r="J74" s="41"/>
      <c r="K74" s="41"/>
      <c r="L74" s="148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1" customFormat="1" ht="12" customHeight="1">
      <c r="B75" s="22"/>
      <c r="C75" s="33" t="s">
        <v>181</v>
      </c>
      <c r="D75" s="23"/>
      <c r="E75" s="23"/>
      <c r="F75" s="23"/>
      <c r="G75" s="23"/>
      <c r="H75" s="23"/>
      <c r="I75" s="23"/>
      <c r="J75" s="23"/>
      <c r="K75" s="23"/>
      <c r="L75" s="21"/>
    </row>
    <row r="76" s="2" customFormat="1" ht="16.5" customHeight="1">
      <c r="A76" s="39"/>
      <c r="B76" s="40"/>
      <c r="C76" s="41"/>
      <c r="D76" s="41"/>
      <c r="E76" s="172" t="s">
        <v>182</v>
      </c>
      <c r="F76" s="41"/>
      <c r="G76" s="41"/>
      <c r="H76" s="41"/>
      <c r="I76" s="41"/>
      <c r="J76" s="41"/>
      <c r="K76" s="41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2" customHeight="1">
      <c r="A77" s="39"/>
      <c r="B77" s="40"/>
      <c r="C77" s="33" t="s">
        <v>183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6.5" customHeight="1">
      <c r="A78" s="39"/>
      <c r="B78" s="40"/>
      <c r="C78" s="41"/>
      <c r="D78" s="41"/>
      <c r="E78" s="70" t="str">
        <f>E11</f>
        <v>SO 3 - Přejezdové panely Intermont</v>
      </c>
      <c r="F78" s="41"/>
      <c r="G78" s="41"/>
      <c r="H78" s="41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41"/>
      <c r="J79" s="41"/>
      <c r="K79" s="41"/>
      <c r="L79" s="148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21</v>
      </c>
      <c r="D80" s="41"/>
      <c r="E80" s="41"/>
      <c r="F80" s="28" t="str">
        <f>F14</f>
        <v>Obvod ST Ústí n.L.</v>
      </c>
      <c r="G80" s="41"/>
      <c r="H80" s="41"/>
      <c r="I80" s="33" t="s">
        <v>23</v>
      </c>
      <c r="J80" s="73" t="str">
        <f>IF(J14="","",J14)</f>
        <v>19. 11. 2020</v>
      </c>
      <c r="K80" s="41"/>
      <c r="L80" s="148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6.96" customHeight="1">
      <c r="A81" s="39"/>
      <c r="B81" s="40"/>
      <c r="C81" s="41"/>
      <c r="D81" s="41"/>
      <c r="E81" s="41"/>
      <c r="F81" s="41"/>
      <c r="G81" s="41"/>
      <c r="H81" s="41"/>
      <c r="I81" s="41"/>
      <c r="J81" s="41"/>
      <c r="K81" s="41"/>
      <c r="L81" s="148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5.15" customHeight="1">
      <c r="A82" s="39"/>
      <c r="B82" s="40"/>
      <c r="C82" s="33" t="s">
        <v>25</v>
      </c>
      <c r="D82" s="41"/>
      <c r="E82" s="41"/>
      <c r="F82" s="28" t="str">
        <f>E17</f>
        <v xml:space="preserve"> </v>
      </c>
      <c r="G82" s="41"/>
      <c r="H82" s="41"/>
      <c r="I82" s="33" t="s">
        <v>31</v>
      </c>
      <c r="J82" s="37" t="str">
        <f>E23</f>
        <v xml:space="preserve"> </v>
      </c>
      <c r="K82" s="41"/>
      <c r="L82" s="148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5.15" customHeight="1">
      <c r="A83" s="39"/>
      <c r="B83" s="40"/>
      <c r="C83" s="33" t="s">
        <v>29</v>
      </c>
      <c r="D83" s="41"/>
      <c r="E83" s="41"/>
      <c r="F83" s="28" t="str">
        <f>IF(E20="","",E20)</f>
        <v>Vyplň údaj</v>
      </c>
      <c r="G83" s="41"/>
      <c r="H83" s="41"/>
      <c r="I83" s="33" t="s">
        <v>33</v>
      </c>
      <c r="J83" s="37" t="str">
        <f>E26</f>
        <v>Jan Seemann</v>
      </c>
      <c r="K83" s="41"/>
      <c r="L83" s="148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0.32" customHeight="1">
      <c r="A84" s="39"/>
      <c r="B84" s="40"/>
      <c r="C84" s="41"/>
      <c r="D84" s="41"/>
      <c r="E84" s="41"/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11" customFormat="1" ht="29.28" customHeight="1">
      <c r="A85" s="189"/>
      <c r="B85" s="190"/>
      <c r="C85" s="191" t="s">
        <v>195</v>
      </c>
      <c r="D85" s="192" t="s">
        <v>56</v>
      </c>
      <c r="E85" s="192" t="s">
        <v>52</v>
      </c>
      <c r="F85" s="192" t="s">
        <v>53</v>
      </c>
      <c r="G85" s="192" t="s">
        <v>196</v>
      </c>
      <c r="H85" s="192" t="s">
        <v>197</v>
      </c>
      <c r="I85" s="192" t="s">
        <v>198</v>
      </c>
      <c r="J85" s="192" t="s">
        <v>189</v>
      </c>
      <c r="K85" s="193" t="s">
        <v>199</v>
      </c>
      <c r="L85" s="194"/>
      <c r="M85" s="93" t="s">
        <v>19</v>
      </c>
      <c r="N85" s="94" t="s">
        <v>41</v>
      </c>
      <c r="O85" s="94" t="s">
        <v>200</v>
      </c>
      <c r="P85" s="94" t="s">
        <v>201</v>
      </c>
      <c r="Q85" s="94" t="s">
        <v>202</v>
      </c>
      <c r="R85" s="94" t="s">
        <v>203</v>
      </c>
      <c r="S85" s="94" t="s">
        <v>204</v>
      </c>
      <c r="T85" s="95" t="s">
        <v>205</v>
      </c>
      <c r="U85" s="189"/>
      <c r="V85" s="189"/>
      <c r="W85" s="189"/>
      <c r="X85" s="189"/>
      <c r="Y85" s="189"/>
      <c r="Z85" s="189"/>
      <c r="AA85" s="189"/>
      <c r="AB85" s="189"/>
      <c r="AC85" s="189"/>
      <c r="AD85" s="189"/>
      <c r="AE85" s="189"/>
    </row>
    <row r="86" s="2" customFormat="1" ht="22.8" customHeight="1">
      <c r="A86" s="39"/>
      <c r="B86" s="40"/>
      <c r="C86" s="100" t="s">
        <v>206</v>
      </c>
      <c r="D86" s="41"/>
      <c r="E86" s="41"/>
      <c r="F86" s="41"/>
      <c r="G86" s="41"/>
      <c r="H86" s="41"/>
      <c r="I86" s="41"/>
      <c r="J86" s="195">
        <f>BK86</f>
        <v>0</v>
      </c>
      <c r="K86" s="41"/>
      <c r="L86" s="45"/>
      <c r="M86" s="96"/>
      <c r="N86" s="196"/>
      <c r="O86" s="97"/>
      <c r="P86" s="197">
        <f>P87</f>
        <v>0</v>
      </c>
      <c r="Q86" s="97"/>
      <c r="R86" s="197">
        <f>R87</f>
        <v>12.44</v>
      </c>
      <c r="S86" s="97"/>
      <c r="T86" s="198">
        <f>T87</f>
        <v>0</v>
      </c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T86" s="18" t="s">
        <v>70</v>
      </c>
      <c r="AU86" s="18" t="s">
        <v>190</v>
      </c>
      <c r="BK86" s="199">
        <f>BK87</f>
        <v>0</v>
      </c>
    </row>
    <row r="87" s="12" customFormat="1" ht="25.92" customHeight="1">
      <c r="A87" s="12"/>
      <c r="B87" s="200"/>
      <c r="C87" s="201"/>
      <c r="D87" s="202" t="s">
        <v>70</v>
      </c>
      <c r="E87" s="203" t="s">
        <v>211</v>
      </c>
      <c r="F87" s="203" t="s">
        <v>212</v>
      </c>
      <c r="G87" s="201"/>
      <c r="H87" s="201"/>
      <c r="I87" s="204"/>
      <c r="J87" s="205">
        <f>BK87</f>
        <v>0</v>
      </c>
      <c r="K87" s="201"/>
      <c r="L87" s="206"/>
      <c r="M87" s="207"/>
      <c r="N87" s="208"/>
      <c r="O87" s="208"/>
      <c r="P87" s="209">
        <f>SUM(P88:P92)</f>
        <v>0</v>
      </c>
      <c r="Q87" s="208"/>
      <c r="R87" s="209">
        <f>SUM(R88:R92)</f>
        <v>12.44</v>
      </c>
      <c r="S87" s="208"/>
      <c r="T87" s="210">
        <f>SUM(T88:T92)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11" t="s">
        <v>116</v>
      </c>
      <c r="AT87" s="212" t="s">
        <v>70</v>
      </c>
      <c r="AU87" s="212" t="s">
        <v>71</v>
      </c>
      <c r="AY87" s="211" t="s">
        <v>209</v>
      </c>
      <c r="BK87" s="213">
        <f>SUM(BK88:BK92)</f>
        <v>0</v>
      </c>
    </row>
    <row r="88" s="2" customFormat="1" ht="90" customHeight="1">
      <c r="A88" s="39"/>
      <c r="B88" s="40"/>
      <c r="C88" s="216" t="s">
        <v>75</v>
      </c>
      <c r="D88" s="216" t="s">
        <v>213</v>
      </c>
      <c r="E88" s="217" t="s">
        <v>508</v>
      </c>
      <c r="F88" s="218" t="s">
        <v>509</v>
      </c>
      <c r="G88" s="219" t="s">
        <v>289</v>
      </c>
      <c r="H88" s="220">
        <v>12.44</v>
      </c>
      <c r="I88" s="221"/>
      <c r="J88" s="222">
        <f>ROUND(I88*H88,2)</f>
        <v>0</v>
      </c>
      <c r="K88" s="218" t="s">
        <v>216</v>
      </c>
      <c r="L88" s="45"/>
      <c r="M88" s="223" t="s">
        <v>19</v>
      </c>
      <c r="N88" s="224" t="s">
        <v>42</v>
      </c>
      <c r="O88" s="85"/>
      <c r="P88" s="225">
        <f>O88*H88</f>
        <v>0</v>
      </c>
      <c r="Q88" s="225">
        <v>0</v>
      </c>
      <c r="R88" s="225">
        <f>Q88*H88</f>
        <v>0</v>
      </c>
      <c r="S88" s="225">
        <v>0</v>
      </c>
      <c r="T88" s="226">
        <f>S88*H88</f>
        <v>0</v>
      </c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R88" s="227" t="s">
        <v>217</v>
      </c>
      <c r="AT88" s="227" t="s">
        <v>213</v>
      </c>
      <c r="AU88" s="227" t="s">
        <v>75</v>
      </c>
      <c r="AY88" s="18" t="s">
        <v>209</v>
      </c>
      <c r="BE88" s="228">
        <f>IF(N88="základní",J88,0)</f>
        <v>0</v>
      </c>
      <c r="BF88" s="228">
        <f>IF(N88="snížená",J88,0)</f>
        <v>0</v>
      </c>
      <c r="BG88" s="228">
        <f>IF(N88="zákl. přenesená",J88,0)</f>
        <v>0</v>
      </c>
      <c r="BH88" s="228">
        <f>IF(N88="sníž. přenesená",J88,0)</f>
        <v>0</v>
      </c>
      <c r="BI88" s="228">
        <f>IF(N88="nulová",J88,0)</f>
        <v>0</v>
      </c>
      <c r="BJ88" s="18" t="s">
        <v>75</v>
      </c>
      <c r="BK88" s="228">
        <f>ROUND(I88*H88,2)</f>
        <v>0</v>
      </c>
      <c r="BL88" s="18" t="s">
        <v>217</v>
      </c>
      <c r="BM88" s="227" t="s">
        <v>510</v>
      </c>
    </row>
    <row r="89" s="2" customFormat="1">
      <c r="A89" s="39"/>
      <c r="B89" s="40"/>
      <c r="C89" s="41"/>
      <c r="D89" s="229" t="s">
        <v>223</v>
      </c>
      <c r="E89" s="41"/>
      <c r="F89" s="230" t="s">
        <v>380</v>
      </c>
      <c r="G89" s="41"/>
      <c r="H89" s="41"/>
      <c r="I89" s="231"/>
      <c r="J89" s="41"/>
      <c r="K89" s="41"/>
      <c r="L89" s="45"/>
      <c r="M89" s="232"/>
      <c r="N89" s="233"/>
      <c r="O89" s="85"/>
      <c r="P89" s="85"/>
      <c r="Q89" s="85"/>
      <c r="R89" s="85"/>
      <c r="S89" s="85"/>
      <c r="T89" s="86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T89" s="18" t="s">
        <v>223</v>
      </c>
      <c r="AU89" s="18" t="s">
        <v>75</v>
      </c>
    </row>
    <row r="90" s="13" customFormat="1">
      <c r="A90" s="13"/>
      <c r="B90" s="234"/>
      <c r="C90" s="235"/>
      <c r="D90" s="229" t="s">
        <v>225</v>
      </c>
      <c r="E90" s="236" t="s">
        <v>19</v>
      </c>
      <c r="F90" s="237" t="s">
        <v>511</v>
      </c>
      <c r="G90" s="235"/>
      <c r="H90" s="238">
        <v>12.44</v>
      </c>
      <c r="I90" s="239"/>
      <c r="J90" s="235"/>
      <c r="K90" s="235"/>
      <c r="L90" s="240"/>
      <c r="M90" s="241"/>
      <c r="N90" s="242"/>
      <c r="O90" s="242"/>
      <c r="P90" s="242"/>
      <c r="Q90" s="242"/>
      <c r="R90" s="242"/>
      <c r="S90" s="242"/>
      <c r="T90" s="24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T90" s="244" t="s">
        <v>225</v>
      </c>
      <c r="AU90" s="244" t="s">
        <v>75</v>
      </c>
      <c r="AV90" s="13" t="s">
        <v>79</v>
      </c>
      <c r="AW90" s="13" t="s">
        <v>32</v>
      </c>
      <c r="AX90" s="13" t="s">
        <v>75</v>
      </c>
      <c r="AY90" s="244" t="s">
        <v>209</v>
      </c>
    </row>
    <row r="91" s="2" customFormat="1" ht="16.5" customHeight="1">
      <c r="A91" s="39"/>
      <c r="B91" s="40"/>
      <c r="C91" s="256" t="s">
        <v>79</v>
      </c>
      <c r="D91" s="256" t="s">
        <v>247</v>
      </c>
      <c r="E91" s="257" t="s">
        <v>512</v>
      </c>
      <c r="F91" s="258" t="s">
        <v>513</v>
      </c>
      <c r="G91" s="259" t="s">
        <v>221</v>
      </c>
      <c r="H91" s="260">
        <v>8</v>
      </c>
      <c r="I91" s="261"/>
      <c r="J91" s="262">
        <f>ROUND(I91*H91,2)</f>
        <v>0</v>
      </c>
      <c r="K91" s="258" t="s">
        <v>216</v>
      </c>
      <c r="L91" s="263"/>
      <c r="M91" s="264" t="s">
        <v>19</v>
      </c>
      <c r="N91" s="265" t="s">
        <v>42</v>
      </c>
      <c r="O91" s="85"/>
      <c r="P91" s="225">
        <f>O91*H91</f>
        <v>0</v>
      </c>
      <c r="Q91" s="225">
        <v>1.5549999999999999</v>
      </c>
      <c r="R91" s="225">
        <f>Q91*H91</f>
        <v>12.44</v>
      </c>
      <c r="S91" s="225">
        <v>0</v>
      </c>
      <c r="T91" s="226">
        <f>S91*H91</f>
        <v>0</v>
      </c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R91" s="227" t="s">
        <v>217</v>
      </c>
      <c r="AT91" s="227" t="s">
        <v>247</v>
      </c>
      <c r="AU91" s="227" t="s">
        <v>75</v>
      </c>
      <c r="AY91" s="18" t="s">
        <v>209</v>
      </c>
      <c r="BE91" s="228">
        <f>IF(N91="základní",J91,0)</f>
        <v>0</v>
      </c>
      <c r="BF91" s="228">
        <f>IF(N91="snížená",J91,0)</f>
        <v>0</v>
      </c>
      <c r="BG91" s="228">
        <f>IF(N91="zákl. přenesená",J91,0)</f>
        <v>0</v>
      </c>
      <c r="BH91" s="228">
        <f>IF(N91="sníž. přenesená",J91,0)</f>
        <v>0</v>
      </c>
      <c r="BI91" s="228">
        <f>IF(N91="nulová",J91,0)</f>
        <v>0</v>
      </c>
      <c r="BJ91" s="18" t="s">
        <v>75</v>
      </c>
      <c r="BK91" s="228">
        <f>ROUND(I91*H91,2)</f>
        <v>0</v>
      </c>
      <c r="BL91" s="18" t="s">
        <v>217</v>
      </c>
      <c r="BM91" s="227" t="s">
        <v>514</v>
      </c>
    </row>
    <row r="92" s="13" customFormat="1">
      <c r="A92" s="13"/>
      <c r="B92" s="234"/>
      <c r="C92" s="235"/>
      <c r="D92" s="229" t="s">
        <v>225</v>
      </c>
      <c r="E92" s="236" t="s">
        <v>19</v>
      </c>
      <c r="F92" s="237" t="s">
        <v>515</v>
      </c>
      <c r="G92" s="235"/>
      <c r="H92" s="238">
        <v>8</v>
      </c>
      <c r="I92" s="239"/>
      <c r="J92" s="235"/>
      <c r="K92" s="235"/>
      <c r="L92" s="240"/>
      <c r="M92" s="273"/>
      <c r="N92" s="274"/>
      <c r="O92" s="274"/>
      <c r="P92" s="274"/>
      <c r="Q92" s="274"/>
      <c r="R92" s="274"/>
      <c r="S92" s="274"/>
      <c r="T92" s="275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T92" s="244" t="s">
        <v>225</v>
      </c>
      <c r="AU92" s="244" t="s">
        <v>75</v>
      </c>
      <c r="AV92" s="13" t="s">
        <v>79</v>
      </c>
      <c r="AW92" s="13" t="s">
        <v>32</v>
      </c>
      <c r="AX92" s="13" t="s">
        <v>75</v>
      </c>
      <c r="AY92" s="244" t="s">
        <v>209</v>
      </c>
    </row>
    <row r="93" s="2" customFormat="1" ht="6.96" customHeight="1">
      <c r="A93" s="39"/>
      <c r="B93" s="60"/>
      <c r="C93" s="61"/>
      <c r="D93" s="61"/>
      <c r="E93" s="61"/>
      <c r="F93" s="61"/>
      <c r="G93" s="61"/>
      <c r="H93" s="61"/>
      <c r="I93" s="61"/>
      <c r="J93" s="61"/>
      <c r="K93" s="61"/>
      <c r="L93" s="45"/>
      <c r="M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</sheetData>
  <sheetProtection sheet="1" autoFilter="0" formatColumns="0" formatRows="0" objects="1" scenarios="1" spinCount="100000" saltValue="K3G9LGzTIo0cZmUFDkelHvx963ZL41gP+zZXSk5sUEEmqJqP59Z8cfNZwpmrL9J82Te8Q0TE2tLTzHVns9pSwQ==" hashValue="SK7KUABXgtkRznr8xnp//8qb5qsww36UeS2kIJcTaozmCebZi2pBIdMvtrxIxHpc21A5BhB0frMyvE743Q+prw==" algorithmName="SHA-512" password="CC35"/>
  <autoFilter ref="C85:K92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108</v>
      </c>
      <c r="AZ2" s="140" t="s">
        <v>516</v>
      </c>
      <c r="BA2" s="140" t="s">
        <v>517</v>
      </c>
      <c r="BB2" s="140" t="s">
        <v>167</v>
      </c>
      <c r="BC2" s="140" t="s">
        <v>518</v>
      </c>
      <c r="BD2" s="140" t="s">
        <v>87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519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520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521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ROUND(J94,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ROUND((SUM(BE94:BE120)),  2)</f>
        <v>0</v>
      </c>
      <c r="G37" s="39"/>
      <c r="H37" s="39"/>
      <c r="I37" s="160">
        <v>0.20999999999999999</v>
      </c>
      <c r="J37" s="159">
        <f>ROUND(((SUM(BE94:BE120))*I37),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ROUND((SUM(BF94:BF120)),  2)</f>
        <v>0</v>
      </c>
      <c r="G38" s="39"/>
      <c r="H38" s="39"/>
      <c r="I38" s="160">
        <v>0.14999999999999999</v>
      </c>
      <c r="J38" s="159">
        <f>ROUND(((SUM(BF94:BF120))*I38),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ROUND((SUM(BG94:BG120)),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ROUND((SUM(BH94:BH120)),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ROUND((SUM(BI94:BI120)),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519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520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4.1 - ZRN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J94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191</v>
      </c>
      <c r="E68" s="181"/>
      <c r="F68" s="181"/>
      <c r="G68" s="181"/>
      <c r="H68" s="181"/>
      <c r="I68" s="181"/>
      <c r="J68" s="182">
        <f>J95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84"/>
      <c r="C69" s="125"/>
      <c r="D69" s="185" t="s">
        <v>192</v>
      </c>
      <c r="E69" s="186"/>
      <c r="F69" s="186"/>
      <c r="G69" s="186"/>
      <c r="H69" s="186"/>
      <c r="I69" s="186"/>
      <c r="J69" s="187">
        <f>J96</f>
        <v>0</v>
      </c>
      <c r="K69" s="125"/>
      <c r="L69" s="18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9" customFormat="1" ht="24.96" customHeight="1">
      <c r="A70" s="9"/>
      <c r="B70" s="178"/>
      <c r="C70" s="179"/>
      <c r="D70" s="180" t="s">
        <v>193</v>
      </c>
      <c r="E70" s="181"/>
      <c r="F70" s="181"/>
      <c r="G70" s="181"/>
      <c r="H70" s="181"/>
      <c r="I70" s="181"/>
      <c r="J70" s="182">
        <f>J97</f>
        <v>0</v>
      </c>
      <c r="K70" s="179"/>
      <c r="L70" s="183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2" customFormat="1" ht="21.84" customHeight="1">
      <c r="A71" s="39"/>
      <c r="B71" s="40"/>
      <c r="C71" s="41"/>
      <c r="D71" s="41"/>
      <c r="E71" s="41"/>
      <c r="F71" s="41"/>
      <c r="G71" s="41"/>
      <c r="H71" s="41"/>
      <c r="I71" s="41"/>
      <c r="J71" s="41"/>
      <c r="K71" s="41"/>
      <c r="L71" s="148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60"/>
      <c r="C72" s="61"/>
      <c r="D72" s="61"/>
      <c r="E72" s="61"/>
      <c r="F72" s="61"/>
      <c r="G72" s="61"/>
      <c r="H72" s="61"/>
      <c r="I72" s="61"/>
      <c r="J72" s="61"/>
      <c r="K72" s="61"/>
      <c r="L72" s="148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6" s="2" customFormat="1" ht="6.96" customHeight="1">
      <c r="A76" s="39"/>
      <c r="B76" s="62"/>
      <c r="C76" s="63"/>
      <c r="D76" s="63"/>
      <c r="E76" s="63"/>
      <c r="F76" s="63"/>
      <c r="G76" s="63"/>
      <c r="H76" s="63"/>
      <c r="I76" s="63"/>
      <c r="J76" s="63"/>
      <c r="K76" s="63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24.96" customHeight="1">
      <c r="A77" s="39"/>
      <c r="B77" s="40"/>
      <c r="C77" s="24" t="s">
        <v>194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6.96" customHeight="1">
      <c r="A78" s="39"/>
      <c r="B78" s="40"/>
      <c r="C78" s="41"/>
      <c r="D78" s="41"/>
      <c r="E78" s="41"/>
      <c r="F78" s="41"/>
      <c r="G78" s="41"/>
      <c r="H78" s="41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12" customHeight="1">
      <c r="A79" s="39"/>
      <c r="B79" s="40"/>
      <c r="C79" s="33" t="s">
        <v>16</v>
      </c>
      <c r="D79" s="41"/>
      <c r="E79" s="41"/>
      <c r="F79" s="41"/>
      <c r="G79" s="41"/>
      <c r="H79" s="41"/>
      <c r="I79" s="41"/>
      <c r="J79" s="41"/>
      <c r="K79" s="41"/>
      <c r="L79" s="148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6.5" customHeight="1">
      <c r="A80" s="39"/>
      <c r="B80" s="40"/>
      <c r="C80" s="41"/>
      <c r="D80" s="41"/>
      <c r="E80" s="172" t="str">
        <f>E7</f>
        <v>Oprava přejezdu v obvodu Správy tratí Ústí nad Labem pro r. 2021 - změna č. 1</v>
      </c>
      <c r="F80" s="33"/>
      <c r="G80" s="33"/>
      <c r="H80" s="33"/>
      <c r="I80" s="41"/>
      <c r="J80" s="41"/>
      <c r="K80" s="41"/>
      <c r="L80" s="148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1" customFormat="1" ht="12" customHeight="1">
      <c r="B81" s="22"/>
      <c r="C81" s="33" t="s">
        <v>181</v>
      </c>
      <c r="D81" s="23"/>
      <c r="E81" s="23"/>
      <c r="F81" s="23"/>
      <c r="G81" s="23"/>
      <c r="H81" s="23"/>
      <c r="I81" s="23"/>
      <c r="J81" s="23"/>
      <c r="K81" s="23"/>
      <c r="L81" s="21"/>
    </row>
    <row r="82" s="1" customFormat="1" ht="16.5" customHeight="1">
      <c r="B82" s="22"/>
      <c r="C82" s="23"/>
      <c r="D82" s="23"/>
      <c r="E82" s="172" t="s">
        <v>519</v>
      </c>
      <c r="F82" s="23"/>
      <c r="G82" s="23"/>
      <c r="H82" s="23"/>
      <c r="I82" s="23"/>
      <c r="J82" s="23"/>
      <c r="K82" s="23"/>
      <c r="L82" s="21"/>
    </row>
    <row r="83" s="1" customFormat="1" ht="12" customHeight="1">
      <c r="B83" s="22"/>
      <c r="C83" s="33" t="s">
        <v>183</v>
      </c>
      <c r="D83" s="23"/>
      <c r="E83" s="23"/>
      <c r="F83" s="23"/>
      <c r="G83" s="23"/>
      <c r="H83" s="23"/>
      <c r="I83" s="23"/>
      <c r="J83" s="23"/>
      <c r="K83" s="23"/>
      <c r="L83" s="21"/>
    </row>
    <row r="84" s="2" customFormat="1" ht="16.5" customHeight="1">
      <c r="A84" s="39"/>
      <c r="B84" s="40"/>
      <c r="C84" s="41"/>
      <c r="D84" s="41"/>
      <c r="E84" s="173" t="s">
        <v>520</v>
      </c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2" customHeight="1">
      <c r="A85" s="39"/>
      <c r="B85" s="40"/>
      <c r="C85" s="33" t="s">
        <v>185</v>
      </c>
      <c r="D85" s="41"/>
      <c r="E85" s="41"/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6.5" customHeight="1">
      <c r="A86" s="39"/>
      <c r="B86" s="40"/>
      <c r="C86" s="41"/>
      <c r="D86" s="41"/>
      <c r="E86" s="70" t="str">
        <f>E13</f>
        <v>SO 4.1 - ZRN</v>
      </c>
      <c r="F86" s="41"/>
      <c r="G86" s="41"/>
      <c r="H86" s="41"/>
      <c r="I86" s="41"/>
      <c r="J86" s="41"/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21</v>
      </c>
      <c r="D88" s="41"/>
      <c r="E88" s="41"/>
      <c r="F88" s="28" t="str">
        <f>F16</f>
        <v>Obvod ST Ústí n.L.</v>
      </c>
      <c r="G88" s="41"/>
      <c r="H88" s="41"/>
      <c r="I88" s="33" t="s">
        <v>23</v>
      </c>
      <c r="J88" s="73" t="str">
        <f>IF(J16="","",J16)</f>
        <v>19. 11. 2020</v>
      </c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6.96" customHeight="1">
      <c r="A89" s="39"/>
      <c r="B89" s="40"/>
      <c r="C89" s="41"/>
      <c r="D89" s="41"/>
      <c r="E89" s="41"/>
      <c r="F89" s="41"/>
      <c r="G89" s="41"/>
      <c r="H89" s="41"/>
      <c r="I89" s="41"/>
      <c r="J89" s="41"/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5.15" customHeight="1">
      <c r="A90" s="39"/>
      <c r="B90" s="40"/>
      <c r="C90" s="33" t="s">
        <v>25</v>
      </c>
      <c r="D90" s="41"/>
      <c r="E90" s="41"/>
      <c r="F90" s="28" t="str">
        <f>E19</f>
        <v xml:space="preserve"> </v>
      </c>
      <c r="G90" s="41"/>
      <c r="H90" s="41"/>
      <c r="I90" s="33" t="s">
        <v>31</v>
      </c>
      <c r="J90" s="37" t="str">
        <f>E25</f>
        <v xml:space="preserve"> </v>
      </c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29</v>
      </c>
      <c r="D91" s="41"/>
      <c r="E91" s="41"/>
      <c r="F91" s="28" t="str">
        <f>IF(E22="","",E22)</f>
        <v>Vyplň údaj</v>
      </c>
      <c r="G91" s="41"/>
      <c r="H91" s="41"/>
      <c r="I91" s="33" t="s">
        <v>33</v>
      </c>
      <c r="J91" s="37" t="str">
        <f>E28</f>
        <v>Jan Seemann</v>
      </c>
      <c r="K91" s="41"/>
      <c r="L91" s="148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0.32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148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11" customFormat="1" ht="29.28" customHeight="1">
      <c r="A93" s="189"/>
      <c r="B93" s="190"/>
      <c r="C93" s="191" t="s">
        <v>195</v>
      </c>
      <c r="D93" s="192" t="s">
        <v>56</v>
      </c>
      <c r="E93" s="192" t="s">
        <v>52</v>
      </c>
      <c r="F93" s="192" t="s">
        <v>53</v>
      </c>
      <c r="G93" s="192" t="s">
        <v>196</v>
      </c>
      <c r="H93" s="192" t="s">
        <v>197</v>
      </c>
      <c r="I93" s="192" t="s">
        <v>198</v>
      </c>
      <c r="J93" s="192" t="s">
        <v>189</v>
      </c>
      <c r="K93" s="193" t="s">
        <v>199</v>
      </c>
      <c r="L93" s="194"/>
      <c r="M93" s="93" t="s">
        <v>19</v>
      </c>
      <c r="N93" s="94" t="s">
        <v>41</v>
      </c>
      <c r="O93" s="94" t="s">
        <v>200</v>
      </c>
      <c r="P93" s="94" t="s">
        <v>201</v>
      </c>
      <c r="Q93" s="94" t="s">
        <v>202</v>
      </c>
      <c r="R93" s="94" t="s">
        <v>203</v>
      </c>
      <c r="S93" s="94" t="s">
        <v>204</v>
      </c>
      <c r="T93" s="95" t="s">
        <v>205</v>
      </c>
      <c r="U93" s="189"/>
      <c r="V93" s="189"/>
      <c r="W93" s="189"/>
      <c r="X93" s="189"/>
      <c r="Y93" s="189"/>
      <c r="Z93" s="189"/>
      <c r="AA93" s="189"/>
      <c r="AB93" s="189"/>
      <c r="AC93" s="189"/>
      <c r="AD93" s="189"/>
      <c r="AE93" s="189"/>
    </row>
    <row r="94" s="2" customFormat="1" ht="22.8" customHeight="1">
      <c r="A94" s="39"/>
      <c r="B94" s="40"/>
      <c r="C94" s="100" t="s">
        <v>206</v>
      </c>
      <c r="D94" s="41"/>
      <c r="E94" s="41"/>
      <c r="F94" s="41"/>
      <c r="G94" s="41"/>
      <c r="H94" s="41"/>
      <c r="I94" s="41"/>
      <c r="J94" s="195">
        <f>BK94</f>
        <v>0</v>
      </c>
      <c r="K94" s="41"/>
      <c r="L94" s="45"/>
      <c r="M94" s="96"/>
      <c r="N94" s="196"/>
      <c r="O94" s="97"/>
      <c r="P94" s="197">
        <f>P95+P97</f>
        <v>0</v>
      </c>
      <c r="Q94" s="97"/>
      <c r="R94" s="197">
        <f>R95+R97</f>
        <v>0.04104</v>
      </c>
      <c r="S94" s="97"/>
      <c r="T94" s="198">
        <f>T95+T97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T94" s="18" t="s">
        <v>70</v>
      </c>
      <c r="AU94" s="18" t="s">
        <v>190</v>
      </c>
      <c r="BK94" s="199">
        <f>BK95+BK97</f>
        <v>0</v>
      </c>
    </row>
    <row r="95" s="12" customFormat="1" ht="25.92" customHeight="1">
      <c r="A95" s="12"/>
      <c r="B95" s="200"/>
      <c r="C95" s="201"/>
      <c r="D95" s="202" t="s">
        <v>70</v>
      </c>
      <c r="E95" s="203" t="s">
        <v>207</v>
      </c>
      <c r="F95" s="203" t="s">
        <v>208</v>
      </c>
      <c r="G95" s="201"/>
      <c r="H95" s="201"/>
      <c r="I95" s="204"/>
      <c r="J95" s="205">
        <f>BK95</f>
        <v>0</v>
      </c>
      <c r="K95" s="201"/>
      <c r="L95" s="206"/>
      <c r="M95" s="207"/>
      <c r="N95" s="208"/>
      <c r="O95" s="208"/>
      <c r="P95" s="209">
        <f>P96</f>
        <v>0</v>
      </c>
      <c r="Q95" s="208"/>
      <c r="R95" s="209">
        <f>R96</f>
        <v>0</v>
      </c>
      <c r="S95" s="208"/>
      <c r="T95" s="210">
        <f>T96</f>
        <v>0</v>
      </c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R95" s="211" t="s">
        <v>75</v>
      </c>
      <c r="AT95" s="212" t="s">
        <v>70</v>
      </c>
      <c r="AU95" s="212" t="s">
        <v>71</v>
      </c>
      <c r="AY95" s="211" t="s">
        <v>209</v>
      </c>
      <c r="BK95" s="213">
        <f>BK96</f>
        <v>0</v>
      </c>
    </row>
    <row r="96" s="12" customFormat="1" ht="22.8" customHeight="1">
      <c r="A96" s="12"/>
      <c r="B96" s="200"/>
      <c r="C96" s="201"/>
      <c r="D96" s="202" t="s">
        <v>70</v>
      </c>
      <c r="E96" s="214" t="s">
        <v>126</v>
      </c>
      <c r="F96" s="214" t="s">
        <v>210</v>
      </c>
      <c r="G96" s="201"/>
      <c r="H96" s="201"/>
      <c r="I96" s="204"/>
      <c r="J96" s="215">
        <f>BK96</f>
        <v>0</v>
      </c>
      <c r="K96" s="201"/>
      <c r="L96" s="206"/>
      <c r="M96" s="207"/>
      <c r="N96" s="208"/>
      <c r="O96" s="208"/>
      <c r="P96" s="209">
        <v>0</v>
      </c>
      <c r="Q96" s="208"/>
      <c r="R96" s="209">
        <v>0</v>
      </c>
      <c r="S96" s="208"/>
      <c r="T96" s="210">
        <v>0</v>
      </c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R96" s="211" t="s">
        <v>75</v>
      </c>
      <c r="AT96" s="212" t="s">
        <v>70</v>
      </c>
      <c r="AU96" s="212" t="s">
        <v>75</v>
      </c>
      <c r="AY96" s="211" t="s">
        <v>209</v>
      </c>
      <c r="BK96" s="213">
        <v>0</v>
      </c>
    </row>
    <row r="97" s="12" customFormat="1" ht="25.92" customHeight="1">
      <c r="A97" s="12"/>
      <c r="B97" s="200"/>
      <c r="C97" s="201"/>
      <c r="D97" s="202" t="s">
        <v>70</v>
      </c>
      <c r="E97" s="203" t="s">
        <v>211</v>
      </c>
      <c r="F97" s="203" t="s">
        <v>212</v>
      </c>
      <c r="G97" s="201"/>
      <c r="H97" s="201"/>
      <c r="I97" s="204"/>
      <c r="J97" s="205">
        <f>BK97</f>
        <v>0</v>
      </c>
      <c r="K97" s="201"/>
      <c r="L97" s="206"/>
      <c r="M97" s="207"/>
      <c r="N97" s="208"/>
      <c r="O97" s="208"/>
      <c r="P97" s="209">
        <f>SUM(P98:P120)</f>
        <v>0</v>
      </c>
      <c r="Q97" s="208"/>
      <c r="R97" s="209">
        <f>SUM(R98:R120)</f>
        <v>0.04104</v>
      </c>
      <c r="S97" s="208"/>
      <c r="T97" s="210">
        <f>SUM(T98:T120)</f>
        <v>0</v>
      </c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R97" s="211" t="s">
        <v>116</v>
      </c>
      <c r="AT97" s="212" t="s">
        <v>70</v>
      </c>
      <c r="AU97" s="212" t="s">
        <v>71</v>
      </c>
      <c r="AY97" s="211" t="s">
        <v>209</v>
      </c>
      <c r="BK97" s="213">
        <f>SUM(BK98:BK120)</f>
        <v>0</v>
      </c>
    </row>
    <row r="98" s="2" customFormat="1">
      <c r="A98" s="39"/>
      <c r="B98" s="40"/>
      <c r="C98" s="216" t="s">
        <v>75</v>
      </c>
      <c r="D98" s="216" t="s">
        <v>213</v>
      </c>
      <c r="E98" s="217" t="s">
        <v>522</v>
      </c>
      <c r="F98" s="218" t="s">
        <v>523</v>
      </c>
      <c r="G98" s="219" t="s">
        <v>167</v>
      </c>
      <c r="H98" s="220">
        <v>3.6000000000000001</v>
      </c>
      <c r="I98" s="221"/>
      <c r="J98" s="222">
        <f>ROUND(I98*H98,2)</f>
        <v>0</v>
      </c>
      <c r="K98" s="218" t="s">
        <v>216</v>
      </c>
      <c r="L98" s="45"/>
      <c r="M98" s="223" t="s">
        <v>19</v>
      </c>
      <c r="N98" s="224" t="s">
        <v>42</v>
      </c>
      <c r="O98" s="85"/>
      <c r="P98" s="225">
        <f>O98*H98</f>
        <v>0</v>
      </c>
      <c r="Q98" s="225">
        <v>0</v>
      </c>
      <c r="R98" s="225">
        <f>Q98*H98</f>
        <v>0</v>
      </c>
      <c r="S98" s="225">
        <v>0</v>
      </c>
      <c r="T98" s="226">
        <f>S98*H98</f>
        <v>0</v>
      </c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R98" s="227" t="s">
        <v>116</v>
      </c>
      <c r="AT98" s="227" t="s">
        <v>213</v>
      </c>
      <c r="AU98" s="227" t="s">
        <v>75</v>
      </c>
      <c r="AY98" s="18" t="s">
        <v>209</v>
      </c>
      <c r="BE98" s="228">
        <f>IF(N98="základní",J98,0)</f>
        <v>0</v>
      </c>
      <c r="BF98" s="228">
        <f>IF(N98="snížená",J98,0)</f>
        <v>0</v>
      </c>
      <c r="BG98" s="228">
        <f>IF(N98="zákl. přenesená",J98,0)</f>
        <v>0</v>
      </c>
      <c r="BH98" s="228">
        <f>IF(N98="sníž. přenesená",J98,0)</f>
        <v>0</v>
      </c>
      <c r="BI98" s="228">
        <f>IF(N98="nulová",J98,0)</f>
        <v>0</v>
      </c>
      <c r="BJ98" s="18" t="s">
        <v>75</v>
      </c>
      <c r="BK98" s="228">
        <f>ROUND(I98*H98,2)</f>
        <v>0</v>
      </c>
      <c r="BL98" s="18" t="s">
        <v>116</v>
      </c>
      <c r="BM98" s="227" t="s">
        <v>524</v>
      </c>
    </row>
    <row r="99" s="2" customFormat="1" ht="16.5" customHeight="1">
      <c r="A99" s="39"/>
      <c r="B99" s="40"/>
      <c r="C99" s="256" t="s">
        <v>79</v>
      </c>
      <c r="D99" s="256" t="s">
        <v>247</v>
      </c>
      <c r="E99" s="257" t="s">
        <v>525</v>
      </c>
      <c r="F99" s="258" t="s">
        <v>526</v>
      </c>
      <c r="G99" s="259" t="s">
        <v>167</v>
      </c>
      <c r="H99" s="260">
        <v>3.6000000000000001</v>
      </c>
      <c r="I99" s="261"/>
      <c r="J99" s="262">
        <f>ROUND(I99*H99,2)</f>
        <v>0</v>
      </c>
      <c r="K99" s="258" t="s">
        <v>216</v>
      </c>
      <c r="L99" s="263"/>
      <c r="M99" s="264" t="s">
        <v>19</v>
      </c>
      <c r="N99" s="265" t="s">
        <v>42</v>
      </c>
      <c r="O99" s="85"/>
      <c r="P99" s="225">
        <f>O99*H99</f>
        <v>0</v>
      </c>
      <c r="Q99" s="225">
        <v>0</v>
      </c>
      <c r="R99" s="225">
        <f>Q99*H99</f>
        <v>0</v>
      </c>
      <c r="S99" s="225">
        <v>0</v>
      </c>
      <c r="T99" s="226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27" t="s">
        <v>226</v>
      </c>
      <c r="AT99" s="227" t="s">
        <v>247</v>
      </c>
      <c r="AU99" s="227" t="s">
        <v>75</v>
      </c>
      <c r="AY99" s="18" t="s">
        <v>209</v>
      </c>
      <c r="BE99" s="228">
        <f>IF(N99="základní",J99,0)</f>
        <v>0</v>
      </c>
      <c r="BF99" s="228">
        <f>IF(N99="snížená",J99,0)</f>
        <v>0</v>
      </c>
      <c r="BG99" s="228">
        <f>IF(N99="zákl. přenesená",J99,0)</f>
        <v>0</v>
      </c>
      <c r="BH99" s="228">
        <f>IF(N99="sníž. přenesená",J99,0)</f>
        <v>0</v>
      </c>
      <c r="BI99" s="228">
        <f>IF(N99="nulová",J99,0)</f>
        <v>0</v>
      </c>
      <c r="BJ99" s="18" t="s">
        <v>75</v>
      </c>
      <c r="BK99" s="228">
        <f>ROUND(I99*H99,2)</f>
        <v>0</v>
      </c>
      <c r="BL99" s="18" t="s">
        <v>116</v>
      </c>
      <c r="BM99" s="227" t="s">
        <v>527</v>
      </c>
    </row>
    <row r="100" s="15" customFormat="1">
      <c r="A100" s="15"/>
      <c r="B100" s="276"/>
      <c r="C100" s="277"/>
      <c r="D100" s="229" t="s">
        <v>225</v>
      </c>
      <c r="E100" s="278" t="s">
        <v>19</v>
      </c>
      <c r="F100" s="279" t="s">
        <v>528</v>
      </c>
      <c r="G100" s="277"/>
      <c r="H100" s="278" t="s">
        <v>19</v>
      </c>
      <c r="I100" s="280"/>
      <c r="J100" s="277"/>
      <c r="K100" s="277"/>
      <c r="L100" s="281"/>
      <c r="M100" s="282"/>
      <c r="N100" s="283"/>
      <c r="O100" s="283"/>
      <c r="P100" s="283"/>
      <c r="Q100" s="283"/>
      <c r="R100" s="283"/>
      <c r="S100" s="283"/>
      <c r="T100" s="284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T100" s="285" t="s">
        <v>225</v>
      </c>
      <c r="AU100" s="285" t="s">
        <v>75</v>
      </c>
      <c r="AV100" s="15" t="s">
        <v>75</v>
      </c>
      <c r="AW100" s="15" t="s">
        <v>32</v>
      </c>
      <c r="AX100" s="15" t="s">
        <v>71</v>
      </c>
      <c r="AY100" s="285" t="s">
        <v>209</v>
      </c>
    </row>
    <row r="101" s="13" customFormat="1">
      <c r="A101" s="13"/>
      <c r="B101" s="234"/>
      <c r="C101" s="235"/>
      <c r="D101" s="229" t="s">
        <v>225</v>
      </c>
      <c r="E101" s="236" t="s">
        <v>19</v>
      </c>
      <c r="F101" s="237" t="s">
        <v>516</v>
      </c>
      <c r="G101" s="235"/>
      <c r="H101" s="238">
        <v>3.6000000000000001</v>
      </c>
      <c r="I101" s="239"/>
      <c r="J101" s="235"/>
      <c r="K101" s="235"/>
      <c r="L101" s="240"/>
      <c r="M101" s="241"/>
      <c r="N101" s="242"/>
      <c r="O101" s="242"/>
      <c r="P101" s="242"/>
      <c r="Q101" s="242"/>
      <c r="R101" s="242"/>
      <c r="S101" s="242"/>
      <c r="T101" s="24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44" t="s">
        <v>225</v>
      </c>
      <c r="AU101" s="244" t="s">
        <v>75</v>
      </c>
      <c r="AV101" s="13" t="s">
        <v>79</v>
      </c>
      <c r="AW101" s="13" t="s">
        <v>32</v>
      </c>
      <c r="AX101" s="13" t="s">
        <v>75</v>
      </c>
      <c r="AY101" s="244" t="s">
        <v>209</v>
      </c>
    </row>
    <row r="102" s="2" customFormat="1" ht="44.25" customHeight="1">
      <c r="A102" s="39"/>
      <c r="B102" s="40"/>
      <c r="C102" s="216" t="s">
        <v>87</v>
      </c>
      <c r="D102" s="216" t="s">
        <v>213</v>
      </c>
      <c r="E102" s="217" t="s">
        <v>529</v>
      </c>
      <c r="F102" s="218" t="s">
        <v>530</v>
      </c>
      <c r="G102" s="219" t="s">
        <v>258</v>
      </c>
      <c r="H102" s="220">
        <v>18</v>
      </c>
      <c r="I102" s="221"/>
      <c r="J102" s="222">
        <f>ROUND(I102*H102,2)</f>
        <v>0</v>
      </c>
      <c r="K102" s="218" t="s">
        <v>216</v>
      </c>
      <c r="L102" s="45"/>
      <c r="M102" s="223" t="s">
        <v>19</v>
      </c>
      <c r="N102" s="224" t="s">
        <v>42</v>
      </c>
      <c r="O102" s="85"/>
      <c r="P102" s="225">
        <f>O102*H102</f>
        <v>0</v>
      </c>
      <c r="Q102" s="225">
        <v>0</v>
      </c>
      <c r="R102" s="225">
        <f>Q102*H102</f>
        <v>0</v>
      </c>
      <c r="S102" s="225">
        <v>0</v>
      </c>
      <c r="T102" s="226">
        <f>S102*H102</f>
        <v>0</v>
      </c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R102" s="227" t="s">
        <v>217</v>
      </c>
      <c r="AT102" s="227" t="s">
        <v>213</v>
      </c>
      <c r="AU102" s="227" t="s">
        <v>75</v>
      </c>
      <c r="AY102" s="18" t="s">
        <v>209</v>
      </c>
      <c r="BE102" s="228">
        <f>IF(N102="základní",J102,0)</f>
        <v>0</v>
      </c>
      <c r="BF102" s="228">
        <f>IF(N102="snížená",J102,0)</f>
        <v>0</v>
      </c>
      <c r="BG102" s="228">
        <f>IF(N102="zákl. přenesená",J102,0)</f>
        <v>0</v>
      </c>
      <c r="BH102" s="228">
        <f>IF(N102="sníž. přenesená",J102,0)</f>
        <v>0</v>
      </c>
      <c r="BI102" s="228">
        <f>IF(N102="nulová",J102,0)</f>
        <v>0</v>
      </c>
      <c r="BJ102" s="18" t="s">
        <v>75</v>
      </c>
      <c r="BK102" s="228">
        <f>ROUND(I102*H102,2)</f>
        <v>0</v>
      </c>
      <c r="BL102" s="18" t="s">
        <v>217</v>
      </c>
      <c r="BM102" s="227" t="s">
        <v>259</v>
      </c>
    </row>
    <row r="103" s="13" customFormat="1">
      <c r="A103" s="13"/>
      <c r="B103" s="234"/>
      <c r="C103" s="235"/>
      <c r="D103" s="229" t="s">
        <v>225</v>
      </c>
      <c r="E103" s="236" t="s">
        <v>19</v>
      </c>
      <c r="F103" s="237" t="s">
        <v>531</v>
      </c>
      <c r="G103" s="235"/>
      <c r="H103" s="238">
        <v>18</v>
      </c>
      <c r="I103" s="239"/>
      <c r="J103" s="235"/>
      <c r="K103" s="235"/>
      <c r="L103" s="240"/>
      <c r="M103" s="241"/>
      <c r="N103" s="242"/>
      <c r="O103" s="242"/>
      <c r="P103" s="242"/>
      <c r="Q103" s="242"/>
      <c r="R103" s="242"/>
      <c r="S103" s="242"/>
      <c r="T103" s="24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T103" s="244" t="s">
        <v>225</v>
      </c>
      <c r="AU103" s="244" t="s">
        <v>75</v>
      </c>
      <c r="AV103" s="13" t="s">
        <v>79</v>
      </c>
      <c r="AW103" s="13" t="s">
        <v>32</v>
      </c>
      <c r="AX103" s="13" t="s">
        <v>75</v>
      </c>
      <c r="AY103" s="244" t="s">
        <v>209</v>
      </c>
    </row>
    <row r="104" s="2" customFormat="1" ht="16.5" customHeight="1">
      <c r="A104" s="39"/>
      <c r="B104" s="40"/>
      <c r="C104" s="256" t="s">
        <v>116</v>
      </c>
      <c r="D104" s="256" t="s">
        <v>247</v>
      </c>
      <c r="E104" s="257" t="s">
        <v>262</v>
      </c>
      <c r="F104" s="258" t="s">
        <v>263</v>
      </c>
      <c r="G104" s="259" t="s">
        <v>221</v>
      </c>
      <c r="H104" s="260">
        <v>36</v>
      </c>
      <c r="I104" s="261"/>
      <c r="J104" s="262">
        <f>ROUND(I104*H104,2)</f>
        <v>0</v>
      </c>
      <c r="K104" s="258" t="s">
        <v>216</v>
      </c>
      <c r="L104" s="263"/>
      <c r="M104" s="264" t="s">
        <v>19</v>
      </c>
      <c r="N104" s="265" t="s">
        <v>42</v>
      </c>
      <c r="O104" s="85"/>
      <c r="P104" s="225">
        <f>O104*H104</f>
        <v>0</v>
      </c>
      <c r="Q104" s="225">
        <v>0.0010499999999999999</v>
      </c>
      <c r="R104" s="225">
        <f>Q104*H104</f>
        <v>0.0378</v>
      </c>
      <c r="S104" s="225">
        <v>0</v>
      </c>
      <c r="T104" s="226">
        <f>S104*H104</f>
        <v>0</v>
      </c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R104" s="227" t="s">
        <v>264</v>
      </c>
      <c r="AT104" s="227" t="s">
        <v>247</v>
      </c>
      <c r="AU104" s="227" t="s">
        <v>75</v>
      </c>
      <c r="AY104" s="18" t="s">
        <v>209</v>
      </c>
      <c r="BE104" s="228">
        <f>IF(N104="základní",J104,0)</f>
        <v>0</v>
      </c>
      <c r="BF104" s="228">
        <f>IF(N104="snížená",J104,0)</f>
        <v>0</v>
      </c>
      <c r="BG104" s="228">
        <f>IF(N104="zákl. přenesená",J104,0)</f>
        <v>0</v>
      </c>
      <c r="BH104" s="228">
        <f>IF(N104="sníž. přenesená",J104,0)</f>
        <v>0</v>
      </c>
      <c r="BI104" s="228">
        <f>IF(N104="nulová",J104,0)</f>
        <v>0</v>
      </c>
      <c r="BJ104" s="18" t="s">
        <v>75</v>
      </c>
      <c r="BK104" s="228">
        <f>ROUND(I104*H104,2)</f>
        <v>0</v>
      </c>
      <c r="BL104" s="18" t="s">
        <v>264</v>
      </c>
      <c r="BM104" s="227" t="s">
        <v>265</v>
      </c>
    </row>
    <row r="105" s="13" customFormat="1">
      <c r="A105" s="13"/>
      <c r="B105" s="234"/>
      <c r="C105" s="235"/>
      <c r="D105" s="229" t="s">
        <v>225</v>
      </c>
      <c r="E105" s="236" t="s">
        <v>19</v>
      </c>
      <c r="F105" s="237" t="s">
        <v>532</v>
      </c>
      <c r="G105" s="235"/>
      <c r="H105" s="238">
        <v>36</v>
      </c>
      <c r="I105" s="239"/>
      <c r="J105" s="235"/>
      <c r="K105" s="235"/>
      <c r="L105" s="240"/>
      <c r="M105" s="241"/>
      <c r="N105" s="242"/>
      <c r="O105" s="242"/>
      <c r="P105" s="242"/>
      <c r="Q105" s="242"/>
      <c r="R105" s="242"/>
      <c r="S105" s="242"/>
      <c r="T105" s="24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44" t="s">
        <v>225</v>
      </c>
      <c r="AU105" s="244" t="s">
        <v>75</v>
      </c>
      <c r="AV105" s="13" t="s">
        <v>79</v>
      </c>
      <c r="AW105" s="13" t="s">
        <v>32</v>
      </c>
      <c r="AX105" s="13" t="s">
        <v>75</v>
      </c>
      <c r="AY105" s="244" t="s">
        <v>209</v>
      </c>
    </row>
    <row r="106" s="2" customFormat="1" ht="16.5" customHeight="1">
      <c r="A106" s="39"/>
      <c r="B106" s="40"/>
      <c r="C106" s="256" t="s">
        <v>126</v>
      </c>
      <c r="D106" s="256" t="s">
        <v>247</v>
      </c>
      <c r="E106" s="257" t="s">
        <v>533</v>
      </c>
      <c r="F106" s="258" t="s">
        <v>534</v>
      </c>
      <c r="G106" s="259" t="s">
        <v>221</v>
      </c>
      <c r="H106" s="260">
        <v>18</v>
      </c>
      <c r="I106" s="261"/>
      <c r="J106" s="262">
        <f>ROUND(I106*H106,2)</f>
        <v>0</v>
      </c>
      <c r="K106" s="258" t="s">
        <v>216</v>
      </c>
      <c r="L106" s="263"/>
      <c r="M106" s="264" t="s">
        <v>19</v>
      </c>
      <c r="N106" s="265" t="s">
        <v>42</v>
      </c>
      <c r="O106" s="85"/>
      <c r="P106" s="225">
        <f>O106*H106</f>
        <v>0</v>
      </c>
      <c r="Q106" s="225">
        <v>0.00018000000000000001</v>
      </c>
      <c r="R106" s="225">
        <f>Q106*H106</f>
        <v>0.0032400000000000003</v>
      </c>
      <c r="S106" s="225">
        <v>0</v>
      </c>
      <c r="T106" s="226">
        <f>S106*H106</f>
        <v>0</v>
      </c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R106" s="227" t="s">
        <v>264</v>
      </c>
      <c r="AT106" s="227" t="s">
        <v>247</v>
      </c>
      <c r="AU106" s="227" t="s">
        <v>75</v>
      </c>
      <c r="AY106" s="18" t="s">
        <v>209</v>
      </c>
      <c r="BE106" s="228">
        <f>IF(N106="základní",J106,0)</f>
        <v>0</v>
      </c>
      <c r="BF106" s="228">
        <f>IF(N106="snížená",J106,0)</f>
        <v>0</v>
      </c>
      <c r="BG106" s="228">
        <f>IF(N106="zákl. přenesená",J106,0)</f>
        <v>0</v>
      </c>
      <c r="BH106" s="228">
        <f>IF(N106="sníž. přenesená",J106,0)</f>
        <v>0</v>
      </c>
      <c r="BI106" s="228">
        <f>IF(N106="nulová",J106,0)</f>
        <v>0</v>
      </c>
      <c r="BJ106" s="18" t="s">
        <v>75</v>
      </c>
      <c r="BK106" s="228">
        <f>ROUND(I106*H106,2)</f>
        <v>0</v>
      </c>
      <c r="BL106" s="18" t="s">
        <v>264</v>
      </c>
      <c r="BM106" s="227" t="s">
        <v>535</v>
      </c>
    </row>
    <row r="107" s="13" customFormat="1">
      <c r="A107" s="13"/>
      <c r="B107" s="234"/>
      <c r="C107" s="235"/>
      <c r="D107" s="229" t="s">
        <v>225</v>
      </c>
      <c r="E107" s="236" t="s">
        <v>19</v>
      </c>
      <c r="F107" s="237" t="s">
        <v>531</v>
      </c>
      <c r="G107" s="235"/>
      <c r="H107" s="238">
        <v>18</v>
      </c>
      <c r="I107" s="239"/>
      <c r="J107" s="235"/>
      <c r="K107" s="235"/>
      <c r="L107" s="240"/>
      <c r="M107" s="241"/>
      <c r="N107" s="242"/>
      <c r="O107" s="242"/>
      <c r="P107" s="242"/>
      <c r="Q107" s="242"/>
      <c r="R107" s="242"/>
      <c r="S107" s="242"/>
      <c r="T107" s="24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44" t="s">
        <v>225</v>
      </c>
      <c r="AU107" s="244" t="s">
        <v>75</v>
      </c>
      <c r="AV107" s="13" t="s">
        <v>79</v>
      </c>
      <c r="AW107" s="13" t="s">
        <v>32</v>
      </c>
      <c r="AX107" s="13" t="s">
        <v>75</v>
      </c>
      <c r="AY107" s="244" t="s">
        <v>209</v>
      </c>
    </row>
    <row r="108" s="2" customFormat="1" ht="66.75" customHeight="1">
      <c r="A108" s="39"/>
      <c r="B108" s="40"/>
      <c r="C108" s="216" t="s">
        <v>134</v>
      </c>
      <c r="D108" s="216" t="s">
        <v>213</v>
      </c>
      <c r="E108" s="217" t="s">
        <v>368</v>
      </c>
      <c r="F108" s="218" t="s">
        <v>369</v>
      </c>
      <c r="G108" s="219" t="s">
        <v>221</v>
      </c>
      <c r="H108" s="220">
        <v>4</v>
      </c>
      <c r="I108" s="221"/>
      <c r="J108" s="222">
        <f>ROUND(I108*H108,2)</f>
        <v>0</v>
      </c>
      <c r="K108" s="218" t="s">
        <v>216</v>
      </c>
      <c r="L108" s="45"/>
      <c r="M108" s="223" t="s">
        <v>19</v>
      </c>
      <c r="N108" s="224" t="s">
        <v>42</v>
      </c>
      <c r="O108" s="85"/>
      <c r="P108" s="225">
        <f>O108*H108</f>
        <v>0</v>
      </c>
      <c r="Q108" s="225">
        <v>0</v>
      </c>
      <c r="R108" s="225">
        <f>Q108*H108</f>
        <v>0</v>
      </c>
      <c r="S108" s="225">
        <v>0</v>
      </c>
      <c r="T108" s="226">
        <f>S108*H108</f>
        <v>0</v>
      </c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R108" s="227" t="s">
        <v>217</v>
      </c>
      <c r="AT108" s="227" t="s">
        <v>213</v>
      </c>
      <c r="AU108" s="227" t="s">
        <v>75</v>
      </c>
      <c r="AY108" s="18" t="s">
        <v>209</v>
      </c>
      <c r="BE108" s="228">
        <f>IF(N108="základní",J108,0)</f>
        <v>0</v>
      </c>
      <c r="BF108" s="228">
        <f>IF(N108="snížená",J108,0)</f>
        <v>0</v>
      </c>
      <c r="BG108" s="228">
        <f>IF(N108="zákl. přenesená",J108,0)</f>
        <v>0</v>
      </c>
      <c r="BH108" s="228">
        <f>IF(N108="sníž. přenesená",J108,0)</f>
        <v>0</v>
      </c>
      <c r="BI108" s="228">
        <f>IF(N108="nulová",J108,0)</f>
        <v>0</v>
      </c>
      <c r="BJ108" s="18" t="s">
        <v>75</v>
      </c>
      <c r="BK108" s="228">
        <f>ROUND(I108*H108,2)</f>
        <v>0</v>
      </c>
      <c r="BL108" s="18" t="s">
        <v>217</v>
      </c>
      <c r="BM108" s="227" t="s">
        <v>370</v>
      </c>
    </row>
    <row r="109" s="2" customFormat="1">
      <c r="A109" s="39"/>
      <c r="B109" s="40"/>
      <c r="C109" s="41"/>
      <c r="D109" s="229" t="s">
        <v>223</v>
      </c>
      <c r="E109" s="41"/>
      <c r="F109" s="230" t="s">
        <v>371</v>
      </c>
      <c r="G109" s="41"/>
      <c r="H109" s="41"/>
      <c r="I109" s="231"/>
      <c r="J109" s="41"/>
      <c r="K109" s="41"/>
      <c r="L109" s="45"/>
      <c r="M109" s="232"/>
      <c r="N109" s="233"/>
      <c r="O109" s="85"/>
      <c r="P109" s="85"/>
      <c r="Q109" s="85"/>
      <c r="R109" s="85"/>
      <c r="S109" s="85"/>
      <c r="T109" s="86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T109" s="18" t="s">
        <v>223</v>
      </c>
      <c r="AU109" s="18" t="s">
        <v>75</v>
      </c>
    </row>
    <row r="110" s="13" customFormat="1">
      <c r="A110" s="13"/>
      <c r="B110" s="234"/>
      <c r="C110" s="235"/>
      <c r="D110" s="229" t="s">
        <v>225</v>
      </c>
      <c r="E110" s="236" t="s">
        <v>19</v>
      </c>
      <c r="F110" s="237" t="s">
        <v>372</v>
      </c>
      <c r="G110" s="235"/>
      <c r="H110" s="238">
        <v>2</v>
      </c>
      <c r="I110" s="239"/>
      <c r="J110" s="235"/>
      <c r="K110" s="235"/>
      <c r="L110" s="240"/>
      <c r="M110" s="241"/>
      <c r="N110" s="242"/>
      <c r="O110" s="242"/>
      <c r="P110" s="242"/>
      <c r="Q110" s="242"/>
      <c r="R110" s="242"/>
      <c r="S110" s="242"/>
      <c r="T110" s="24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44" t="s">
        <v>225</v>
      </c>
      <c r="AU110" s="244" t="s">
        <v>75</v>
      </c>
      <c r="AV110" s="13" t="s">
        <v>79</v>
      </c>
      <c r="AW110" s="13" t="s">
        <v>32</v>
      </c>
      <c r="AX110" s="13" t="s">
        <v>71</v>
      </c>
      <c r="AY110" s="244" t="s">
        <v>209</v>
      </c>
    </row>
    <row r="111" s="13" customFormat="1">
      <c r="A111" s="13"/>
      <c r="B111" s="234"/>
      <c r="C111" s="235"/>
      <c r="D111" s="229" t="s">
        <v>225</v>
      </c>
      <c r="E111" s="236" t="s">
        <v>19</v>
      </c>
      <c r="F111" s="237" t="s">
        <v>374</v>
      </c>
      <c r="G111" s="235"/>
      <c r="H111" s="238">
        <v>2</v>
      </c>
      <c r="I111" s="239"/>
      <c r="J111" s="235"/>
      <c r="K111" s="235"/>
      <c r="L111" s="240"/>
      <c r="M111" s="241"/>
      <c r="N111" s="242"/>
      <c r="O111" s="242"/>
      <c r="P111" s="242"/>
      <c r="Q111" s="242"/>
      <c r="R111" s="242"/>
      <c r="S111" s="242"/>
      <c r="T111" s="24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44" t="s">
        <v>225</v>
      </c>
      <c r="AU111" s="244" t="s">
        <v>75</v>
      </c>
      <c r="AV111" s="13" t="s">
        <v>79</v>
      </c>
      <c r="AW111" s="13" t="s">
        <v>32</v>
      </c>
      <c r="AX111" s="13" t="s">
        <v>71</v>
      </c>
      <c r="AY111" s="244" t="s">
        <v>209</v>
      </c>
    </row>
    <row r="112" s="14" customFormat="1">
      <c r="A112" s="14"/>
      <c r="B112" s="245"/>
      <c r="C112" s="246"/>
      <c r="D112" s="229" t="s">
        <v>225</v>
      </c>
      <c r="E112" s="247" t="s">
        <v>19</v>
      </c>
      <c r="F112" s="248" t="s">
        <v>229</v>
      </c>
      <c r="G112" s="246"/>
      <c r="H112" s="249">
        <v>4</v>
      </c>
      <c r="I112" s="250"/>
      <c r="J112" s="246"/>
      <c r="K112" s="246"/>
      <c r="L112" s="251"/>
      <c r="M112" s="252"/>
      <c r="N112" s="253"/>
      <c r="O112" s="253"/>
      <c r="P112" s="253"/>
      <c r="Q112" s="253"/>
      <c r="R112" s="253"/>
      <c r="S112" s="253"/>
      <c r="T112" s="25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T112" s="255" t="s">
        <v>225</v>
      </c>
      <c r="AU112" s="255" t="s">
        <v>75</v>
      </c>
      <c r="AV112" s="14" t="s">
        <v>116</v>
      </c>
      <c r="AW112" s="14" t="s">
        <v>32</v>
      </c>
      <c r="AX112" s="14" t="s">
        <v>75</v>
      </c>
      <c r="AY112" s="255" t="s">
        <v>209</v>
      </c>
    </row>
    <row r="113" s="2" customFormat="1" ht="66.75" customHeight="1">
      <c r="A113" s="39"/>
      <c r="B113" s="40"/>
      <c r="C113" s="216" t="s">
        <v>252</v>
      </c>
      <c r="D113" s="216" t="s">
        <v>213</v>
      </c>
      <c r="E113" s="217" t="s">
        <v>386</v>
      </c>
      <c r="F113" s="218" t="s">
        <v>536</v>
      </c>
      <c r="G113" s="219" t="s">
        <v>289</v>
      </c>
      <c r="H113" s="220">
        <v>1.9079999999999999</v>
      </c>
      <c r="I113" s="221"/>
      <c r="J113" s="222">
        <f>ROUND(I113*H113,2)</f>
        <v>0</v>
      </c>
      <c r="K113" s="218" t="s">
        <v>216</v>
      </c>
      <c r="L113" s="45"/>
      <c r="M113" s="223" t="s">
        <v>19</v>
      </c>
      <c r="N113" s="224" t="s">
        <v>42</v>
      </c>
      <c r="O113" s="85"/>
      <c r="P113" s="225">
        <f>O113*H113</f>
        <v>0</v>
      </c>
      <c r="Q113" s="225">
        <v>0</v>
      </c>
      <c r="R113" s="225">
        <f>Q113*H113</f>
        <v>0</v>
      </c>
      <c r="S113" s="225">
        <v>0</v>
      </c>
      <c r="T113" s="226">
        <f>S113*H113</f>
        <v>0</v>
      </c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R113" s="227" t="s">
        <v>217</v>
      </c>
      <c r="AT113" s="227" t="s">
        <v>213</v>
      </c>
      <c r="AU113" s="227" t="s">
        <v>75</v>
      </c>
      <c r="AY113" s="18" t="s">
        <v>209</v>
      </c>
      <c r="BE113" s="228">
        <f>IF(N113="základní",J113,0)</f>
        <v>0</v>
      </c>
      <c r="BF113" s="228">
        <f>IF(N113="snížená",J113,0)</f>
        <v>0</v>
      </c>
      <c r="BG113" s="228">
        <f>IF(N113="zákl. přenesená",J113,0)</f>
        <v>0</v>
      </c>
      <c r="BH113" s="228">
        <f>IF(N113="sníž. přenesená",J113,0)</f>
        <v>0</v>
      </c>
      <c r="BI113" s="228">
        <f>IF(N113="nulová",J113,0)</f>
        <v>0</v>
      </c>
      <c r="BJ113" s="18" t="s">
        <v>75</v>
      </c>
      <c r="BK113" s="228">
        <f>ROUND(I113*H113,2)</f>
        <v>0</v>
      </c>
      <c r="BL113" s="18" t="s">
        <v>217</v>
      </c>
      <c r="BM113" s="227" t="s">
        <v>388</v>
      </c>
    </row>
    <row r="114" s="2" customFormat="1">
      <c r="A114" s="39"/>
      <c r="B114" s="40"/>
      <c r="C114" s="41"/>
      <c r="D114" s="229" t="s">
        <v>223</v>
      </c>
      <c r="E114" s="41"/>
      <c r="F114" s="230" t="s">
        <v>380</v>
      </c>
      <c r="G114" s="41"/>
      <c r="H114" s="41"/>
      <c r="I114" s="231"/>
      <c r="J114" s="41"/>
      <c r="K114" s="41"/>
      <c r="L114" s="45"/>
      <c r="M114" s="232"/>
      <c r="N114" s="233"/>
      <c r="O114" s="85"/>
      <c r="P114" s="85"/>
      <c r="Q114" s="85"/>
      <c r="R114" s="85"/>
      <c r="S114" s="85"/>
      <c r="T114" s="86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T114" s="18" t="s">
        <v>223</v>
      </c>
      <c r="AU114" s="18" t="s">
        <v>75</v>
      </c>
    </row>
    <row r="115" s="13" customFormat="1">
      <c r="A115" s="13"/>
      <c r="B115" s="234"/>
      <c r="C115" s="235"/>
      <c r="D115" s="229" t="s">
        <v>225</v>
      </c>
      <c r="E115" s="236" t="s">
        <v>19</v>
      </c>
      <c r="F115" s="237" t="s">
        <v>537</v>
      </c>
      <c r="G115" s="235"/>
      <c r="H115" s="238">
        <v>1.9079999999999999</v>
      </c>
      <c r="I115" s="239"/>
      <c r="J115" s="235"/>
      <c r="K115" s="235"/>
      <c r="L115" s="240"/>
      <c r="M115" s="241"/>
      <c r="N115" s="242"/>
      <c r="O115" s="242"/>
      <c r="P115" s="242"/>
      <c r="Q115" s="242"/>
      <c r="R115" s="242"/>
      <c r="S115" s="242"/>
      <c r="T115" s="24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44" t="s">
        <v>225</v>
      </c>
      <c r="AU115" s="244" t="s">
        <v>75</v>
      </c>
      <c r="AV115" s="13" t="s">
        <v>79</v>
      </c>
      <c r="AW115" s="13" t="s">
        <v>32</v>
      </c>
      <c r="AX115" s="13" t="s">
        <v>75</v>
      </c>
      <c r="AY115" s="244" t="s">
        <v>209</v>
      </c>
    </row>
    <row r="116" s="2" customFormat="1" ht="90" customHeight="1">
      <c r="A116" s="39"/>
      <c r="B116" s="40"/>
      <c r="C116" s="216" t="s">
        <v>226</v>
      </c>
      <c r="D116" s="216" t="s">
        <v>213</v>
      </c>
      <c r="E116" s="217" t="s">
        <v>410</v>
      </c>
      <c r="F116" s="218" t="s">
        <v>538</v>
      </c>
      <c r="G116" s="219" t="s">
        <v>289</v>
      </c>
      <c r="H116" s="220">
        <v>1.9079999999999999</v>
      </c>
      <c r="I116" s="221"/>
      <c r="J116" s="222">
        <f>ROUND(I116*H116,2)</f>
        <v>0</v>
      </c>
      <c r="K116" s="218" t="s">
        <v>216</v>
      </c>
      <c r="L116" s="45"/>
      <c r="M116" s="223" t="s">
        <v>19</v>
      </c>
      <c r="N116" s="224" t="s">
        <v>42</v>
      </c>
      <c r="O116" s="85"/>
      <c r="P116" s="225">
        <f>O116*H116</f>
        <v>0</v>
      </c>
      <c r="Q116" s="225">
        <v>0</v>
      </c>
      <c r="R116" s="225">
        <f>Q116*H116</f>
        <v>0</v>
      </c>
      <c r="S116" s="225">
        <v>0</v>
      </c>
      <c r="T116" s="226">
        <f>S116*H116</f>
        <v>0</v>
      </c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R116" s="227" t="s">
        <v>217</v>
      </c>
      <c r="AT116" s="227" t="s">
        <v>213</v>
      </c>
      <c r="AU116" s="227" t="s">
        <v>75</v>
      </c>
      <c r="AY116" s="18" t="s">
        <v>209</v>
      </c>
      <c r="BE116" s="228">
        <f>IF(N116="základní",J116,0)</f>
        <v>0</v>
      </c>
      <c r="BF116" s="228">
        <f>IF(N116="snížená",J116,0)</f>
        <v>0</v>
      </c>
      <c r="BG116" s="228">
        <f>IF(N116="zákl. přenesená",J116,0)</f>
        <v>0</v>
      </c>
      <c r="BH116" s="228">
        <f>IF(N116="sníž. přenesená",J116,0)</f>
        <v>0</v>
      </c>
      <c r="BI116" s="228">
        <f>IF(N116="nulová",J116,0)</f>
        <v>0</v>
      </c>
      <c r="BJ116" s="18" t="s">
        <v>75</v>
      </c>
      <c r="BK116" s="228">
        <f>ROUND(I116*H116,2)</f>
        <v>0</v>
      </c>
      <c r="BL116" s="18" t="s">
        <v>217</v>
      </c>
      <c r="BM116" s="227" t="s">
        <v>412</v>
      </c>
    </row>
    <row r="117" s="2" customFormat="1">
      <c r="A117" s="39"/>
      <c r="B117" s="40"/>
      <c r="C117" s="41"/>
      <c r="D117" s="229" t="s">
        <v>223</v>
      </c>
      <c r="E117" s="41"/>
      <c r="F117" s="230" t="s">
        <v>380</v>
      </c>
      <c r="G117" s="41"/>
      <c r="H117" s="41"/>
      <c r="I117" s="231"/>
      <c r="J117" s="41"/>
      <c r="K117" s="41"/>
      <c r="L117" s="45"/>
      <c r="M117" s="232"/>
      <c r="N117" s="233"/>
      <c r="O117" s="85"/>
      <c r="P117" s="85"/>
      <c r="Q117" s="85"/>
      <c r="R117" s="85"/>
      <c r="S117" s="85"/>
      <c r="T117" s="86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T117" s="18" t="s">
        <v>223</v>
      </c>
      <c r="AU117" s="18" t="s">
        <v>75</v>
      </c>
    </row>
    <row r="118" s="13" customFormat="1">
      <c r="A118" s="13"/>
      <c r="B118" s="234"/>
      <c r="C118" s="235"/>
      <c r="D118" s="229" t="s">
        <v>225</v>
      </c>
      <c r="E118" s="236" t="s">
        <v>19</v>
      </c>
      <c r="F118" s="237" t="s">
        <v>539</v>
      </c>
      <c r="G118" s="235"/>
      <c r="H118" s="238">
        <v>1.9079999999999999</v>
      </c>
      <c r="I118" s="239"/>
      <c r="J118" s="235"/>
      <c r="K118" s="235"/>
      <c r="L118" s="240"/>
      <c r="M118" s="241"/>
      <c r="N118" s="242"/>
      <c r="O118" s="242"/>
      <c r="P118" s="242"/>
      <c r="Q118" s="242"/>
      <c r="R118" s="242"/>
      <c r="S118" s="242"/>
      <c r="T118" s="24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44" t="s">
        <v>225</v>
      </c>
      <c r="AU118" s="244" t="s">
        <v>75</v>
      </c>
      <c r="AV118" s="13" t="s">
        <v>79</v>
      </c>
      <c r="AW118" s="13" t="s">
        <v>32</v>
      </c>
      <c r="AX118" s="13" t="s">
        <v>75</v>
      </c>
      <c r="AY118" s="244" t="s">
        <v>209</v>
      </c>
    </row>
    <row r="119" s="2" customFormat="1" ht="44.25" customHeight="1">
      <c r="A119" s="39"/>
      <c r="B119" s="40"/>
      <c r="C119" s="216" t="s">
        <v>261</v>
      </c>
      <c r="D119" s="216" t="s">
        <v>213</v>
      </c>
      <c r="E119" s="217" t="s">
        <v>430</v>
      </c>
      <c r="F119" s="218" t="s">
        <v>431</v>
      </c>
      <c r="G119" s="219" t="s">
        <v>221</v>
      </c>
      <c r="H119" s="220">
        <v>1</v>
      </c>
      <c r="I119" s="221"/>
      <c r="J119" s="222">
        <f>ROUND(I119*H119,2)</f>
        <v>0</v>
      </c>
      <c r="K119" s="218" t="s">
        <v>216</v>
      </c>
      <c r="L119" s="45"/>
      <c r="M119" s="223" t="s">
        <v>19</v>
      </c>
      <c r="N119" s="224" t="s">
        <v>42</v>
      </c>
      <c r="O119" s="85"/>
      <c r="P119" s="225">
        <f>O119*H119</f>
        <v>0</v>
      </c>
      <c r="Q119" s="225">
        <v>0</v>
      </c>
      <c r="R119" s="225">
        <f>Q119*H119</f>
        <v>0</v>
      </c>
      <c r="S119" s="225">
        <v>0</v>
      </c>
      <c r="T119" s="226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227" t="s">
        <v>217</v>
      </c>
      <c r="AT119" s="227" t="s">
        <v>213</v>
      </c>
      <c r="AU119" s="227" t="s">
        <v>75</v>
      </c>
      <c r="AY119" s="18" t="s">
        <v>209</v>
      </c>
      <c r="BE119" s="228">
        <f>IF(N119="základní",J119,0)</f>
        <v>0</v>
      </c>
      <c r="BF119" s="228">
        <f>IF(N119="snížená",J119,0)</f>
        <v>0</v>
      </c>
      <c r="BG119" s="228">
        <f>IF(N119="zákl. přenesená",J119,0)</f>
        <v>0</v>
      </c>
      <c r="BH119" s="228">
        <f>IF(N119="sníž. přenesená",J119,0)</f>
        <v>0</v>
      </c>
      <c r="BI119" s="228">
        <f>IF(N119="nulová",J119,0)</f>
        <v>0</v>
      </c>
      <c r="BJ119" s="18" t="s">
        <v>75</v>
      </c>
      <c r="BK119" s="228">
        <f>ROUND(I119*H119,2)</f>
        <v>0</v>
      </c>
      <c r="BL119" s="18" t="s">
        <v>217</v>
      </c>
      <c r="BM119" s="227" t="s">
        <v>432</v>
      </c>
    </row>
    <row r="120" s="13" customFormat="1">
      <c r="A120" s="13"/>
      <c r="B120" s="234"/>
      <c r="C120" s="235"/>
      <c r="D120" s="229" t="s">
        <v>225</v>
      </c>
      <c r="E120" s="236" t="s">
        <v>19</v>
      </c>
      <c r="F120" s="237" t="s">
        <v>435</v>
      </c>
      <c r="G120" s="235"/>
      <c r="H120" s="238">
        <v>1</v>
      </c>
      <c r="I120" s="239"/>
      <c r="J120" s="235"/>
      <c r="K120" s="235"/>
      <c r="L120" s="240"/>
      <c r="M120" s="273"/>
      <c r="N120" s="274"/>
      <c r="O120" s="274"/>
      <c r="P120" s="274"/>
      <c r="Q120" s="274"/>
      <c r="R120" s="274"/>
      <c r="S120" s="274"/>
      <c r="T120" s="275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44" t="s">
        <v>225</v>
      </c>
      <c r="AU120" s="244" t="s">
        <v>75</v>
      </c>
      <c r="AV120" s="13" t="s">
        <v>79</v>
      </c>
      <c r="AW120" s="13" t="s">
        <v>32</v>
      </c>
      <c r="AX120" s="13" t="s">
        <v>75</v>
      </c>
      <c r="AY120" s="244" t="s">
        <v>209</v>
      </c>
    </row>
    <row r="121" s="2" customFormat="1" ht="6.96" customHeight="1">
      <c r="A121" s="39"/>
      <c r="B121" s="60"/>
      <c r="C121" s="61"/>
      <c r="D121" s="61"/>
      <c r="E121" s="61"/>
      <c r="F121" s="61"/>
      <c r="G121" s="61"/>
      <c r="H121" s="61"/>
      <c r="I121" s="61"/>
      <c r="J121" s="61"/>
      <c r="K121" s="61"/>
      <c r="L121" s="45"/>
      <c r="M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</sheetData>
  <sheetProtection sheet="1" autoFilter="0" formatColumns="0" formatRows="0" objects="1" scenarios="1" spinCount="100000" saltValue="A8QnY/U1xeskqcuAqaPSBbN/qz0XMUqG7KhvgY2El7bNoeBs9oxKNEbPsiMghbNYxFBR/ZUMHkiSbg1iuUBjVw==" hashValue="rs39/JckNlPPJuaPs2bhKpHvyPASDKpvB1ACkyj4ualeB4FgWbzMRbZa2OPQWNIeOLzkx7l8xfUho8znOU8tdw==" algorithmName="SHA-512" password="CC35"/>
  <autoFilter ref="C93:K120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0:H80"/>
    <mergeCell ref="E84:H84"/>
    <mergeCell ref="E82:H82"/>
    <mergeCell ref="E86:H86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113</v>
      </c>
      <c r="AZ2" s="140" t="s">
        <v>540</v>
      </c>
      <c r="BA2" s="140" t="s">
        <v>541</v>
      </c>
      <c r="BB2" s="140" t="s">
        <v>176</v>
      </c>
      <c r="BC2" s="140" t="s">
        <v>542</v>
      </c>
      <c r="BD2" s="140" t="s">
        <v>79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  <c r="AZ3" s="140" t="s">
        <v>516</v>
      </c>
      <c r="BA3" s="140" t="s">
        <v>517</v>
      </c>
      <c r="BB3" s="140" t="s">
        <v>167</v>
      </c>
      <c r="BC3" s="140" t="s">
        <v>543</v>
      </c>
      <c r="BD3" s="140" t="s">
        <v>87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  <c r="AZ4" s="140" t="s">
        <v>169</v>
      </c>
      <c r="BA4" s="140" t="s">
        <v>170</v>
      </c>
      <c r="BB4" s="140" t="s">
        <v>171</v>
      </c>
      <c r="BC4" s="140" t="s">
        <v>544</v>
      </c>
      <c r="BD4" s="140" t="s">
        <v>79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519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545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546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ROUND(J95,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ROUND((SUM(BE95:BE202)),  2)</f>
        <v>0</v>
      </c>
      <c r="G37" s="39"/>
      <c r="H37" s="39"/>
      <c r="I37" s="160">
        <v>0.20999999999999999</v>
      </c>
      <c r="J37" s="159">
        <f>ROUND(((SUM(BE95:BE202))*I37),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ROUND((SUM(BF95:BF202)),  2)</f>
        <v>0</v>
      </c>
      <c r="G38" s="39"/>
      <c r="H38" s="39"/>
      <c r="I38" s="160">
        <v>0.14999999999999999</v>
      </c>
      <c r="J38" s="159">
        <f>ROUND(((SUM(BF95:BF202))*I38),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ROUND((SUM(BG95:BG202)),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ROUND((SUM(BH95:BH202)),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ROUND((SUM(BI95:BI202)),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519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545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5.1 - ZRN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J95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191</v>
      </c>
      <c r="E68" s="181"/>
      <c r="F68" s="181"/>
      <c r="G68" s="181"/>
      <c r="H68" s="181"/>
      <c r="I68" s="181"/>
      <c r="J68" s="182">
        <f>J96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84"/>
      <c r="C69" s="125"/>
      <c r="D69" s="185" t="s">
        <v>192</v>
      </c>
      <c r="E69" s="186"/>
      <c r="F69" s="186"/>
      <c r="G69" s="186"/>
      <c r="H69" s="186"/>
      <c r="I69" s="186"/>
      <c r="J69" s="187">
        <f>J97</f>
        <v>0</v>
      </c>
      <c r="K69" s="125"/>
      <c r="L69" s="18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9" customFormat="1" ht="24.96" customHeight="1">
      <c r="A70" s="9"/>
      <c r="B70" s="178"/>
      <c r="C70" s="179"/>
      <c r="D70" s="180" t="s">
        <v>193</v>
      </c>
      <c r="E70" s="181"/>
      <c r="F70" s="181"/>
      <c r="G70" s="181"/>
      <c r="H70" s="181"/>
      <c r="I70" s="181"/>
      <c r="J70" s="182">
        <f>J98</f>
        <v>0</v>
      </c>
      <c r="K70" s="179"/>
      <c r="L70" s="183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9" customFormat="1" ht="24.96" customHeight="1">
      <c r="A71" s="9"/>
      <c r="B71" s="178"/>
      <c r="C71" s="179"/>
      <c r="D71" s="180" t="s">
        <v>437</v>
      </c>
      <c r="E71" s="181"/>
      <c r="F71" s="181"/>
      <c r="G71" s="181"/>
      <c r="H71" s="181"/>
      <c r="I71" s="181"/>
      <c r="J71" s="182">
        <f>J164</f>
        <v>0</v>
      </c>
      <c r="K71" s="179"/>
      <c r="L71" s="183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="2" customFormat="1" ht="21.84" customHeight="1">
      <c r="A72" s="39"/>
      <c r="B72" s="40"/>
      <c r="C72" s="41"/>
      <c r="D72" s="41"/>
      <c r="E72" s="41"/>
      <c r="F72" s="41"/>
      <c r="G72" s="41"/>
      <c r="H72" s="41"/>
      <c r="I72" s="41"/>
      <c r="J72" s="41"/>
      <c r="K72" s="41"/>
      <c r="L72" s="148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6.96" customHeight="1">
      <c r="A73" s="39"/>
      <c r="B73" s="60"/>
      <c r="C73" s="61"/>
      <c r="D73" s="61"/>
      <c r="E73" s="61"/>
      <c r="F73" s="61"/>
      <c r="G73" s="61"/>
      <c r="H73" s="61"/>
      <c r="I73" s="61"/>
      <c r="J73" s="61"/>
      <c r="K73" s="61"/>
      <c r="L73" s="148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7" s="2" customFormat="1" ht="6.96" customHeight="1">
      <c r="A77" s="39"/>
      <c r="B77" s="62"/>
      <c r="C77" s="63"/>
      <c r="D77" s="63"/>
      <c r="E77" s="63"/>
      <c r="F77" s="63"/>
      <c r="G77" s="63"/>
      <c r="H77" s="63"/>
      <c r="I77" s="63"/>
      <c r="J77" s="63"/>
      <c r="K77" s="63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24.96" customHeight="1">
      <c r="A78" s="39"/>
      <c r="B78" s="40"/>
      <c r="C78" s="24" t="s">
        <v>194</v>
      </c>
      <c r="D78" s="41"/>
      <c r="E78" s="41"/>
      <c r="F78" s="41"/>
      <c r="G78" s="41"/>
      <c r="H78" s="41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41"/>
      <c r="J79" s="41"/>
      <c r="K79" s="41"/>
      <c r="L79" s="148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16</v>
      </c>
      <c r="D80" s="41"/>
      <c r="E80" s="41"/>
      <c r="F80" s="41"/>
      <c r="G80" s="41"/>
      <c r="H80" s="41"/>
      <c r="I80" s="41"/>
      <c r="J80" s="41"/>
      <c r="K80" s="41"/>
      <c r="L80" s="148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6.5" customHeight="1">
      <c r="A81" s="39"/>
      <c r="B81" s="40"/>
      <c r="C81" s="41"/>
      <c r="D81" s="41"/>
      <c r="E81" s="172" t="str">
        <f>E7</f>
        <v>Oprava přejezdu v obvodu Správy tratí Ústí nad Labem pro r. 2021 - změna č. 1</v>
      </c>
      <c r="F81" s="33"/>
      <c r="G81" s="33"/>
      <c r="H81" s="33"/>
      <c r="I81" s="41"/>
      <c r="J81" s="41"/>
      <c r="K81" s="41"/>
      <c r="L81" s="148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1" customFormat="1" ht="12" customHeight="1">
      <c r="B82" s="22"/>
      <c r="C82" s="33" t="s">
        <v>181</v>
      </c>
      <c r="D82" s="23"/>
      <c r="E82" s="23"/>
      <c r="F82" s="23"/>
      <c r="G82" s="23"/>
      <c r="H82" s="23"/>
      <c r="I82" s="23"/>
      <c r="J82" s="23"/>
      <c r="K82" s="23"/>
      <c r="L82" s="21"/>
    </row>
    <row r="83" s="1" customFormat="1" ht="16.5" customHeight="1">
      <c r="B83" s="22"/>
      <c r="C83" s="23"/>
      <c r="D83" s="23"/>
      <c r="E83" s="172" t="s">
        <v>519</v>
      </c>
      <c r="F83" s="23"/>
      <c r="G83" s="23"/>
      <c r="H83" s="23"/>
      <c r="I83" s="23"/>
      <c r="J83" s="23"/>
      <c r="K83" s="23"/>
      <c r="L83" s="21"/>
    </row>
    <row r="84" s="1" customFormat="1" ht="12" customHeight="1">
      <c r="B84" s="22"/>
      <c r="C84" s="33" t="s">
        <v>183</v>
      </c>
      <c r="D84" s="23"/>
      <c r="E84" s="23"/>
      <c r="F84" s="23"/>
      <c r="G84" s="23"/>
      <c r="H84" s="23"/>
      <c r="I84" s="23"/>
      <c r="J84" s="23"/>
      <c r="K84" s="23"/>
      <c r="L84" s="21"/>
    </row>
    <row r="85" s="2" customFormat="1" ht="16.5" customHeight="1">
      <c r="A85" s="39"/>
      <c r="B85" s="40"/>
      <c r="C85" s="41"/>
      <c r="D85" s="41"/>
      <c r="E85" s="173" t="s">
        <v>545</v>
      </c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185</v>
      </c>
      <c r="D86" s="41"/>
      <c r="E86" s="41"/>
      <c r="F86" s="41"/>
      <c r="G86" s="41"/>
      <c r="H86" s="41"/>
      <c r="I86" s="41"/>
      <c r="J86" s="41"/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70" t="str">
        <f>E13</f>
        <v>SO 5.1 - ZRN</v>
      </c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21</v>
      </c>
      <c r="D89" s="41"/>
      <c r="E89" s="41"/>
      <c r="F89" s="28" t="str">
        <f>F16</f>
        <v>Obvod ST Ústí n.L.</v>
      </c>
      <c r="G89" s="41"/>
      <c r="H89" s="41"/>
      <c r="I89" s="33" t="s">
        <v>23</v>
      </c>
      <c r="J89" s="73" t="str">
        <f>IF(J16="","",J16)</f>
        <v>19. 11. 2020</v>
      </c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25</v>
      </c>
      <c r="D91" s="41"/>
      <c r="E91" s="41"/>
      <c r="F91" s="28" t="str">
        <f>E19</f>
        <v xml:space="preserve"> </v>
      </c>
      <c r="G91" s="41"/>
      <c r="H91" s="41"/>
      <c r="I91" s="33" t="s">
        <v>31</v>
      </c>
      <c r="J91" s="37" t="str">
        <f>E25</f>
        <v xml:space="preserve"> </v>
      </c>
      <c r="K91" s="41"/>
      <c r="L91" s="148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29</v>
      </c>
      <c r="D92" s="41"/>
      <c r="E92" s="41"/>
      <c r="F92" s="28" t="str">
        <f>IF(E22="","",E22)</f>
        <v>Vyplň údaj</v>
      </c>
      <c r="G92" s="41"/>
      <c r="H92" s="41"/>
      <c r="I92" s="33" t="s">
        <v>33</v>
      </c>
      <c r="J92" s="37" t="str">
        <f>E28</f>
        <v>Jan Seemann</v>
      </c>
      <c r="K92" s="41"/>
      <c r="L92" s="148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148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11" customFormat="1" ht="29.28" customHeight="1">
      <c r="A94" s="189"/>
      <c r="B94" s="190"/>
      <c r="C94" s="191" t="s">
        <v>195</v>
      </c>
      <c r="D94" s="192" t="s">
        <v>56</v>
      </c>
      <c r="E94" s="192" t="s">
        <v>52</v>
      </c>
      <c r="F94" s="192" t="s">
        <v>53</v>
      </c>
      <c r="G94" s="192" t="s">
        <v>196</v>
      </c>
      <c r="H94" s="192" t="s">
        <v>197</v>
      </c>
      <c r="I94" s="192" t="s">
        <v>198</v>
      </c>
      <c r="J94" s="192" t="s">
        <v>189</v>
      </c>
      <c r="K94" s="193" t="s">
        <v>199</v>
      </c>
      <c r="L94" s="194"/>
      <c r="M94" s="93" t="s">
        <v>19</v>
      </c>
      <c r="N94" s="94" t="s">
        <v>41</v>
      </c>
      <c r="O94" s="94" t="s">
        <v>200</v>
      </c>
      <c r="P94" s="94" t="s">
        <v>201</v>
      </c>
      <c r="Q94" s="94" t="s">
        <v>202</v>
      </c>
      <c r="R94" s="94" t="s">
        <v>203</v>
      </c>
      <c r="S94" s="94" t="s">
        <v>204</v>
      </c>
      <c r="T94" s="95" t="s">
        <v>205</v>
      </c>
      <c r="U94" s="189"/>
      <c r="V94" s="189"/>
      <c r="W94" s="189"/>
      <c r="X94" s="189"/>
      <c r="Y94" s="189"/>
      <c r="Z94" s="189"/>
      <c r="AA94" s="189"/>
      <c r="AB94" s="189"/>
      <c r="AC94" s="189"/>
      <c r="AD94" s="189"/>
      <c r="AE94" s="189"/>
    </row>
    <row r="95" s="2" customFormat="1" ht="22.8" customHeight="1">
      <c r="A95" s="39"/>
      <c r="B95" s="40"/>
      <c r="C95" s="100" t="s">
        <v>206</v>
      </c>
      <c r="D95" s="41"/>
      <c r="E95" s="41"/>
      <c r="F95" s="41"/>
      <c r="G95" s="41"/>
      <c r="H95" s="41"/>
      <c r="I95" s="41"/>
      <c r="J95" s="195">
        <f>BK95</f>
        <v>0</v>
      </c>
      <c r="K95" s="41"/>
      <c r="L95" s="45"/>
      <c r="M95" s="96"/>
      <c r="N95" s="196"/>
      <c r="O95" s="97"/>
      <c r="P95" s="197">
        <f>P96+P98+P164</f>
        <v>0</v>
      </c>
      <c r="Q95" s="97"/>
      <c r="R95" s="197">
        <f>R96+R98+R164</f>
        <v>427.55595499999998</v>
      </c>
      <c r="S95" s="97"/>
      <c r="T95" s="198">
        <f>T96+T98+T164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T95" s="18" t="s">
        <v>70</v>
      </c>
      <c r="AU95" s="18" t="s">
        <v>190</v>
      </c>
      <c r="BK95" s="199">
        <f>BK96+BK98+BK164</f>
        <v>0</v>
      </c>
    </row>
    <row r="96" s="12" customFormat="1" ht="25.92" customHeight="1">
      <c r="A96" s="12"/>
      <c r="B96" s="200"/>
      <c r="C96" s="201"/>
      <c r="D96" s="202" t="s">
        <v>70</v>
      </c>
      <c r="E96" s="203" t="s">
        <v>207</v>
      </c>
      <c r="F96" s="203" t="s">
        <v>208</v>
      </c>
      <c r="G96" s="201"/>
      <c r="H96" s="201"/>
      <c r="I96" s="204"/>
      <c r="J96" s="205">
        <f>BK96</f>
        <v>0</v>
      </c>
      <c r="K96" s="201"/>
      <c r="L96" s="206"/>
      <c r="M96" s="207"/>
      <c r="N96" s="208"/>
      <c r="O96" s="208"/>
      <c r="P96" s="209">
        <f>P97</f>
        <v>0</v>
      </c>
      <c r="Q96" s="208"/>
      <c r="R96" s="209">
        <f>R97</f>
        <v>0</v>
      </c>
      <c r="S96" s="208"/>
      <c r="T96" s="210">
        <f>T97</f>
        <v>0</v>
      </c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R96" s="211" t="s">
        <v>75</v>
      </c>
      <c r="AT96" s="212" t="s">
        <v>70</v>
      </c>
      <c r="AU96" s="212" t="s">
        <v>71</v>
      </c>
      <c r="AY96" s="211" t="s">
        <v>209</v>
      </c>
      <c r="BK96" s="213">
        <f>BK97</f>
        <v>0</v>
      </c>
    </row>
    <row r="97" s="12" customFormat="1" ht="22.8" customHeight="1">
      <c r="A97" s="12"/>
      <c r="B97" s="200"/>
      <c r="C97" s="201"/>
      <c r="D97" s="202" t="s">
        <v>70</v>
      </c>
      <c r="E97" s="214" t="s">
        <v>126</v>
      </c>
      <c r="F97" s="214" t="s">
        <v>210</v>
      </c>
      <c r="G97" s="201"/>
      <c r="H97" s="201"/>
      <c r="I97" s="204"/>
      <c r="J97" s="215">
        <f>BK97</f>
        <v>0</v>
      </c>
      <c r="K97" s="201"/>
      <c r="L97" s="206"/>
      <c r="M97" s="207"/>
      <c r="N97" s="208"/>
      <c r="O97" s="208"/>
      <c r="P97" s="209">
        <v>0</v>
      </c>
      <c r="Q97" s="208"/>
      <c r="R97" s="209">
        <v>0</v>
      </c>
      <c r="S97" s="208"/>
      <c r="T97" s="210">
        <v>0</v>
      </c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R97" s="211" t="s">
        <v>75</v>
      </c>
      <c r="AT97" s="212" t="s">
        <v>70</v>
      </c>
      <c r="AU97" s="212" t="s">
        <v>75</v>
      </c>
      <c r="AY97" s="211" t="s">
        <v>209</v>
      </c>
      <c r="BK97" s="213">
        <v>0</v>
      </c>
    </row>
    <row r="98" s="12" customFormat="1" ht="25.92" customHeight="1">
      <c r="A98" s="12"/>
      <c r="B98" s="200"/>
      <c r="C98" s="201"/>
      <c r="D98" s="202" t="s">
        <v>70</v>
      </c>
      <c r="E98" s="203" t="s">
        <v>211</v>
      </c>
      <c r="F98" s="203" t="s">
        <v>212</v>
      </c>
      <c r="G98" s="201"/>
      <c r="H98" s="201"/>
      <c r="I98" s="204"/>
      <c r="J98" s="205">
        <f>BK98</f>
        <v>0</v>
      </c>
      <c r="K98" s="201"/>
      <c r="L98" s="206"/>
      <c r="M98" s="207"/>
      <c r="N98" s="208"/>
      <c r="O98" s="208"/>
      <c r="P98" s="209">
        <f>SUM(P99:P163)</f>
        <v>0</v>
      </c>
      <c r="Q98" s="208"/>
      <c r="R98" s="209">
        <f>SUM(R99:R163)</f>
        <v>427.55595499999998</v>
      </c>
      <c r="S98" s="208"/>
      <c r="T98" s="210">
        <f>SUM(T99:T163)</f>
        <v>0</v>
      </c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R98" s="211" t="s">
        <v>116</v>
      </c>
      <c r="AT98" s="212" t="s">
        <v>70</v>
      </c>
      <c r="AU98" s="212" t="s">
        <v>71</v>
      </c>
      <c r="AY98" s="211" t="s">
        <v>209</v>
      </c>
      <c r="BK98" s="213">
        <f>SUM(BK99:BK163)</f>
        <v>0</v>
      </c>
    </row>
    <row r="99" s="2" customFormat="1">
      <c r="A99" s="39"/>
      <c r="B99" s="40"/>
      <c r="C99" s="216" t="s">
        <v>75</v>
      </c>
      <c r="D99" s="216" t="s">
        <v>213</v>
      </c>
      <c r="E99" s="217" t="s">
        <v>214</v>
      </c>
      <c r="F99" s="218" t="s">
        <v>215</v>
      </c>
      <c r="G99" s="219" t="s">
        <v>167</v>
      </c>
      <c r="H99" s="220">
        <v>15</v>
      </c>
      <c r="I99" s="221"/>
      <c r="J99" s="222">
        <f>ROUND(I99*H99,2)</f>
        <v>0</v>
      </c>
      <c r="K99" s="218" t="s">
        <v>216</v>
      </c>
      <c r="L99" s="45"/>
      <c r="M99" s="223" t="s">
        <v>19</v>
      </c>
      <c r="N99" s="224" t="s">
        <v>42</v>
      </c>
      <c r="O99" s="85"/>
      <c r="P99" s="225">
        <f>O99*H99</f>
        <v>0</v>
      </c>
      <c r="Q99" s="225">
        <v>0</v>
      </c>
      <c r="R99" s="225">
        <f>Q99*H99</f>
        <v>0</v>
      </c>
      <c r="S99" s="225">
        <v>0</v>
      </c>
      <c r="T99" s="226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27" t="s">
        <v>217</v>
      </c>
      <c r="AT99" s="227" t="s">
        <v>213</v>
      </c>
      <c r="AU99" s="227" t="s">
        <v>75</v>
      </c>
      <c r="AY99" s="18" t="s">
        <v>209</v>
      </c>
      <c r="BE99" s="228">
        <f>IF(N99="základní",J99,0)</f>
        <v>0</v>
      </c>
      <c r="BF99" s="228">
        <f>IF(N99="snížená",J99,0)</f>
        <v>0</v>
      </c>
      <c r="BG99" s="228">
        <f>IF(N99="zákl. přenesená",J99,0)</f>
        <v>0</v>
      </c>
      <c r="BH99" s="228">
        <f>IF(N99="sníž. přenesená",J99,0)</f>
        <v>0</v>
      </c>
      <c r="BI99" s="228">
        <f>IF(N99="nulová",J99,0)</f>
        <v>0</v>
      </c>
      <c r="BJ99" s="18" t="s">
        <v>75</v>
      </c>
      <c r="BK99" s="228">
        <f>ROUND(I99*H99,2)</f>
        <v>0</v>
      </c>
      <c r="BL99" s="18" t="s">
        <v>217</v>
      </c>
      <c r="BM99" s="227" t="s">
        <v>547</v>
      </c>
    </row>
    <row r="100" s="13" customFormat="1">
      <c r="A100" s="13"/>
      <c r="B100" s="234"/>
      <c r="C100" s="235"/>
      <c r="D100" s="229" t="s">
        <v>225</v>
      </c>
      <c r="E100" s="236" t="s">
        <v>19</v>
      </c>
      <c r="F100" s="237" t="s">
        <v>548</v>
      </c>
      <c r="G100" s="235"/>
      <c r="H100" s="238">
        <v>15</v>
      </c>
      <c r="I100" s="239"/>
      <c r="J100" s="235"/>
      <c r="K100" s="235"/>
      <c r="L100" s="240"/>
      <c r="M100" s="241"/>
      <c r="N100" s="242"/>
      <c r="O100" s="242"/>
      <c r="P100" s="242"/>
      <c r="Q100" s="242"/>
      <c r="R100" s="242"/>
      <c r="S100" s="242"/>
      <c r="T100" s="24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T100" s="244" t="s">
        <v>225</v>
      </c>
      <c r="AU100" s="244" t="s">
        <v>75</v>
      </c>
      <c r="AV100" s="13" t="s">
        <v>79</v>
      </c>
      <c r="AW100" s="13" t="s">
        <v>32</v>
      </c>
      <c r="AX100" s="13" t="s">
        <v>75</v>
      </c>
      <c r="AY100" s="244" t="s">
        <v>209</v>
      </c>
    </row>
    <row r="101" s="2" customFormat="1" ht="33" customHeight="1">
      <c r="A101" s="39"/>
      <c r="B101" s="40"/>
      <c r="C101" s="216" t="s">
        <v>79</v>
      </c>
      <c r="D101" s="216" t="s">
        <v>213</v>
      </c>
      <c r="E101" s="217" t="s">
        <v>230</v>
      </c>
      <c r="F101" s="218" t="s">
        <v>231</v>
      </c>
      <c r="G101" s="219" t="s">
        <v>176</v>
      </c>
      <c r="H101" s="220">
        <v>57</v>
      </c>
      <c r="I101" s="221"/>
      <c r="J101" s="222">
        <f>ROUND(I101*H101,2)</f>
        <v>0</v>
      </c>
      <c r="K101" s="218" t="s">
        <v>216</v>
      </c>
      <c r="L101" s="45"/>
      <c r="M101" s="223" t="s">
        <v>19</v>
      </c>
      <c r="N101" s="224" t="s">
        <v>42</v>
      </c>
      <c r="O101" s="85"/>
      <c r="P101" s="225">
        <f>O101*H101</f>
        <v>0</v>
      </c>
      <c r="Q101" s="225">
        <v>0</v>
      </c>
      <c r="R101" s="225">
        <f>Q101*H101</f>
        <v>0</v>
      </c>
      <c r="S101" s="225">
        <v>0</v>
      </c>
      <c r="T101" s="226">
        <f>S101*H101</f>
        <v>0</v>
      </c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R101" s="227" t="s">
        <v>217</v>
      </c>
      <c r="AT101" s="227" t="s">
        <v>213</v>
      </c>
      <c r="AU101" s="227" t="s">
        <v>75</v>
      </c>
      <c r="AY101" s="18" t="s">
        <v>209</v>
      </c>
      <c r="BE101" s="228">
        <f>IF(N101="základní",J101,0)</f>
        <v>0</v>
      </c>
      <c r="BF101" s="228">
        <f>IF(N101="snížená",J101,0)</f>
        <v>0</v>
      </c>
      <c r="BG101" s="228">
        <f>IF(N101="zákl. přenesená",J101,0)</f>
        <v>0</v>
      </c>
      <c r="BH101" s="228">
        <f>IF(N101="sníž. přenesená",J101,0)</f>
        <v>0</v>
      </c>
      <c r="BI101" s="228">
        <f>IF(N101="nulová",J101,0)</f>
        <v>0</v>
      </c>
      <c r="BJ101" s="18" t="s">
        <v>75</v>
      </c>
      <c r="BK101" s="228">
        <f>ROUND(I101*H101,2)</f>
        <v>0</v>
      </c>
      <c r="BL101" s="18" t="s">
        <v>217</v>
      </c>
      <c r="BM101" s="227" t="s">
        <v>549</v>
      </c>
    </row>
    <row r="102" s="13" customFormat="1">
      <c r="A102" s="13"/>
      <c r="B102" s="234"/>
      <c r="C102" s="235"/>
      <c r="D102" s="229" t="s">
        <v>225</v>
      </c>
      <c r="E102" s="236" t="s">
        <v>19</v>
      </c>
      <c r="F102" s="237" t="s">
        <v>550</v>
      </c>
      <c r="G102" s="235"/>
      <c r="H102" s="238">
        <v>31.5</v>
      </c>
      <c r="I102" s="239"/>
      <c r="J102" s="235"/>
      <c r="K102" s="235"/>
      <c r="L102" s="240"/>
      <c r="M102" s="241"/>
      <c r="N102" s="242"/>
      <c r="O102" s="242"/>
      <c r="P102" s="242"/>
      <c r="Q102" s="242"/>
      <c r="R102" s="242"/>
      <c r="S102" s="242"/>
      <c r="T102" s="24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44" t="s">
        <v>225</v>
      </c>
      <c r="AU102" s="244" t="s">
        <v>75</v>
      </c>
      <c r="AV102" s="13" t="s">
        <v>79</v>
      </c>
      <c r="AW102" s="13" t="s">
        <v>32</v>
      </c>
      <c r="AX102" s="13" t="s">
        <v>71</v>
      </c>
      <c r="AY102" s="244" t="s">
        <v>209</v>
      </c>
    </row>
    <row r="103" s="13" customFormat="1">
      <c r="A103" s="13"/>
      <c r="B103" s="234"/>
      <c r="C103" s="235"/>
      <c r="D103" s="229" t="s">
        <v>225</v>
      </c>
      <c r="E103" s="236" t="s">
        <v>19</v>
      </c>
      <c r="F103" s="237" t="s">
        <v>551</v>
      </c>
      <c r="G103" s="235"/>
      <c r="H103" s="238">
        <v>21</v>
      </c>
      <c r="I103" s="239"/>
      <c r="J103" s="235"/>
      <c r="K103" s="235"/>
      <c r="L103" s="240"/>
      <c r="M103" s="241"/>
      <c r="N103" s="242"/>
      <c r="O103" s="242"/>
      <c r="P103" s="242"/>
      <c r="Q103" s="242"/>
      <c r="R103" s="242"/>
      <c r="S103" s="242"/>
      <c r="T103" s="24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T103" s="244" t="s">
        <v>225</v>
      </c>
      <c r="AU103" s="244" t="s">
        <v>75</v>
      </c>
      <c r="AV103" s="13" t="s">
        <v>79</v>
      </c>
      <c r="AW103" s="13" t="s">
        <v>32</v>
      </c>
      <c r="AX103" s="13" t="s">
        <v>71</v>
      </c>
      <c r="AY103" s="244" t="s">
        <v>209</v>
      </c>
    </row>
    <row r="104" s="13" customFormat="1">
      <c r="A104" s="13"/>
      <c r="B104" s="234"/>
      <c r="C104" s="235"/>
      <c r="D104" s="229" t="s">
        <v>225</v>
      </c>
      <c r="E104" s="236" t="s">
        <v>19</v>
      </c>
      <c r="F104" s="237" t="s">
        <v>552</v>
      </c>
      <c r="G104" s="235"/>
      <c r="H104" s="238">
        <v>4.5</v>
      </c>
      <c r="I104" s="239"/>
      <c r="J104" s="235"/>
      <c r="K104" s="235"/>
      <c r="L104" s="240"/>
      <c r="M104" s="241"/>
      <c r="N104" s="242"/>
      <c r="O104" s="242"/>
      <c r="P104" s="242"/>
      <c r="Q104" s="242"/>
      <c r="R104" s="242"/>
      <c r="S104" s="242"/>
      <c r="T104" s="24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T104" s="244" t="s">
        <v>225</v>
      </c>
      <c r="AU104" s="244" t="s">
        <v>75</v>
      </c>
      <c r="AV104" s="13" t="s">
        <v>79</v>
      </c>
      <c r="AW104" s="13" t="s">
        <v>32</v>
      </c>
      <c r="AX104" s="13" t="s">
        <v>71</v>
      </c>
      <c r="AY104" s="244" t="s">
        <v>209</v>
      </c>
    </row>
    <row r="105" s="14" customFormat="1">
      <c r="A105" s="14"/>
      <c r="B105" s="245"/>
      <c r="C105" s="246"/>
      <c r="D105" s="229" t="s">
        <v>225</v>
      </c>
      <c r="E105" s="247" t="s">
        <v>174</v>
      </c>
      <c r="F105" s="248" t="s">
        <v>229</v>
      </c>
      <c r="G105" s="246"/>
      <c r="H105" s="249">
        <v>57</v>
      </c>
      <c r="I105" s="250"/>
      <c r="J105" s="246"/>
      <c r="K105" s="246"/>
      <c r="L105" s="251"/>
      <c r="M105" s="252"/>
      <c r="N105" s="253"/>
      <c r="O105" s="253"/>
      <c r="P105" s="253"/>
      <c r="Q105" s="253"/>
      <c r="R105" s="253"/>
      <c r="S105" s="253"/>
      <c r="T105" s="25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T105" s="255" t="s">
        <v>225</v>
      </c>
      <c r="AU105" s="255" t="s">
        <v>75</v>
      </c>
      <c r="AV105" s="14" t="s">
        <v>116</v>
      </c>
      <c r="AW105" s="14" t="s">
        <v>32</v>
      </c>
      <c r="AX105" s="14" t="s">
        <v>75</v>
      </c>
      <c r="AY105" s="255" t="s">
        <v>209</v>
      </c>
    </row>
    <row r="106" s="2" customFormat="1">
      <c r="A106" s="39"/>
      <c r="B106" s="40"/>
      <c r="C106" s="216" t="s">
        <v>87</v>
      </c>
      <c r="D106" s="216" t="s">
        <v>213</v>
      </c>
      <c r="E106" s="217" t="s">
        <v>553</v>
      </c>
      <c r="F106" s="218" t="s">
        <v>554</v>
      </c>
      <c r="G106" s="219" t="s">
        <v>167</v>
      </c>
      <c r="H106" s="220">
        <v>19.199999999999999</v>
      </c>
      <c r="I106" s="221"/>
      <c r="J106" s="222">
        <f>ROUND(I106*H106,2)</f>
        <v>0</v>
      </c>
      <c r="K106" s="218" t="s">
        <v>216</v>
      </c>
      <c r="L106" s="45"/>
      <c r="M106" s="223" t="s">
        <v>19</v>
      </c>
      <c r="N106" s="224" t="s">
        <v>42</v>
      </c>
      <c r="O106" s="85"/>
      <c r="P106" s="225">
        <f>O106*H106</f>
        <v>0</v>
      </c>
      <c r="Q106" s="225">
        <v>0</v>
      </c>
      <c r="R106" s="225">
        <f>Q106*H106</f>
        <v>0</v>
      </c>
      <c r="S106" s="225">
        <v>0</v>
      </c>
      <c r="T106" s="226">
        <f>S106*H106</f>
        <v>0</v>
      </c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R106" s="227" t="s">
        <v>217</v>
      </c>
      <c r="AT106" s="227" t="s">
        <v>213</v>
      </c>
      <c r="AU106" s="227" t="s">
        <v>75</v>
      </c>
      <c r="AY106" s="18" t="s">
        <v>209</v>
      </c>
      <c r="BE106" s="228">
        <f>IF(N106="základní",J106,0)</f>
        <v>0</v>
      </c>
      <c r="BF106" s="228">
        <f>IF(N106="snížená",J106,0)</f>
        <v>0</v>
      </c>
      <c r="BG106" s="228">
        <f>IF(N106="zákl. přenesená",J106,0)</f>
        <v>0</v>
      </c>
      <c r="BH106" s="228">
        <f>IF(N106="sníž. přenesená",J106,0)</f>
        <v>0</v>
      </c>
      <c r="BI106" s="228">
        <f>IF(N106="nulová",J106,0)</f>
        <v>0</v>
      </c>
      <c r="BJ106" s="18" t="s">
        <v>75</v>
      </c>
      <c r="BK106" s="228">
        <f>ROUND(I106*H106,2)</f>
        <v>0</v>
      </c>
      <c r="BL106" s="18" t="s">
        <v>217</v>
      </c>
      <c r="BM106" s="227" t="s">
        <v>555</v>
      </c>
    </row>
    <row r="107" s="13" customFormat="1">
      <c r="A107" s="13"/>
      <c r="B107" s="234"/>
      <c r="C107" s="235"/>
      <c r="D107" s="229" t="s">
        <v>225</v>
      </c>
      <c r="E107" s="236" t="s">
        <v>19</v>
      </c>
      <c r="F107" s="237" t="s">
        <v>556</v>
      </c>
      <c r="G107" s="235"/>
      <c r="H107" s="238">
        <v>9.5999999999999996</v>
      </c>
      <c r="I107" s="239"/>
      <c r="J107" s="235"/>
      <c r="K107" s="235"/>
      <c r="L107" s="240"/>
      <c r="M107" s="241"/>
      <c r="N107" s="242"/>
      <c r="O107" s="242"/>
      <c r="P107" s="242"/>
      <c r="Q107" s="242"/>
      <c r="R107" s="242"/>
      <c r="S107" s="242"/>
      <c r="T107" s="24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44" t="s">
        <v>225</v>
      </c>
      <c r="AU107" s="244" t="s">
        <v>75</v>
      </c>
      <c r="AV107" s="13" t="s">
        <v>79</v>
      </c>
      <c r="AW107" s="13" t="s">
        <v>32</v>
      </c>
      <c r="AX107" s="13" t="s">
        <v>71</v>
      </c>
      <c r="AY107" s="244" t="s">
        <v>209</v>
      </c>
    </row>
    <row r="108" s="13" customFormat="1">
      <c r="A108" s="13"/>
      <c r="B108" s="234"/>
      <c r="C108" s="235"/>
      <c r="D108" s="229" t="s">
        <v>225</v>
      </c>
      <c r="E108" s="236" t="s">
        <v>19</v>
      </c>
      <c r="F108" s="237" t="s">
        <v>557</v>
      </c>
      <c r="G108" s="235"/>
      <c r="H108" s="238">
        <v>9.5999999999999996</v>
      </c>
      <c r="I108" s="239"/>
      <c r="J108" s="235"/>
      <c r="K108" s="235"/>
      <c r="L108" s="240"/>
      <c r="M108" s="241"/>
      <c r="N108" s="242"/>
      <c r="O108" s="242"/>
      <c r="P108" s="242"/>
      <c r="Q108" s="242"/>
      <c r="R108" s="242"/>
      <c r="S108" s="242"/>
      <c r="T108" s="24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T108" s="244" t="s">
        <v>225</v>
      </c>
      <c r="AU108" s="244" t="s">
        <v>75</v>
      </c>
      <c r="AV108" s="13" t="s">
        <v>79</v>
      </c>
      <c r="AW108" s="13" t="s">
        <v>32</v>
      </c>
      <c r="AX108" s="13" t="s">
        <v>71</v>
      </c>
      <c r="AY108" s="244" t="s">
        <v>209</v>
      </c>
    </row>
    <row r="109" s="14" customFormat="1">
      <c r="A109" s="14"/>
      <c r="B109" s="245"/>
      <c r="C109" s="246"/>
      <c r="D109" s="229" t="s">
        <v>225</v>
      </c>
      <c r="E109" s="247" t="s">
        <v>178</v>
      </c>
      <c r="F109" s="248" t="s">
        <v>229</v>
      </c>
      <c r="G109" s="246"/>
      <c r="H109" s="249">
        <v>19.199999999999999</v>
      </c>
      <c r="I109" s="250"/>
      <c r="J109" s="246"/>
      <c r="K109" s="246"/>
      <c r="L109" s="251"/>
      <c r="M109" s="252"/>
      <c r="N109" s="253"/>
      <c r="O109" s="253"/>
      <c r="P109" s="253"/>
      <c r="Q109" s="253"/>
      <c r="R109" s="253"/>
      <c r="S109" s="253"/>
      <c r="T109" s="25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T109" s="255" t="s">
        <v>225</v>
      </c>
      <c r="AU109" s="255" t="s">
        <v>75</v>
      </c>
      <c r="AV109" s="14" t="s">
        <v>116</v>
      </c>
      <c r="AW109" s="14" t="s">
        <v>32</v>
      </c>
      <c r="AX109" s="14" t="s">
        <v>75</v>
      </c>
      <c r="AY109" s="255" t="s">
        <v>209</v>
      </c>
    </row>
    <row r="110" s="2" customFormat="1">
      <c r="A110" s="39"/>
      <c r="B110" s="40"/>
      <c r="C110" s="216" t="s">
        <v>116</v>
      </c>
      <c r="D110" s="216" t="s">
        <v>213</v>
      </c>
      <c r="E110" s="217" t="s">
        <v>276</v>
      </c>
      <c r="F110" s="218" t="s">
        <v>558</v>
      </c>
      <c r="G110" s="219" t="s">
        <v>171</v>
      </c>
      <c r="H110" s="220">
        <v>33.389000000000003</v>
      </c>
      <c r="I110" s="221"/>
      <c r="J110" s="222">
        <f>ROUND(I110*H110,2)</f>
        <v>0</v>
      </c>
      <c r="K110" s="218" t="s">
        <v>216</v>
      </c>
      <c r="L110" s="45"/>
      <c r="M110" s="223" t="s">
        <v>19</v>
      </c>
      <c r="N110" s="224" t="s">
        <v>42</v>
      </c>
      <c r="O110" s="85"/>
      <c r="P110" s="225">
        <f>O110*H110</f>
        <v>0</v>
      </c>
      <c r="Q110" s="225">
        <v>0</v>
      </c>
      <c r="R110" s="225">
        <f>Q110*H110</f>
        <v>0</v>
      </c>
      <c r="S110" s="225">
        <v>0</v>
      </c>
      <c r="T110" s="226">
        <f>S110*H110</f>
        <v>0</v>
      </c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R110" s="227" t="s">
        <v>116</v>
      </c>
      <c r="AT110" s="227" t="s">
        <v>213</v>
      </c>
      <c r="AU110" s="227" t="s">
        <v>75</v>
      </c>
      <c r="AY110" s="18" t="s">
        <v>209</v>
      </c>
      <c r="BE110" s="228">
        <f>IF(N110="základní",J110,0)</f>
        <v>0</v>
      </c>
      <c r="BF110" s="228">
        <f>IF(N110="snížená",J110,0)</f>
        <v>0</v>
      </c>
      <c r="BG110" s="228">
        <f>IF(N110="zákl. přenesená",J110,0)</f>
        <v>0</v>
      </c>
      <c r="BH110" s="228">
        <f>IF(N110="sníž. přenesená",J110,0)</f>
        <v>0</v>
      </c>
      <c r="BI110" s="228">
        <f>IF(N110="nulová",J110,0)</f>
        <v>0</v>
      </c>
      <c r="BJ110" s="18" t="s">
        <v>75</v>
      </c>
      <c r="BK110" s="228">
        <f>ROUND(I110*H110,2)</f>
        <v>0</v>
      </c>
      <c r="BL110" s="18" t="s">
        <v>116</v>
      </c>
      <c r="BM110" s="227" t="s">
        <v>559</v>
      </c>
    </row>
    <row r="111" s="13" customFormat="1">
      <c r="A111" s="13"/>
      <c r="B111" s="234"/>
      <c r="C111" s="235"/>
      <c r="D111" s="229" t="s">
        <v>225</v>
      </c>
      <c r="E111" s="236" t="s">
        <v>19</v>
      </c>
      <c r="F111" s="237" t="s">
        <v>560</v>
      </c>
      <c r="G111" s="235"/>
      <c r="H111" s="238">
        <v>33.389000000000003</v>
      </c>
      <c r="I111" s="239"/>
      <c r="J111" s="235"/>
      <c r="K111" s="235"/>
      <c r="L111" s="240"/>
      <c r="M111" s="241"/>
      <c r="N111" s="242"/>
      <c r="O111" s="242"/>
      <c r="P111" s="242"/>
      <c r="Q111" s="242"/>
      <c r="R111" s="242"/>
      <c r="S111" s="242"/>
      <c r="T111" s="24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44" t="s">
        <v>225</v>
      </c>
      <c r="AU111" s="244" t="s">
        <v>75</v>
      </c>
      <c r="AV111" s="13" t="s">
        <v>79</v>
      </c>
      <c r="AW111" s="13" t="s">
        <v>32</v>
      </c>
      <c r="AX111" s="13" t="s">
        <v>75</v>
      </c>
      <c r="AY111" s="244" t="s">
        <v>209</v>
      </c>
    </row>
    <row r="112" s="2" customFormat="1">
      <c r="A112" s="39"/>
      <c r="B112" s="40"/>
      <c r="C112" s="216" t="s">
        <v>126</v>
      </c>
      <c r="D112" s="216" t="s">
        <v>213</v>
      </c>
      <c r="E112" s="217" t="s">
        <v>561</v>
      </c>
      <c r="F112" s="218" t="s">
        <v>562</v>
      </c>
      <c r="G112" s="219" t="s">
        <v>171</v>
      </c>
      <c r="H112" s="220">
        <v>231.38900000000001</v>
      </c>
      <c r="I112" s="221"/>
      <c r="J112" s="222">
        <f>ROUND(I112*H112,2)</f>
        <v>0</v>
      </c>
      <c r="K112" s="218" t="s">
        <v>216</v>
      </c>
      <c r="L112" s="45"/>
      <c r="M112" s="223" t="s">
        <v>19</v>
      </c>
      <c r="N112" s="224" t="s">
        <v>42</v>
      </c>
      <c r="O112" s="85"/>
      <c r="P112" s="225">
        <f>O112*H112</f>
        <v>0</v>
      </c>
      <c r="Q112" s="225">
        <v>0</v>
      </c>
      <c r="R112" s="225">
        <f>Q112*H112</f>
        <v>0</v>
      </c>
      <c r="S112" s="225">
        <v>0</v>
      </c>
      <c r="T112" s="226">
        <f>S112*H112</f>
        <v>0</v>
      </c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R112" s="227" t="s">
        <v>217</v>
      </c>
      <c r="AT112" s="227" t="s">
        <v>213</v>
      </c>
      <c r="AU112" s="227" t="s">
        <v>75</v>
      </c>
      <c r="AY112" s="18" t="s">
        <v>209</v>
      </c>
      <c r="BE112" s="228">
        <f>IF(N112="základní",J112,0)</f>
        <v>0</v>
      </c>
      <c r="BF112" s="228">
        <f>IF(N112="snížená",J112,0)</f>
        <v>0</v>
      </c>
      <c r="BG112" s="228">
        <f>IF(N112="zákl. přenesená",J112,0)</f>
        <v>0</v>
      </c>
      <c r="BH112" s="228">
        <f>IF(N112="sníž. přenesená",J112,0)</f>
        <v>0</v>
      </c>
      <c r="BI112" s="228">
        <f>IF(N112="nulová",J112,0)</f>
        <v>0</v>
      </c>
      <c r="BJ112" s="18" t="s">
        <v>75</v>
      </c>
      <c r="BK112" s="228">
        <f>ROUND(I112*H112,2)</f>
        <v>0</v>
      </c>
      <c r="BL112" s="18" t="s">
        <v>217</v>
      </c>
      <c r="BM112" s="227" t="s">
        <v>563</v>
      </c>
    </row>
    <row r="113" s="13" customFormat="1">
      <c r="A113" s="13"/>
      <c r="B113" s="234"/>
      <c r="C113" s="235"/>
      <c r="D113" s="229" t="s">
        <v>225</v>
      </c>
      <c r="E113" s="236" t="s">
        <v>19</v>
      </c>
      <c r="F113" s="237" t="s">
        <v>560</v>
      </c>
      <c r="G113" s="235"/>
      <c r="H113" s="238">
        <v>33.389000000000003</v>
      </c>
      <c r="I113" s="239"/>
      <c r="J113" s="235"/>
      <c r="K113" s="235"/>
      <c r="L113" s="240"/>
      <c r="M113" s="241"/>
      <c r="N113" s="242"/>
      <c r="O113" s="242"/>
      <c r="P113" s="242"/>
      <c r="Q113" s="242"/>
      <c r="R113" s="242"/>
      <c r="S113" s="242"/>
      <c r="T113" s="24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244" t="s">
        <v>225</v>
      </c>
      <c r="AU113" s="244" t="s">
        <v>75</v>
      </c>
      <c r="AV113" s="13" t="s">
        <v>79</v>
      </c>
      <c r="AW113" s="13" t="s">
        <v>32</v>
      </c>
      <c r="AX113" s="13" t="s">
        <v>71</v>
      </c>
      <c r="AY113" s="244" t="s">
        <v>209</v>
      </c>
    </row>
    <row r="114" s="13" customFormat="1">
      <c r="A114" s="13"/>
      <c r="B114" s="234"/>
      <c r="C114" s="235"/>
      <c r="D114" s="229" t="s">
        <v>225</v>
      </c>
      <c r="E114" s="236" t="s">
        <v>19</v>
      </c>
      <c r="F114" s="237" t="s">
        <v>564</v>
      </c>
      <c r="G114" s="235"/>
      <c r="H114" s="238">
        <v>198</v>
      </c>
      <c r="I114" s="239"/>
      <c r="J114" s="235"/>
      <c r="K114" s="235"/>
      <c r="L114" s="240"/>
      <c r="M114" s="241"/>
      <c r="N114" s="242"/>
      <c r="O114" s="242"/>
      <c r="P114" s="242"/>
      <c r="Q114" s="242"/>
      <c r="R114" s="242"/>
      <c r="S114" s="242"/>
      <c r="T114" s="24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44" t="s">
        <v>225</v>
      </c>
      <c r="AU114" s="244" t="s">
        <v>75</v>
      </c>
      <c r="AV114" s="13" t="s">
        <v>79</v>
      </c>
      <c r="AW114" s="13" t="s">
        <v>32</v>
      </c>
      <c r="AX114" s="13" t="s">
        <v>71</v>
      </c>
      <c r="AY114" s="244" t="s">
        <v>209</v>
      </c>
    </row>
    <row r="115" s="14" customFormat="1">
      <c r="A115" s="14"/>
      <c r="B115" s="245"/>
      <c r="C115" s="246"/>
      <c r="D115" s="229" t="s">
        <v>225</v>
      </c>
      <c r="E115" s="247" t="s">
        <v>169</v>
      </c>
      <c r="F115" s="248" t="s">
        <v>229</v>
      </c>
      <c r="G115" s="246"/>
      <c r="H115" s="249">
        <v>231.38900000000001</v>
      </c>
      <c r="I115" s="250"/>
      <c r="J115" s="246"/>
      <c r="K115" s="246"/>
      <c r="L115" s="251"/>
      <c r="M115" s="252"/>
      <c r="N115" s="253"/>
      <c r="O115" s="253"/>
      <c r="P115" s="253"/>
      <c r="Q115" s="253"/>
      <c r="R115" s="253"/>
      <c r="S115" s="253"/>
      <c r="T115" s="25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T115" s="255" t="s">
        <v>225</v>
      </c>
      <c r="AU115" s="255" t="s">
        <v>75</v>
      </c>
      <c r="AV115" s="14" t="s">
        <v>116</v>
      </c>
      <c r="AW115" s="14" t="s">
        <v>32</v>
      </c>
      <c r="AX115" s="14" t="s">
        <v>75</v>
      </c>
      <c r="AY115" s="255" t="s">
        <v>209</v>
      </c>
    </row>
    <row r="116" s="2" customFormat="1" ht="16.5" customHeight="1">
      <c r="A116" s="39"/>
      <c r="B116" s="40"/>
      <c r="C116" s="256" t="s">
        <v>134</v>
      </c>
      <c r="D116" s="256" t="s">
        <v>247</v>
      </c>
      <c r="E116" s="257" t="s">
        <v>287</v>
      </c>
      <c r="F116" s="258" t="s">
        <v>288</v>
      </c>
      <c r="G116" s="259" t="s">
        <v>289</v>
      </c>
      <c r="H116" s="260">
        <v>379.47800000000001</v>
      </c>
      <c r="I116" s="261"/>
      <c r="J116" s="262">
        <f>ROUND(I116*H116,2)</f>
        <v>0</v>
      </c>
      <c r="K116" s="258" t="s">
        <v>216</v>
      </c>
      <c r="L116" s="263"/>
      <c r="M116" s="264" t="s">
        <v>19</v>
      </c>
      <c r="N116" s="265" t="s">
        <v>42</v>
      </c>
      <c r="O116" s="85"/>
      <c r="P116" s="225">
        <f>O116*H116</f>
        <v>0</v>
      </c>
      <c r="Q116" s="225">
        <v>1</v>
      </c>
      <c r="R116" s="225">
        <f>Q116*H116</f>
        <v>379.47800000000001</v>
      </c>
      <c r="S116" s="225">
        <v>0</v>
      </c>
      <c r="T116" s="226">
        <f>S116*H116</f>
        <v>0</v>
      </c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R116" s="227" t="s">
        <v>264</v>
      </c>
      <c r="AT116" s="227" t="s">
        <v>247</v>
      </c>
      <c r="AU116" s="227" t="s">
        <v>75</v>
      </c>
      <c r="AY116" s="18" t="s">
        <v>209</v>
      </c>
      <c r="BE116" s="228">
        <f>IF(N116="základní",J116,0)</f>
        <v>0</v>
      </c>
      <c r="BF116" s="228">
        <f>IF(N116="snížená",J116,0)</f>
        <v>0</v>
      </c>
      <c r="BG116" s="228">
        <f>IF(N116="zákl. přenesená",J116,0)</f>
        <v>0</v>
      </c>
      <c r="BH116" s="228">
        <f>IF(N116="sníž. přenesená",J116,0)</f>
        <v>0</v>
      </c>
      <c r="BI116" s="228">
        <f>IF(N116="nulová",J116,0)</f>
        <v>0</v>
      </c>
      <c r="BJ116" s="18" t="s">
        <v>75</v>
      </c>
      <c r="BK116" s="228">
        <f>ROUND(I116*H116,2)</f>
        <v>0</v>
      </c>
      <c r="BL116" s="18" t="s">
        <v>264</v>
      </c>
      <c r="BM116" s="227" t="s">
        <v>565</v>
      </c>
    </row>
    <row r="117" s="13" customFormat="1">
      <c r="A117" s="13"/>
      <c r="B117" s="234"/>
      <c r="C117" s="235"/>
      <c r="D117" s="229" t="s">
        <v>225</v>
      </c>
      <c r="E117" s="236" t="s">
        <v>291</v>
      </c>
      <c r="F117" s="237" t="s">
        <v>292</v>
      </c>
      <c r="G117" s="235"/>
      <c r="H117" s="238">
        <v>379.47800000000001</v>
      </c>
      <c r="I117" s="239"/>
      <c r="J117" s="235"/>
      <c r="K117" s="235"/>
      <c r="L117" s="240"/>
      <c r="M117" s="241"/>
      <c r="N117" s="242"/>
      <c r="O117" s="242"/>
      <c r="P117" s="242"/>
      <c r="Q117" s="242"/>
      <c r="R117" s="242"/>
      <c r="S117" s="242"/>
      <c r="T117" s="24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T117" s="244" t="s">
        <v>225</v>
      </c>
      <c r="AU117" s="244" t="s">
        <v>75</v>
      </c>
      <c r="AV117" s="13" t="s">
        <v>79</v>
      </c>
      <c r="AW117" s="13" t="s">
        <v>32</v>
      </c>
      <c r="AX117" s="13" t="s">
        <v>75</v>
      </c>
      <c r="AY117" s="244" t="s">
        <v>209</v>
      </c>
    </row>
    <row r="118" s="2" customFormat="1">
      <c r="A118" s="39"/>
      <c r="B118" s="40"/>
      <c r="C118" s="216" t="s">
        <v>252</v>
      </c>
      <c r="D118" s="216" t="s">
        <v>213</v>
      </c>
      <c r="E118" s="217" t="s">
        <v>241</v>
      </c>
      <c r="F118" s="218" t="s">
        <v>242</v>
      </c>
      <c r="G118" s="219" t="s">
        <v>167</v>
      </c>
      <c r="H118" s="220">
        <v>100</v>
      </c>
      <c r="I118" s="221"/>
      <c r="J118" s="222">
        <f>ROUND(I118*H118,2)</f>
        <v>0</v>
      </c>
      <c r="K118" s="218" t="s">
        <v>216</v>
      </c>
      <c r="L118" s="45"/>
      <c r="M118" s="223" t="s">
        <v>19</v>
      </c>
      <c r="N118" s="224" t="s">
        <v>42</v>
      </c>
      <c r="O118" s="85"/>
      <c r="P118" s="225">
        <f>O118*H118</f>
        <v>0</v>
      </c>
      <c r="Q118" s="225">
        <v>0</v>
      </c>
      <c r="R118" s="225">
        <f>Q118*H118</f>
        <v>0</v>
      </c>
      <c r="S118" s="225">
        <v>0</v>
      </c>
      <c r="T118" s="226">
        <f>S118*H118</f>
        <v>0</v>
      </c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R118" s="227" t="s">
        <v>217</v>
      </c>
      <c r="AT118" s="227" t="s">
        <v>213</v>
      </c>
      <c r="AU118" s="227" t="s">
        <v>75</v>
      </c>
      <c r="AY118" s="18" t="s">
        <v>209</v>
      </c>
      <c r="BE118" s="228">
        <f>IF(N118="základní",J118,0)</f>
        <v>0</v>
      </c>
      <c r="BF118" s="228">
        <f>IF(N118="snížená",J118,0)</f>
        <v>0</v>
      </c>
      <c r="BG118" s="228">
        <f>IF(N118="zákl. přenesená",J118,0)</f>
        <v>0</v>
      </c>
      <c r="BH118" s="228">
        <f>IF(N118="sníž. přenesená",J118,0)</f>
        <v>0</v>
      </c>
      <c r="BI118" s="228">
        <f>IF(N118="nulová",J118,0)</f>
        <v>0</v>
      </c>
      <c r="BJ118" s="18" t="s">
        <v>75</v>
      </c>
      <c r="BK118" s="228">
        <f>ROUND(I118*H118,2)</f>
        <v>0</v>
      </c>
      <c r="BL118" s="18" t="s">
        <v>217</v>
      </c>
      <c r="BM118" s="227" t="s">
        <v>566</v>
      </c>
    </row>
    <row r="119" s="2" customFormat="1">
      <c r="A119" s="39"/>
      <c r="B119" s="40"/>
      <c r="C119" s="41"/>
      <c r="D119" s="229" t="s">
        <v>223</v>
      </c>
      <c r="E119" s="41"/>
      <c r="F119" s="230" t="s">
        <v>244</v>
      </c>
      <c r="G119" s="41"/>
      <c r="H119" s="41"/>
      <c r="I119" s="231"/>
      <c r="J119" s="41"/>
      <c r="K119" s="41"/>
      <c r="L119" s="45"/>
      <c r="M119" s="232"/>
      <c r="N119" s="233"/>
      <c r="O119" s="85"/>
      <c r="P119" s="85"/>
      <c r="Q119" s="85"/>
      <c r="R119" s="85"/>
      <c r="S119" s="85"/>
      <c r="T119" s="86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T119" s="18" t="s">
        <v>223</v>
      </c>
      <c r="AU119" s="18" t="s">
        <v>75</v>
      </c>
    </row>
    <row r="120" s="13" customFormat="1">
      <c r="A120" s="13"/>
      <c r="B120" s="234"/>
      <c r="C120" s="235"/>
      <c r="D120" s="229" t="s">
        <v>225</v>
      </c>
      <c r="E120" s="236" t="s">
        <v>245</v>
      </c>
      <c r="F120" s="237" t="s">
        <v>470</v>
      </c>
      <c r="G120" s="235"/>
      <c r="H120" s="238">
        <v>100</v>
      </c>
      <c r="I120" s="239"/>
      <c r="J120" s="235"/>
      <c r="K120" s="235"/>
      <c r="L120" s="240"/>
      <c r="M120" s="241"/>
      <c r="N120" s="242"/>
      <c r="O120" s="242"/>
      <c r="P120" s="242"/>
      <c r="Q120" s="242"/>
      <c r="R120" s="242"/>
      <c r="S120" s="242"/>
      <c r="T120" s="24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44" t="s">
        <v>225</v>
      </c>
      <c r="AU120" s="244" t="s">
        <v>75</v>
      </c>
      <c r="AV120" s="13" t="s">
        <v>79</v>
      </c>
      <c r="AW120" s="13" t="s">
        <v>32</v>
      </c>
      <c r="AX120" s="13" t="s">
        <v>75</v>
      </c>
      <c r="AY120" s="244" t="s">
        <v>209</v>
      </c>
    </row>
    <row r="121" s="2" customFormat="1" ht="16.5" customHeight="1">
      <c r="A121" s="39"/>
      <c r="B121" s="40"/>
      <c r="C121" s="256" t="s">
        <v>226</v>
      </c>
      <c r="D121" s="256" t="s">
        <v>247</v>
      </c>
      <c r="E121" s="257" t="s">
        <v>248</v>
      </c>
      <c r="F121" s="258" t="s">
        <v>249</v>
      </c>
      <c r="G121" s="259" t="s">
        <v>221</v>
      </c>
      <c r="H121" s="260">
        <v>4</v>
      </c>
      <c r="I121" s="261"/>
      <c r="J121" s="262">
        <f>ROUND(I121*H121,2)</f>
        <v>0</v>
      </c>
      <c r="K121" s="258" t="s">
        <v>216</v>
      </c>
      <c r="L121" s="263"/>
      <c r="M121" s="264" t="s">
        <v>19</v>
      </c>
      <c r="N121" s="265" t="s">
        <v>42</v>
      </c>
      <c r="O121" s="85"/>
      <c r="P121" s="225">
        <f>O121*H121</f>
        <v>0</v>
      </c>
      <c r="Q121" s="225">
        <v>1.50075</v>
      </c>
      <c r="R121" s="225">
        <f>Q121*H121</f>
        <v>6.0030000000000001</v>
      </c>
      <c r="S121" s="225">
        <v>0</v>
      </c>
      <c r="T121" s="226">
        <f>S121*H121</f>
        <v>0</v>
      </c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R121" s="227" t="s">
        <v>226</v>
      </c>
      <c r="AT121" s="227" t="s">
        <v>247</v>
      </c>
      <c r="AU121" s="227" t="s">
        <v>75</v>
      </c>
      <c r="AY121" s="18" t="s">
        <v>209</v>
      </c>
      <c r="BE121" s="228">
        <f>IF(N121="základní",J121,0)</f>
        <v>0</v>
      </c>
      <c r="BF121" s="228">
        <f>IF(N121="snížená",J121,0)</f>
        <v>0</v>
      </c>
      <c r="BG121" s="228">
        <f>IF(N121="zákl. přenesená",J121,0)</f>
        <v>0</v>
      </c>
      <c r="BH121" s="228">
        <f>IF(N121="sníž. přenesená",J121,0)</f>
        <v>0</v>
      </c>
      <c r="BI121" s="228">
        <f>IF(N121="nulová",J121,0)</f>
        <v>0</v>
      </c>
      <c r="BJ121" s="18" t="s">
        <v>75</v>
      </c>
      <c r="BK121" s="228">
        <f>ROUND(I121*H121,2)</f>
        <v>0</v>
      </c>
      <c r="BL121" s="18" t="s">
        <v>116</v>
      </c>
      <c r="BM121" s="227" t="s">
        <v>567</v>
      </c>
    </row>
    <row r="122" s="13" customFormat="1">
      <c r="A122" s="13"/>
      <c r="B122" s="234"/>
      <c r="C122" s="235"/>
      <c r="D122" s="229" t="s">
        <v>225</v>
      </c>
      <c r="E122" s="236" t="s">
        <v>19</v>
      </c>
      <c r="F122" s="237" t="s">
        <v>568</v>
      </c>
      <c r="G122" s="235"/>
      <c r="H122" s="238">
        <v>4</v>
      </c>
      <c r="I122" s="239"/>
      <c r="J122" s="235"/>
      <c r="K122" s="235"/>
      <c r="L122" s="240"/>
      <c r="M122" s="241"/>
      <c r="N122" s="242"/>
      <c r="O122" s="242"/>
      <c r="P122" s="242"/>
      <c r="Q122" s="242"/>
      <c r="R122" s="242"/>
      <c r="S122" s="242"/>
      <c r="T122" s="24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44" t="s">
        <v>225</v>
      </c>
      <c r="AU122" s="244" t="s">
        <v>75</v>
      </c>
      <c r="AV122" s="13" t="s">
        <v>79</v>
      </c>
      <c r="AW122" s="13" t="s">
        <v>32</v>
      </c>
      <c r="AX122" s="13" t="s">
        <v>71</v>
      </c>
      <c r="AY122" s="244" t="s">
        <v>209</v>
      </c>
    </row>
    <row r="123" s="14" customFormat="1">
      <c r="A123" s="14"/>
      <c r="B123" s="245"/>
      <c r="C123" s="246"/>
      <c r="D123" s="229" t="s">
        <v>225</v>
      </c>
      <c r="E123" s="247" t="s">
        <v>19</v>
      </c>
      <c r="F123" s="248" t="s">
        <v>229</v>
      </c>
      <c r="G123" s="246"/>
      <c r="H123" s="249">
        <v>4</v>
      </c>
      <c r="I123" s="250"/>
      <c r="J123" s="246"/>
      <c r="K123" s="246"/>
      <c r="L123" s="251"/>
      <c r="M123" s="252"/>
      <c r="N123" s="253"/>
      <c r="O123" s="253"/>
      <c r="P123" s="253"/>
      <c r="Q123" s="253"/>
      <c r="R123" s="253"/>
      <c r="S123" s="253"/>
      <c r="T123" s="25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T123" s="255" t="s">
        <v>225</v>
      </c>
      <c r="AU123" s="255" t="s">
        <v>75</v>
      </c>
      <c r="AV123" s="14" t="s">
        <v>116</v>
      </c>
      <c r="AW123" s="14" t="s">
        <v>32</v>
      </c>
      <c r="AX123" s="14" t="s">
        <v>75</v>
      </c>
      <c r="AY123" s="255" t="s">
        <v>209</v>
      </c>
    </row>
    <row r="124" s="2" customFormat="1">
      <c r="A124" s="39"/>
      <c r="B124" s="40"/>
      <c r="C124" s="216" t="s">
        <v>261</v>
      </c>
      <c r="D124" s="216" t="s">
        <v>213</v>
      </c>
      <c r="E124" s="217" t="s">
        <v>219</v>
      </c>
      <c r="F124" s="218" t="s">
        <v>220</v>
      </c>
      <c r="G124" s="219" t="s">
        <v>221</v>
      </c>
      <c r="H124" s="220">
        <v>24</v>
      </c>
      <c r="I124" s="221"/>
      <c r="J124" s="222">
        <f>ROUND(I124*H124,2)</f>
        <v>0</v>
      </c>
      <c r="K124" s="218" t="s">
        <v>216</v>
      </c>
      <c r="L124" s="45"/>
      <c r="M124" s="223" t="s">
        <v>19</v>
      </c>
      <c r="N124" s="224" t="s">
        <v>42</v>
      </c>
      <c r="O124" s="85"/>
      <c r="P124" s="225">
        <f>O124*H124</f>
        <v>0</v>
      </c>
      <c r="Q124" s="225">
        <v>0</v>
      </c>
      <c r="R124" s="225">
        <f>Q124*H124</f>
        <v>0</v>
      </c>
      <c r="S124" s="225">
        <v>0</v>
      </c>
      <c r="T124" s="226">
        <f>S124*H124</f>
        <v>0</v>
      </c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R124" s="227" t="s">
        <v>217</v>
      </c>
      <c r="AT124" s="227" t="s">
        <v>213</v>
      </c>
      <c r="AU124" s="227" t="s">
        <v>75</v>
      </c>
      <c r="AY124" s="18" t="s">
        <v>209</v>
      </c>
      <c r="BE124" s="228">
        <f>IF(N124="základní",J124,0)</f>
        <v>0</v>
      </c>
      <c r="BF124" s="228">
        <f>IF(N124="snížená",J124,0)</f>
        <v>0</v>
      </c>
      <c r="BG124" s="228">
        <f>IF(N124="zákl. přenesená",J124,0)</f>
        <v>0</v>
      </c>
      <c r="BH124" s="228">
        <f>IF(N124="sníž. přenesená",J124,0)</f>
        <v>0</v>
      </c>
      <c r="BI124" s="228">
        <f>IF(N124="nulová",J124,0)</f>
        <v>0</v>
      </c>
      <c r="BJ124" s="18" t="s">
        <v>75</v>
      </c>
      <c r="BK124" s="228">
        <f>ROUND(I124*H124,2)</f>
        <v>0</v>
      </c>
      <c r="BL124" s="18" t="s">
        <v>217</v>
      </c>
      <c r="BM124" s="227" t="s">
        <v>569</v>
      </c>
    </row>
    <row r="125" s="2" customFormat="1">
      <c r="A125" s="39"/>
      <c r="B125" s="40"/>
      <c r="C125" s="41"/>
      <c r="D125" s="229" t="s">
        <v>223</v>
      </c>
      <c r="E125" s="41"/>
      <c r="F125" s="230" t="s">
        <v>224</v>
      </c>
      <c r="G125" s="41"/>
      <c r="H125" s="41"/>
      <c r="I125" s="231"/>
      <c r="J125" s="41"/>
      <c r="K125" s="41"/>
      <c r="L125" s="45"/>
      <c r="M125" s="232"/>
      <c r="N125" s="233"/>
      <c r="O125" s="85"/>
      <c r="P125" s="85"/>
      <c r="Q125" s="85"/>
      <c r="R125" s="85"/>
      <c r="S125" s="85"/>
      <c r="T125" s="86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T125" s="18" t="s">
        <v>223</v>
      </c>
      <c r="AU125" s="18" t="s">
        <v>75</v>
      </c>
    </row>
    <row r="126" s="13" customFormat="1">
      <c r="A126" s="13"/>
      <c r="B126" s="234"/>
      <c r="C126" s="235"/>
      <c r="D126" s="229" t="s">
        <v>225</v>
      </c>
      <c r="E126" s="236" t="s">
        <v>19</v>
      </c>
      <c r="F126" s="237" t="s">
        <v>570</v>
      </c>
      <c r="G126" s="235"/>
      <c r="H126" s="238">
        <v>24</v>
      </c>
      <c r="I126" s="239"/>
      <c r="J126" s="235"/>
      <c r="K126" s="235"/>
      <c r="L126" s="240"/>
      <c r="M126" s="241"/>
      <c r="N126" s="242"/>
      <c r="O126" s="242"/>
      <c r="P126" s="242"/>
      <c r="Q126" s="242"/>
      <c r="R126" s="242"/>
      <c r="S126" s="242"/>
      <c r="T126" s="24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44" t="s">
        <v>225</v>
      </c>
      <c r="AU126" s="244" t="s">
        <v>75</v>
      </c>
      <c r="AV126" s="13" t="s">
        <v>79</v>
      </c>
      <c r="AW126" s="13" t="s">
        <v>32</v>
      </c>
      <c r="AX126" s="13" t="s">
        <v>75</v>
      </c>
      <c r="AY126" s="244" t="s">
        <v>209</v>
      </c>
    </row>
    <row r="127" s="2" customFormat="1">
      <c r="A127" s="39"/>
      <c r="B127" s="40"/>
      <c r="C127" s="216" t="s">
        <v>267</v>
      </c>
      <c r="D127" s="216" t="s">
        <v>213</v>
      </c>
      <c r="E127" s="217" t="s">
        <v>256</v>
      </c>
      <c r="F127" s="218" t="s">
        <v>479</v>
      </c>
      <c r="G127" s="219" t="s">
        <v>258</v>
      </c>
      <c r="H127" s="220">
        <v>76</v>
      </c>
      <c r="I127" s="221"/>
      <c r="J127" s="222">
        <f>ROUND(I127*H127,2)</f>
        <v>0</v>
      </c>
      <c r="K127" s="218" t="s">
        <v>216</v>
      </c>
      <c r="L127" s="45"/>
      <c r="M127" s="223" t="s">
        <v>19</v>
      </c>
      <c r="N127" s="224" t="s">
        <v>42</v>
      </c>
      <c r="O127" s="85"/>
      <c r="P127" s="225">
        <f>O127*H127</f>
        <v>0</v>
      </c>
      <c r="Q127" s="225">
        <v>0</v>
      </c>
      <c r="R127" s="225">
        <f>Q127*H127</f>
        <v>0</v>
      </c>
      <c r="S127" s="225">
        <v>0</v>
      </c>
      <c r="T127" s="226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27" t="s">
        <v>217</v>
      </c>
      <c r="AT127" s="227" t="s">
        <v>213</v>
      </c>
      <c r="AU127" s="227" t="s">
        <v>75</v>
      </c>
      <c r="AY127" s="18" t="s">
        <v>209</v>
      </c>
      <c r="BE127" s="228">
        <f>IF(N127="základní",J127,0)</f>
        <v>0</v>
      </c>
      <c r="BF127" s="228">
        <f>IF(N127="snížená",J127,0)</f>
        <v>0</v>
      </c>
      <c r="BG127" s="228">
        <f>IF(N127="zákl. přenesená",J127,0)</f>
        <v>0</v>
      </c>
      <c r="BH127" s="228">
        <f>IF(N127="sníž. přenesená",J127,0)</f>
        <v>0</v>
      </c>
      <c r="BI127" s="228">
        <f>IF(N127="nulová",J127,0)</f>
        <v>0</v>
      </c>
      <c r="BJ127" s="18" t="s">
        <v>75</v>
      </c>
      <c r="BK127" s="228">
        <f>ROUND(I127*H127,2)</f>
        <v>0</v>
      </c>
      <c r="BL127" s="18" t="s">
        <v>217</v>
      </c>
      <c r="BM127" s="227" t="s">
        <v>571</v>
      </c>
    </row>
    <row r="128" s="13" customFormat="1">
      <c r="A128" s="13"/>
      <c r="B128" s="234"/>
      <c r="C128" s="235"/>
      <c r="D128" s="229" t="s">
        <v>225</v>
      </c>
      <c r="E128" s="236" t="s">
        <v>19</v>
      </c>
      <c r="F128" s="237" t="s">
        <v>572</v>
      </c>
      <c r="G128" s="235"/>
      <c r="H128" s="238">
        <v>76</v>
      </c>
      <c r="I128" s="239"/>
      <c r="J128" s="235"/>
      <c r="K128" s="235"/>
      <c r="L128" s="240"/>
      <c r="M128" s="241"/>
      <c r="N128" s="242"/>
      <c r="O128" s="242"/>
      <c r="P128" s="242"/>
      <c r="Q128" s="242"/>
      <c r="R128" s="242"/>
      <c r="S128" s="242"/>
      <c r="T128" s="24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44" t="s">
        <v>225</v>
      </c>
      <c r="AU128" s="244" t="s">
        <v>75</v>
      </c>
      <c r="AV128" s="13" t="s">
        <v>79</v>
      </c>
      <c r="AW128" s="13" t="s">
        <v>32</v>
      </c>
      <c r="AX128" s="13" t="s">
        <v>75</v>
      </c>
      <c r="AY128" s="244" t="s">
        <v>209</v>
      </c>
    </row>
    <row r="129" s="2" customFormat="1" ht="16.5" customHeight="1">
      <c r="A129" s="39"/>
      <c r="B129" s="40"/>
      <c r="C129" s="256" t="s">
        <v>271</v>
      </c>
      <c r="D129" s="256" t="s">
        <v>247</v>
      </c>
      <c r="E129" s="257" t="s">
        <v>262</v>
      </c>
      <c r="F129" s="258" t="s">
        <v>263</v>
      </c>
      <c r="G129" s="259" t="s">
        <v>221</v>
      </c>
      <c r="H129" s="260">
        <v>152</v>
      </c>
      <c r="I129" s="261"/>
      <c r="J129" s="262">
        <f>ROUND(I129*H129,2)</f>
        <v>0</v>
      </c>
      <c r="K129" s="258" t="s">
        <v>216</v>
      </c>
      <c r="L129" s="263"/>
      <c r="M129" s="264" t="s">
        <v>19</v>
      </c>
      <c r="N129" s="265" t="s">
        <v>42</v>
      </c>
      <c r="O129" s="85"/>
      <c r="P129" s="225">
        <f>O129*H129</f>
        <v>0</v>
      </c>
      <c r="Q129" s="225">
        <v>0.0010499999999999999</v>
      </c>
      <c r="R129" s="225">
        <f>Q129*H129</f>
        <v>0.15959999999999999</v>
      </c>
      <c r="S129" s="225">
        <v>0</v>
      </c>
      <c r="T129" s="226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27" t="s">
        <v>264</v>
      </c>
      <c r="AT129" s="227" t="s">
        <v>247</v>
      </c>
      <c r="AU129" s="227" t="s">
        <v>75</v>
      </c>
      <c r="AY129" s="18" t="s">
        <v>209</v>
      </c>
      <c r="BE129" s="228">
        <f>IF(N129="základní",J129,0)</f>
        <v>0</v>
      </c>
      <c r="BF129" s="228">
        <f>IF(N129="snížená",J129,0)</f>
        <v>0</v>
      </c>
      <c r="BG129" s="228">
        <f>IF(N129="zákl. přenesená",J129,0)</f>
        <v>0</v>
      </c>
      <c r="BH129" s="228">
        <f>IF(N129="sníž. přenesená",J129,0)</f>
        <v>0</v>
      </c>
      <c r="BI129" s="228">
        <f>IF(N129="nulová",J129,0)</f>
        <v>0</v>
      </c>
      <c r="BJ129" s="18" t="s">
        <v>75</v>
      </c>
      <c r="BK129" s="228">
        <f>ROUND(I129*H129,2)</f>
        <v>0</v>
      </c>
      <c r="BL129" s="18" t="s">
        <v>264</v>
      </c>
      <c r="BM129" s="227" t="s">
        <v>573</v>
      </c>
    </row>
    <row r="130" s="13" customFormat="1">
      <c r="A130" s="13"/>
      <c r="B130" s="234"/>
      <c r="C130" s="235"/>
      <c r="D130" s="229" t="s">
        <v>225</v>
      </c>
      <c r="E130" s="236" t="s">
        <v>19</v>
      </c>
      <c r="F130" s="237" t="s">
        <v>574</v>
      </c>
      <c r="G130" s="235"/>
      <c r="H130" s="238">
        <v>152</v>
      </c>
      <c r="I130" s="239"/>
      <c r="J130" s="235"/>
      <c r="K130" s="235"/>
      <c r="L130" s="240"/>
      <c r="M130" s="241"/>
      <c r="N130" s="242"/>
      <c r="O130" s="242"/>
      <c r="P130" s="242"/>
      <c r="Q130" s="242"/>
      <c r="R130" s="242"/>
      <c r="S130" s="242"/>
      <c r="T130" s="24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44" t="s">
        <v>225</v>
      </c>
      <c r="AU130" s="244" t="s">
        <v>75</v>
      </c>
      <c r="AV130" s="13" t="s">
        <v>79</v>
      </c>
      <c r="AW130" s="13" t="s">
        <v>32</v>
      </c>
      <c r="AX130" s="13" t="s">
        <v>75</v>
      </c>
      <c r="AY130" s="244" t="s">
        <v>209</v>
      </c>
    </row>
    <row r="131" s="2" customFormat="1" ht="16.5" customHeight="1">
      <c r="A131" s="39"/>
      <c r="B131" s="40"/>
      <c r="C131" s="256" t="s">
        <v>275</v>
      </c>
      <c r="D131" s="256" t="s">
        <v>247</v>
      </c>
      <c r="E131" s="257" t="s">
        <v>268</v>
      </c>
      <c r="F131" s="258" t="s">
        <v>269</v>
      </c>
      <c r="G131" s="259" t="s">
        <v>221</v>
      </c>
      <c r="H131" s="260">
        <v>152</v>
      </c>
      <c r="I131" s="261"/>
      <c r="J131" s="262">
        <f>ROUND(I131*H131,2)</f>
        <v>0</v>
      </c>
      <c r="K131" s="258" t="s">
        <v>216</v>
      </c>
      <c r="L131" s="263"/>
      <c r="M131" s="264" t="s">
        <v>19</v>
      </c>
      <c r="N131" s="265" t="s">
        <v>42</v>
      </c>
      <c r="O131" s="85"/>
      <c r="P131" s="225">
        <f>O131*H131</f>
        <v>0</v>
      </c>
      <c r="Q131" s="225">
        <v>0.00017000000000000001</v>
      </c>
      <c r="R131" s="225">
        <f>Q131*H131</f>
        <v>0.025840000000000002</v>
      </c>
      <c r="S131" s="225">
        <v>0</v>
      </c>
      <c r="T131" s="226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27" t="s">
        <v>264</v>
      </c>
      <c r="AT131" s="227" t="s">
        <v>247</v>
      </c>
      <c r="AU131" s="227" t="s">
        <v>75</v>
      </c>
      <c r="AY131" s="18" t="s">
        <v>209</v>
      </c>
      <c r="BE131" s="228">
        <f>IF(N131="základní",J131,0)</f>
        <v>0</v>
      </c>
      <c r="BF131" s="228">
        <f>IF(N131="snížená",J131,0)</f>
        <v>0</v>
      </c>
      <c r="BG131" s="228">
        <f>IF(N131="zákl. přenesená",J131,0)</f>
        <v>0</v>
      </c>
      <c r="BH131" s="228">
        <f>IF(N131="sníž. přenesená",J131,0)</f>
        <v>0</v>
      </c>
      <c r="BI131" s="228">
        <f>IF(N131="nulová",J131,0)</f>
        <v>0</v>
      </c>
      <c r="BJ131" s="18" t="s">
        <v>75</v>
      </c>
      <c r="BK131" s="228">
        <f>ROUND(I131*H131,2)</f>
        <v>0</v>
      </c>
      <c r="BL131" s="18" t="s">
        <v>264</v>
      </c>
      <c r="BM131" s="227" t="s">
        <v>575</v>
      </c>
    </row>
    <row r="132" s="13" customFormat="1">
      <c r="A132" s="13"/>
      <c r="B132" s="234"/>
      <c r="C132" s="235"/>
      <c r="D132" s="229" t="s">
        <v>225</v>
      </c>
      <c r="E132" s="236" t="s">
        <v>19</v>
      </c>
      <c r="F132" s="237" t="s">
        <v>574</v>
      </c>
      <c r="G132" s="235"/>
      <c r="H132" s="238">
        <v>152</v>
      </c>
      <c r="I132" s="239"/>
      <c r="J132" s="235"/>
      <c r="K132" s="235"/>
      <c r="L132" s="240"/>
      <c r="M132" s="241"/>
      <c r="N132" s="242"/>
      <c r="O132" s="242"/>
      <c r="P132" s="242"/>
      <c r="Q132" s="242"/>
      <c r="R132" s="242"/>
      <c r="S132" s="242"/>
      <c r="T132" s="24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44" t="s">
        <v>225</v>
      </c>
      <c r="AU132" s="244" t="s">
        <v>75</v>
      </c>
      <c r="AV132" s="13" t="s">
        <v>79</v>
      </c>
      <c r="AW132" s="13" t="s">
        <v>32</v>
      </c>
      <c r="AX132" s="13" t="s">
        <v>75</v>
      </c>
      <c r="AY132" s="244" t="s">
        <v>209</v>
      </c>
    </row>
    <row r="133" s="2" customFormat="1" ht="16.5" customHeight="1">
      <c r="A133" s="39"/>
      <c r="B133" s="40"/>
      <c r="C133" s="256" t="s">
        <v>281</v>
      </c>
      <c r="D133" s="256" t="s">
        <v>247</v>
      </c>
      <c r="E133" s="257" t="s">
        <v>272</v>
      </c>
      <c r="F133" s="258" t="s">
        <v>273</v>
      </c>
      <c r="G133" s="259" t="s">
        <v>221</v>
      </c>
      <c r="H133" s="260">
        <v>76</v>
      </c>
      <c r="I133" s="261"/>
      <c r="J133" s="262">
        <f>ROUND(I133*H133,2)</f>
        <v>0</v>
      </c>
      <c r="K133" s="258" t="s">
        <v>216</v>
      </c>
      <c r="L133" s="263"/>
      <c r="M133" s="264" t="s">
        <v>19</v>
      </c>
      <c r="N133" s="265" t="s">
        <v>42</v>
      </c>
      <c r="O133" s="85"/>
      <c r="P133" s="225">
        <f>O133*H133</f>
        <v>0</v>
      </c>
      <c r="Q133" s="225">
        <v>0.00013999999999999999</v>
      </c>
      <c r="R133" s="225">
        <f>Q133*H133</f>
        <v>0.010639999999999998</v>
      </c>
      <c r="S133" s="225">
        <v>0</v>
      </c>
      <c r="T133" s="226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27" t="s">
        <v>264</v>
      </c>
      <c r="AT133" s="227" t="s">
        <v>247</v>
      </c>
      <c r="AU133" s="227" t="s">
        <v>75</v>
      </c>
      <c r="AY133" s="18" t="s">
        <v>209</v>
      </c>
      <c r="BE133" s="228">
        <f>IF(N133="základní",J133,0)</f>
        <v>0</v>
      </c>
      <c r="BF133" s="228">
        <f>IF(N133="snížená",J133,0)</f>
        <v>0</v>
      </c>
      <c r="BG133" s="228">
        <f>IF(N133="zákl. přenesená",J133,0)</f>
        <v>0</v>
      </c>
      <c r="BH133" s="228">
        <f>IF(N133="sníž. přenesená",J133,0)</f>
        <v>0</v>
      </c>
      <c r="BI133" s="228">
        <f>IF(N133="nulová",J133,0)</f>
        <v>0</v>
      </c>
      <c r="BJ133" s="18" t="s">
        <v>75</v>
      </c>
      <c r="BK133" s="228">
        <f>ROUND(I133*H133,2)</f>
        <v>0</v>
      </c>
      <c r="BL133" s="18" t="s">
        <v>264</v>
      </c>
      <c r="BM133" s="227" t="s">
        <v>576</v>
      </c>
    </row>
    <row r="134" s="13" customFormat="1">
      <c r="A134" s="13"/>
      <c r="B134" s="234"/>
      <c r="C134" s="235"/>
      <c r="D134" s="229" t="s">
        <v>225</v>
      </c>
      <c r="E134" s="236" t="s">
        <v>19</v>
      </c>
      <c r="F134" s="237" t="s">
        <v>572</v>
      </c>
      <c r="G134" s="235"/>
      <c r="H134" s="238">
        <v>76</v>
      </c>
      <c r="I134" s="239"/>
      <c r="J134" s="235"/>
      <c r="K134" s="235"/>
      <c r="L134" s="240"/>
      <c r="M134" s="241"/>
      <c r="N134" s="242"/>
      <c r="O134" s="242"/>
      <c r="P134" s="242"/>
      <c r="Q134" s="242"/>
      <c r="R134" s="242"/>
      <c r="S134" s="242"/>
      <c r="T134" s="24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4" t="s">
        <v>225</v>
      </c>
      <c r="AU134" s="244" t="s">
        <v>75</v>
      </c>
      <c r="AV134" s="13" t="s">
        <v>79</v>
      </c>
      <c r="AW134" s="13" t="s">
        <v>32</v>
      </c>
      <c r="AX134" s="13" t="s">
        <v>75</v>
      </c>
      <c r="AY134" s="244" t="s">
        <v>209</v>
      </c>
    </row>
    <row r="135" s="2" customFormat="1" ht="66.75" customHeight="1">
      <c r="A135" s="39"/>
      <c r="B135" s="40"/>
      <c r="C135" s="216" t="s">
        <v>286</v>
      </c>
      <c r="D135" s="216" t="s">
        <v>213</v>
      </c>
      <c r="E135" s="217" t="s">
        <v>577</v>
      </c>
      <c r="F135" s="218" t="s">
        <v>578</v>
      </c>
      <c r="G135" s="219" t="s">
        <v>579</v>
      </c>
      <c r="H135" s="220">
        <v>2.6000000000000001</v>
      </c>
      <c r="I135" s="221"/>
      <c r="J135" s="222">
        <f>ROUND(I135*H135,2)</f>
        <v>0</v>
      </c>
      <c r="K135" s="218" t="s">
        <v>216</v>
      </c>
      <c r="L135" s="45"/>
      <c r="M135" s="223" t="s">
        <v>19</v>
      </c>
      <c r="N135" s="224" t="s">
        <v>42</v>
      </c>
      <c r="O135" s="85"/>
      <c r="P135" s="225">
        <f>O135*H135</f>
        <v>0</v>
      </c>
      <c r="Q135" s="225">
        <v>0</v>
      </c>
      <c r="R135" s="225">
        <f>Q135*H135</f>
        <v>0</v>
      </c>
      <c r="S135" s="225">
        <v>0</v>
      </c>
      <c r="T135" s="226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27" t="s">
        <v>116</v>
      </c>
      <c r="AT135" s="227" t="s">
        <v>213</v>
      </c>
      <c r="AU135" s="227" t="s">
        <v>75</v>
      </c>
      <c r="AY135" s="18" t="s">
        <v>209</v>
      </c>
      <c r="BE135" s="228">
        <f>IF(N135="základní",J135,0)</f>
        <v>0</v>
      </c>
      <c r="BF135" s="228">
        <f>IF(N135="snížená",J135,0)</f>
        <v>0</v>
      </c>
      <c r="BG135" s="228">
        <f>IF(N135="zákl. přenesená",J135,0)</f>
        <v>0</v>
      </c>
      <c r="BH135" s="228">
        <f>IF(N135="sníž. přenesená",J135,0)</f>
        <v>0</v>
      </c>
      <c r="BI135" s="228">
        <f>IF(N135="nulová",J135,0)</f>
        <v>0</v>
      </c>
      <c r="BJ135" s="18" t="s">
        <v>75</v>
      </c>
      <c r="BK135" s="228">
        <f>ROUND(I135*H135,2)</f>
        <v>0</v>
      </c>
      <c r="BL135" s="18" t="s">
        <v>116</v>
      </c>
      <c r="BM135" s="227" t="s">
        <v>580</v>
      </c>
    </row>
    <row r="136" s="2" customFormat="1">
      <c r="A136" s="39"/>
      <c r="B136" s="40"/>
      <c r="C136" s="216" t="s">
        <v>8</v>
      </c>
      <c r="D136" s="216" t="s">
        <v>213</v>
      </c>
      <c r="E136" s="217" t="s">
        <v>581</v>
      </c>
      <c r="F136" s="218" t="s">
        <v>582</v>
      </c>
      <c r="G136" s="219" t="s">
        <v>304</v>
      </c>
      <c r="H136" s="220">
        <v>8</v>
      </c>
      <c r="I136" s="221"/>
      <c r="J136" s="222">
        <f>ROUND(I136*H136,2)</f>
        <v>0</v>
      </c>
      <c r="K136" s="218" t="s">
        <v>216</v>
      </c>
      <c r="L136" s="45"/>
      <c r="M136" s="223" t="s">
        <v>19</v>
      </c>
      <c r="N136" s="224" t="s">
        <v>42</v>
      </c>
      <c r="O136" s="85"/>
      <c r="P136" s="225">
        <f>O136*H136</f>
        <v>0</v>
      </c>
      <c r="Q136" s="225">
        <v>0</v>
      </c>
      <c r="R136" s="225">
        <f>Q136*H136</f>
        <v>0</v>
      </c>
      <c r="S136" s="225">
        <v>0</v>
      </c>
      <c r="T136" s="226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27" t="s">
        <v>116</v>
      </c>
      <c r="AT136" s="227" t="s">
        <v>213</v>
      </c>
      <c r="AU136" s="227" t="s">
        <v>75</v>
      </c>
      <c r="AY136" s="18" t="s">
        <v>209</v>
      </c>
      <c r="BE136" s="228">
        <f>IF(N136="základní",J136,0)</f>
        <v>0</v>
      </c>
      <c r="BF136" s="228">
        <f>IF(N136="snížená",J136,0)</f>
        <v>0</v>
      </c>
      <c r="BG136" s="228">
        <f>IF(N136="zákl. přenesená",J136,0)</f>
        <v>0</v>
      </c>
      <c r="BH136" s="228">
        <f>IF(N136="sníž. přenesená",J136,0)</f>
        <v>0</v>
      </c>
      <c r="BI136" s="228">
        <f>IF(N136="nulová",J136,0)</f>
        <v>0</v>
      </c>
      <c r="BJ136" s="18" t="s">
        <v>75</v>
      </c>
      <c r="BK136" s="228">
        <f>ROUND(I136*H136,2)</f>
        <v>0</v>
      </c>
      <c r="BL136" s="18" t="s">
        <v>116</v>
      </c>
      <c r="BM136" s="227" t="s">
        <v>583</v>
      </c>
    </row>
    <row r="137" s="2" customFormat="1">
      <c r="A137" s="39"/>
      <c r="B137" s="40"/>
      <c r="C137" s="216" t="s">
        <v>296</v>
      </c>
      <c r="D137" s="216" t="s">
        <v>213</v>
      </c>
      <c r="E137" s="217" t="s">
        <v>307</v>
      </c>
      <c r="F137" s="218" t="s">
        <v>308</v>
      </c>
      <c r="G137" s="219" t="s">
        <v>304</v>
      </c>
      <c r="H137" s="220">
        <v>4</v>
      </c>
      <c r="I137" s="221"/>
      <c r="J137" s="222">
        <f>ROUND(I137*H137,2)</f>
        <v>0</v>
      </c>
      <c r="K137" s="218" t="s">
        <v>216</v>
      </c>
      <c r="L137" s="45"/>
      <c r="M137" s="223" t="s">
        <v>19</v>
      </c>
      <c r="N137" s="224" t="s">
        <v>42</v>
      </c>
      <c r="O137" s="85"/>
      <c r="P137" s="225">
        <f>O137*H137</f>
        <v>0</v>
      </c>
      <c r="Q137" s="225">
        <v>0</v>
      </c>
      <c r="R137" s="225">
        <f>Q137*H137</f>
        <v>0</v>
      </c>
      <c r="S137" s="225">
        <v>0</v>
      </c>
      <c r="T137" s="226">
        <f>S137*H137</f>
        <v>0</v>
      </c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R137" s="227" t="s">
        <v>217</v>
      </c>
      <c r="AT137" s="227" t="s">
        <v>213</v>
      </c>
      <c r="AU137" s="227" t="s">
        <v>75</v>
      </c>
      <c r="AY137" s="18" t="s">
        <v>209</v>
      </c>
      <c r="BE137" s="228">
        <f>IF(N137="základní",J137,0)</f>
        <v>0</v>
      </c>
      <c r="BF137" s="228">
        <f>IF(N137="snížená",J137,0)</f>
        <v>0</v>
      </c>
      <c r="BG137" s="228">
        <f>IF(N137="zákl. přenesená",J137,0)</f>
        <v>0</v>
      </c>
      <c r="BH137" s="228">
        <f>IF(N137="sníž. přenesená",J137,0)</f>
        <v>0</v>
      </c>
      <c r="BI137" s="228">
        <f>IF(N137="nulová",J137,0)</f>
        <v>0</v>
      </c>
      <c r="BJ137" s="18" t="s">
        <v>75</v>
      </c>
      <c r="BK137" s="228">
        <f>ROUND(I137*H137,2)</f>
        <v>0</v>
      </c>
      <c r="BL137" s="18" t="s">
        <v>217</v>
      </c>
      <c r="BM137" s="227" t="s">
        <v>584</v>
      </c>
    </row>
    <row r="138" s="13" customFormat="1">
      <c r="A138" s="13"/>
      <c r="B138" s="234"/>
      <c r="C138" s="235"/>
      <c r="D138" s="229" t="s">
        <v>225</v>
      </c>
      <c r="E138" s="236" t="s">
        <v>19</v>
      </c>
      <c r="F138" s="237" t="s">
        <v>116</v>
      </c>
      <c r="G138" s="235"/>
      <c r="H138" s="238">
        <v>4</v>
      </c>
      <c r="I138" s="239"/>
      <c r="J138" s="235"/>
      <c r="K138" s="235"/>
      <c r="L138" s="240"/>
      <c r="M138" s="241"/>
      <c r="N138" s="242"/>
      <c r="O138" s="242"/>
      <c r="P138" s="242"/>
      <c r="Q138" s="242"/>
      <c r="R138" s="242"/>
      <c r="S138" s="242"/>
      <c r="T138" s="24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4" t="s">
        <v>225</v>
      </c>
      <c r="AU138" s="244" t="s">
        <v>75</v>
      </c>
      <c r="AV138" s="13" t="s">
        <v>79</v>
      </c>
      <c r="AW138" s="13" t="s">
        <v>32</v>
      </c>
      <c r="AX138" s="13" t="s">
        <v>75</v>
      </c>
      <c r="AY138" s="244" t="s">
        <v>209</v>
      </c>
    </row>
    <row r="139" s="2" customFormat="1" ht="55.5" customHeight="1">
      <c r="A139" s="39"/>
      <c r="B139" s="40"/>
      <c r="C139" s="216" t="s">
        <v>301</v>
      </c>
      <c r="D139" s="216" t="s">
        <v>213</v>
      </c>
      <c r="E139" s="217" t="s">
        <v>311</v>
      </c>
      <c r="F139" s="218" t="s">
        <v>312</v>
      </c>
      <c r="G139" s="219" t="s">
        <v>167</v>
      </c>
      <c r="H139" s="220">
        <v>200</v>
      </c>
      <c r="I139" s="221"/>
      <c r="J139" s="222">
        <f>ROUND(I139*H139,2)</f>
        <v>0</v>
      </c>
      <c r="K139" s="218" t="s">
        <v>216</v>
      </c>
      <c r="L139" s="45"/>
      <c r="M139" s="223" t="s">
        <v>19</v>
      </c>
      <c r="N139" s="224" t="s">
        <v>42</v>
      </c>
      <c r="O139" s="85"/>
      <c r="P139" s="225">
        <f>O139*H139</f>
        <v>0</v>
      </c>
      <c r="Q139" s="225">
        <v>0</v>
      </c>
      <c r="R139" s="225">
        <f>Q139*H139</f>
        <v>0</v>
      </c>
      <c r="S139" s="225">
        <v>0</v>
      </c>
      <c r="T139" s="226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27" t="s">
        <v>217</v>
      </c>
      <c r="AT139" s="227" t="s">
        <v>213</v>
      </c>
      <c r="AU139" s="227" t="s">
        <v>75</v>
      </c>
      <c r="AY139" s="18" t="s">
        <v>209</v>
      </c>
      <c r="BE139" s="228">
        <f>IF(N139="základní",J139,0)</f>
        <v>0</v>
      </c>
      <c r="BF139" s="228">
        <f>IF(N139="snížená",J139,0)</f>
        <v>0</v>
      </c>
      <c r="BG139" s="228">
        <f>IF(N139="zákl. přenesená",J139,0)</f>
        <v>0</v>
      </c>
      <c r="BH139" s="228">
        <f>IF(N139="sníž. přenesená",J139,0)</f>
        <v>0</v>
      </c>
      <c r="BI139" s="228">
        <f>IF(N139="nulová",J139,0)</f>
        <v>0</v>
      </c>
      <c r="BJ139" s="18" t="s">
        <v>75</v>
      </c>
      <c r="BK139" s="228">
        <f>ROUND(I139*H139,2)</f>
        <v>0</v>
      </c>
      <c r="BL139" s="18" t="s">
        <v>217</v>
      </c>
      <c r="BM139" s="227" t="s">
        <v>585</v>
      </c>
    </row>
    <row r="140" s="2" customFormat="1">
      <c r="A140" s="39"/>
      <c r="B140" s="40"/>
      <c r="C140" s="41"/>
      <c r="D140" s="229" t="s">
        <v>223</v>
      </c>
      <c r="E140" s="41"/>
      <c r="F140" s="230" t="s">
        <v>244</v>
      </c>
      <c r="G140" s="41"/>
      <c r="H140" s="41"/>
      <c r="I140" s="231"/>
      <c r="J140" s="41"/>
      <c r="K140" s="41"/>
      <c r="L140" s="45"/>
      <c r="M140" s="232"/>
      <c r="N140" s="233"/>
      <c r="O140" s="85"/>
      <c r="P140" s="85"/>
      <c r="Q140" s="85"/>
      <c r="R140" s="85"/>
      <c r="S140" s="85"/>
      <c r="T140" s="86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T140" s="18" t="s">
        <v>223</v>
      </c>
      <c r="AU140" s="18" t="s">
        <v>75</v>
      </c>
    </row>
    <row r="141" s="13" customFormat="1">
      <c r="A141" s="13"/>
      <c r="B141" s="234"/>
      <c r="C141" s="235"/>
      <c r="D141" s="229" t="s">
        <v>225</v>
      </c>
      <c r="E141" s="236" t="s">
        <v>19</v>
      </c>
      <c r="F141" s="237" t="s">
        <v>314</v>
      </c>
      <c r="G141" s="235"/>
      <c r="H141" s="238">
        <v>200</v>
      </c>
      <c r="I141" s="239"/>
      <c r="J141" s="235"/>
      <c r="K141" s="235"/>
      <c r="L141" s="240"/>
      <c r="M141" s="241"/>
      <c r="N141" s="242"/>
      <c r="O141" s="242"/>
      <c r="P141" s="242"/>
      <c r="Q141" s="242"/>
      <c r="R141" s="242"/>
      <c r="S141" s="242"/>
      <c r="T141" s="24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44" t="s">
        <v>225</v>
      </c>
      <c r="AU141" s="244" t="s">
        <v>75</v>
      </c>
      <c r="AV141" s="13" t="s">
        <v>79</v>
      </c>
      <c r="AW141" s="13" t="s">
        <v>32</v>
      </c>
      <c r="AX141" s="13" t="s">
        <v>75</v>
      </c>
      <c r="AY141" s="244" t="s">
        <v>209</v>
      </c>
    </row>
    <row r="142" s="2" customFormat="1">
      <c r="A142" s="39"/>
      <c r="B142" s="40"/>
      <c r="C142" s="216" t="s">
        <v>306</v>
      </c>
      <c r="D142" s="216" t="s">
        <v>213</v>
      </c>
      <c r="E142" s="217" t="s">
        <v>293</v>
      </c>
      <c r="F142" s="218" t="s">
        <v>294</v>
      </c>
      <c r="G142" s="219" t="s">
        <v>167</v>
      </c>
      <c r="H142" s="220">
        <v>19.199999999999999</v>
      </c>
      <c r="I142" s="221"/>
      <c r="J142" s="222">
        <f>ROUND(I142*H142,2)</f>
        <v>0</v>
      </c>
      <c r="K142" s="218" t="s">
        <v>216</v>
      </c>
      <c r="L142" s="45"/>
      <c r="M142" s="223" t="s">
        <v>19</v>
      </c>
      <c r="N142" s="224" t="s">
        <v>42</v>
      </c>
      <c r="O142" s="85"/>
      <c r="P142" s="225">
        <f>O142*H142</f>
        <v>0</v>
      </c>
      <c r="Q142" s="225">
        <v>0</v>
      </c>
      <c r="R142" s="225">
        <f>Q142*H142</f>
        <v>0</v>
      </c>
      <c r="S142" s="225">
        <v>0</v>
      </c>
      <c r="T142" s="226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27" t="s">
        <v>217</v>
      </c>
      <c r="AT142" s="227" t="s">
        <v>213</v>
      </c>
      <c r="AU142" s="227" t="s">
        <v>75</v>
      </c>
      <c r="AY142" s="18" t="s">
        <v>209</v>
      </c>
      <c r="BE142" s="228">
        <f>IF(N142="základní",J142,0)</f>
        <v>0</v>
      </c>
      <c r="BF142" s="228">
        <f>IF(N142="snížená",J142,0)</f>
        <v>0</v>
      </c>
      <c r="BG142" s="228">
        <f>IF(N142="zákl. přenesená",J142,0)</f>
        <v>0</v>
      </c>
      <c r="BH142" s="228">
        <f>IF(N142="sníž. přenesená",J142,0)</f>
        <v>0</v>
      </c>
      <c r="BI142" s="228">
        <f>IF(N142="nulová",J142,0)</f>
        <v>0</v>
      </c>
      <c r="BJ142" s="18" t="s">
        <v>75</v>
      </c>
      <c r="BK142" s="228">
        <f>ROUND(I142*H142,2)</f>
        <v>0</v>
      </c>
      <c r="BL142" s="18" t="s">
        <v>217</v>
      </c>
      <c r="BM142" s="227" t="s">
        <v>586</v>
      </c>
    </row>
    <row r="143" s="13" customFormat="1">
      <c r="A143" s="13"/>
      <c r="B143" s="234"/>
      <c r="C143" s="235"/>
      <c r="D143" s="229" t="s">
        <v>225</v>
      </c>
      <c r="E143" s="236" t="s">
        <v>19</v>
      </c>
      <c r="F143" s="237" t="s">
        <v>516</v>
      </c>
      <c r="G143" s="235"/>
      <c r="H143" s="238">
        <v>19.199999999999999</v>
      </c>
      <c r="I143" s="239"/>
      <c r="J143" s="235"/>
      <c r="K143" s="235"/>
      <c r="L143" s="240"/>
      <c r="M143" s="241"/>
      <c r="N143" s="242"/>
      <c r="O143" s="242"/>
      <c r="P143" s="242"/>
      <c r="Q143" s="242"/>
      <c r="R143" s="242"/>
      <c r="S143" s="242"/>
      <c r="T143" s="24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4" t="s">
        <v>225</v>
      </c>
      <c r="AU143" s="244" t="s">
        <v>75</v>
      </c>
      <c r="AV143" s="13" t="s">
        <v>79</v>
      </c>
      <c r="AW143" s="13" t="s">
        <v>32</v>
      </c>
      <c r="AX143" s="13" t="s">
        <v>75</v>
      </c>
      <c r="AY143" s="244" t="s">
        <v>209</v>
      </c>
    </row>
    <row r="144" s="2" customFormat="1" ht="16.5" customHeight="1">
      <c r="A144" s="39"/>
      <c r="B144" s="40"/>
      <c r="C144" s="256" t="s">
        <v>310</v>
      </c>
      <c r="D144" s="256" t="s">
        <v>247</v>
      </c>
      <c r="E144" s="257" t="s">
        <v>297</v>
      </c>
      <c r="F144" s="258" t="s">
        <v>298</v>
      </c>
      <c r="G144" s="259" t="s">
        <v>167</v>
      </c>
      <c r="H144" s="260">
        <v>19.199999999999999</v>
      </c>
      <c r="I144" s="261"/>
      <c r="J144" s="262">
        <f>ROUND(I144*H144,2)</f>
        <v>0</v>
      </c>
      <c r="K144" s="258" t="s">
        <v>216</v>
      </c>
      <c r="L144" s="263"/>
      <c r="M144" s="264" t="s">
        <v>19</v>
      </c>
      <c r="N144" s="265" t="s">
        <v>42</v>
      </c>
      <c r="O144" s="85"/>
      <c r="P144" s="225">
        <f>O144*H144</f>
        <v>0</v>
      </c>
      <c r="Q144" s="225">
        <v>0</v>
      </c>
      <c r="R144" s="225">
        <f>Q144*H144</f>
        <v>0</v>
      </c>
      <c r="S144" s="225">
        <v>0</v>
      </c>
      <c r="T144" s="226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27" t="s">
        <v>264</v>
      </c>
      <c r="AT144" s="227" t="s">
        <v>247</v>
      </c>
      <c r="AU144" s="227" t="s">
        <v>75</v>
      </c>
      <c r="AY144" s="18" t="s">
        <v>209</v>
      </c>
      <c r="BE144" s="228">
        <f>IF(N144="základní",J144,0)</f>
        <v>0</v>
      </c>
      <c r="BF144" s="228">
        <f>IF(N144="snížená",J144,0)</f>
        <v>0</v>
      </c>
      <c r="BG144" s="228">
        <f>IF(N144="zákl. přenesená",J144,0)</f>
        <v>0</v>
      </c>
      <c r="BH144" s="228">
        <f>IF(N144="sníž. přenesená",J144,0)</f>
        <v>0</v>
      </c>
      <c r="BI144" s="228">
        <f>IF(N144="nulová",J144,0)</f>
        <v>0</v>
      </c>
      <c r="BJ144" s="18" t="s">
        <v>75</v>
      </c>
      <c r="BK144" s="228">
        <f>ROUND(I144*H144,2)</f>
        <v>0</v>
      </c>
      <c r="BL144" s="18" t="s">
        <v>264</v>
      </c>
      <c r="BM144" s="227" t="s">
        <v>587</v>
      </c>
    </row>
    <row r="145" s="13" customFormat="1">
      <c r="A145" s="13"/>
      <c r="B145" s="234"/>
      <c r="C145" s="235"/>
      <c r="D145" s="229" t="s">
        <v>225</v>
      </c>
      <c r="E145" s="236" t="s">
        <v>19</v>
      </c>
      <c r="F145" s="237" t="s">
        <v>588</v>
      </c>
      <c r="G145" s="235"/>
      <c r="H145" s="238">
        <v>19.199999999999999</v>
      </c>
      <c r="I145" s="239"/>
      <c r="J145" s="235"/>
      <c r="K145" s="235"/>
      <c r="L145" s="240"/>
      <c r="M145" s="241"/>
      <c r="N145" s="242"/>
      <c r="O145" s="242"/>
      <c r="P145" s="242"/>
      <c r="Q145" s="242"/>
      <c r="R145" s="242"/>
      <c r="S145" s="242"/>
      <c r="T145" s="24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44" t="s">
        <v>225</v>
      </c>
      <c r="AU145" s="244" t="s">
        <v>75</v>
      </c>
      <c r="AV145" s="13" t="s">
        <v>79</v>
      </c>
      <c r="AW145" s="13" t="s">
        <v>32</v>
      </c>
      <c r="AX145" s="13" t="s">
        <v>75</v>
      </c>
      <c r="AY145" s="244" t="s">
        <v>209</v>
      </c>
    </row>
    <row r="146" s="2" customFormat="1" ht="16.5" customHeight="1">
      <c r="A146" s="39"/>
      <c r="B146" s="40"/>
      <c r="C146" s="256" t="s">
        <v>315</v>
      </c>
      <c r="D146" s="256" t="s">
        <v>247</v>
      </c>
      <c r="E146" s="257" t="s">
        <v>332</v>
      </c>
      <c r="F146" s="258" t="s">
        <v>333</v>
      </c>
      <c r="G146" s="259" t="s">
        <v>171</v>
      </c>
      <c r="H146" s="260">
        <v>2.8799999999999999</v>
      </c>
      <c r="I146" s="261"/>
      <c r="J146" s="262">
        <f>ROUND(I146*H146,2)</f>
        <v>0</v>
      </c>
      <c r="K146" s="258" t="s">
        <v>216</v>
      </c>
      <c r="L146" s="263"/>
      <c r="M146" s="264" t="s">
        <v>19</v>
      </c>
      <c r="N146" s="265" t="s">
        <v>42</v>
      </c>
      <c r="O146" s="85"/>
      <c r="P146" s="225">
        <f>O146*H146</f>
        <v>0</v>
      </c>
      <c r="Q146" s="225">
        <v>2.234</v>
      </c>
      <c r="R146" s="225">
        <f>Q146*H146</f>
        <v>6.4339199999999996</v>
      </c>
      <c r="S146" s="225">
        <v>0</v>
      </c>
      <c r="T146" s="226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27" t="s">
        <v>264</v>
      </c>
      <c r="AT146" s="227" t="s">
        <v>247</v>
      </c>
      <c r="AU146" s="227" t="s">
        <v>75</v>
      </c>
      <c r="AY146" s="18" t="s">
        <v>209</v>
      </c>
      <c r="BE146" s="228">
        <f>IF(N146="základní",J146,0)</f>
        <v>0</v>
      </c>
      <c r="BF146" s="228">
        <f>IF(N146="snížená",J146,0)</f>
        <v>0</v>
      </c>
      <c r="BG146" s="228">
        <f>IF(N146="zákl. přenesená",J146,0)</f>
        <v>0</v>
      </c>
      <c r="BH146" s="228">
        <f>IF(N146="sníž. přenesená",J146,0)</f>
        <v>0</v>
      </c>
      <c r="BI146" s="228">
        <f>IF(N146="nulová",J146,0)</f>
        <v>0</v>
      </c>
      <c r="BJ146" s="18" t="s">
        <v>75</v>
      </c>
      <c r="BK146" s="228">
        <f>ROUND(I146*H146,2)</f>
        <v>0</v>
      </c>
      <c r="BL146" s="18" t="s">
        <v>264</v>
      </c>
      <c r="BM146" s="227" t="s">
        <v>589</v>
      </c>
    </row>
    <row r="147" s="13" customFormat="1">
      <c r="A147" s="13"/>
      <c r="B147" s="234"/>
      <c r="C147" s="235"/>
      <c r="D147" s="229" t="s">
        <v>225</v>
      </c>
      <c r="E147" s="236" t="s">
        <v>19</v>
      </c>
      <c r="F147" s="237" t="s">
        <v>590</v>
      </c>
      <c r="G147" s="235"/>
      <c r="H147" s="238">
        <v>2.8799999999999999</v>
      </c>
      <c r="I147" s="239"/>
      <c r="J147" s="235"/>
      <c r="K147" s="235"/>
      <c r="L147" s="240"/>
      <c r="M147" s="241"/>
      <c r="N147" s="242"/>
      <c r="O147" s="242"/>
      <c r="P147" s="242"/>
      <c r="Q147" s="242"/>
      <c r="R147" s="242"/>
      <c r="S147" s="242"/>
      <c r="T147" s="24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4" t="s">
        <v>225</v>
      </c>
      <c r="AU147" s="244" t="s">
        <v>75</v>
      </c>
      <c r="AV147" s="13" t="s">
        <v>79</v>
      </c>
      <c r="AW147" s="13" t="s">
        <v>32</v>
      </c>
      <c r="AX147" s="13" t="s">
        <v>75</v>
      </c>
      <c r="AY147" s="244" t="s">
        <v>209</v>
      </c>
    </row>
    <row r="148" s="2" customFormat="1">
      <c r="A148" s="39"/>
      <c r="B148" s="40"/>
      <c r="C148" s="216" t="s">
        <v>7</v>
      </c>
      <c r="D148" s="216" t="s">
        <v>213</v>
      </c>
      <c r="E148" s="217" t="s">
        <v>337</v>
      </c>
      <c r="F148" s="218" t="s">
        <v>591</v>
      </c>
      <c r="G148" s="219" t="s">
        <v>176</v>
      </c>
      <c r="H148" s="220">
        <v>80.5</v>
      </c>
      <c r="I148" s="221"/>
      <c r="J148" s="222">
        <f>ROUND(I148*H148,2)</f>
        <v>0</v>
      </c>
      <c r="K148" s="218" t="s">
        <v>216</v>
      </c>
      <c r="L148" s="45"/>
      <c r="M148" s="223" t="s">
        <v>19</v>
      </c>
      <c r="N148" s="224" t="s">
        <v>42</v>
      </c>
      <c r="O148" s="85"/>
      <c r="P148" s="225">
        <f>O148*H148</f>
        <v>0</v>
      </c>
      <c r="Q148" s="225">
        <v>0</v>
      </c>
      <c r="R148" s="225">
        <f>Q148*H148</f>
        <v>0</v>
      </c>
      <c r="S148" s="225">
        <v>0</v>
      </c>
      <c r="T148" s="226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27" t="s">
        <v>217</v>
      </c>
      <c r="AT148" s="227" t="s">
        <v>213</v>
      </c>
      <c r="AU148" s="227" t="s">
        <v>75</v>
      </c>
      <c r="AY148" s="18" t="s">
        <v>209</v>
      </c>
      <c r="BE148" s="228">
        <f>IF(N148="základní",J148,0)</f>
        <v>0</v>
      </c>
      <c r="BF148" s="228">
        <f>IF(N148="snížená",J148,0)</f>
        <v>0</v>
      </c>
      <c r="BG148" s="228">
        <f>IF(N148="zákl. přenesená",J148,0)</f>
        <v>0</v>
      </c>
      <c r="BH148" s="228">
        <f>IF(N148="sníž. přenesená",J148,0)</f>
        <v>0</v>
      </c>
      <c r="BI148" s="228">
        <f>IF(N148="nulová",J148,0)</f>
        <v>0</v>
      </c>
      <c r="BJ148" s="18" t="s">
        <v>75</v>
      </c>
      <c r="BK148" s="228">
        <f>ROUND(I148*H148,2)</f>
        <v>0</v>
      </c>
      <c r="BL148" s="18" t="s">
        <v>217</v>
      </c>
      <c r="BM148" s="227" t="s">
        <v>592</v>
      </c>
    </row>
    <row r="149" s="13" customFormat="1">
      <c r="A149" s="13"/>
      <c r="B149" s="234"/>
      <c r="C149" s="235"/>
      <c r="D149" s="229" t="s">
        <v>225</v>
      </c>
      <c r="E149" s="236" t="s">
        <v>19</v>
      </c>
      <c r="F149" s="237" t="s">
        <v>593</v>
      </c>
      <c r="G149" s="235"/>
      <c r="H149" s="238">
        <v>37.5</v>
      </c>
      <c r="I149" s="239"/>
      <c r="J149" s="235"/>
      <c r="K149" s="235"/>
      <c r="L149" s="240"/>
      <c r="M149" s="241"/>
      <c r="N149" s="242"/>
      <c r="O149" s="242"/>
      <c r="P149" s="242"/>
      <c r="Q149" s="242"/>
      <c r="R149" s="242"/>
      <c r="S149" s="242"/>
      <c r="T149" s="24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44" t="s">
        <v>225</v>
      </c>
      <c r="AU149" s="244" t="s">
        <v>75</v>
      </c>
      <c r="AV149" s="13" t="s">
        <v>79</v>
      </c>
      <c r="AW149" s="13" t="s">
        <v>32</v>
      </c>
      <c r="AX149" s="13" t="s">
        <v>71</v>
      </c>
      <c r="AY149" s="244" t="s">
        <v>209</v>
      </c>
    </row>
    <row r="150" s="13" customFormat="1">
      <c r="A150" s="13"/>
      <c r="B150" s="234"/>
      <c r="C150" s="235"/>
      <c r="D150" s="229" t="s">
        <v>225</v>
      </c>
      <c r="E150" s="236" t="s">
        <v>19</v>
      </c>
      <c r="F150" s="237" t="s">
        <v>594</v>
      </c>
      <c r="G150" s="235"/>
      <c r="H150" s="238">
        <v>34</v>
      </c>
      <c r="I150" s="239"/>
      <c r="J150" s="235"/>
      <c r="K150" s="235"/>
      <c r="L150" s="240"/>
      <c r="M150" s="241"/>
      <c r="N150" s="242"/>
      <c r="O150" s="242"/>
      <c r="P150" s="242"/>
      <c r="Q150" s="242"/>
      <c r="R150" s="242"/>
      <c r="S150" s="242"/>
      <c r="T150" s="24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4" t="s">
        <v>225</v>
      </c>
      <c r="AU150" s="244" t="s">
        <v>75</v>
      </c>
      <c r="AV150" s="13" t="s">
        <v>79</v>
      </c>
      <c r="AW150" s="13" t="s">
        <v>32</v>
      </c>
      <c r="AX150" s="13" t="s">
        <v>71</v>
      </c>
      <c r="AY150" s="244" t="s">
        <v>209</v>
      </c>
    </row>
    <row r="151" s="13" customFormat="1">
      <c r="A151" s="13"/>
      <c r="B151" s="234"/>
      <c r="C151" s="235"/>
      <c r="D151" s="229" t="s">
        <v>225</v>
      </c>
      <c r="E151" s="236" t="s">
        <v>19</v>
      </c>
      <c r="F151" s="237" t="s">
        <v>235</v>
      </c>
      <c r="G151" s="235"/>
      <c r="H151" s="238">
        <v>9</v>
      </c>
      <c r="I151" s="239"/>
      <c r="J151" s="235"/>
      <c r="K151" s="235"/>
      <c r="L151" s="240"/>
      <c r="M151" s="241"/>
      <c r="N151" s="242"/>
      <c r="O151" s="242"/>
      <c r="P151" s="242"/>
      <c r="Q151" s="242"/>
      <c r="R151" s="242"/>
      <c r="S151" s="242"/>
      <c r="T151" s="24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44" t="s">
        <v>225</v>
      </c>
      <c r="AU151" s="244" t="s">
        <v>75</v>
      </c>
      <c r="AV151" s="13" t="s">
        <v>79</v>
      </c>
      <c r="AW151" s="13" t="s">
        <v>32</v>
      </c>
      <c r="AX151" s="13" t="s">
        <v>71</v>
      </c>
      <c r="AY151" s="244" t="s">
        <v>209</v>
      </c>
    </row>
    <row r="152" s="14" customFormat="1">
      <c r="A152" s="14"/>
      <c r="B152" s="245"/>
      <c r="C152" s="246"/>
      <c r="D152" s="229" t="s">
        <v>225</v>
      </c>
      <c r="E152" s="247" t="s">
        <v>540</v>
      </c>
      <c r="F152" s="248" t="s">
        <v>229</v>
      </c>
      <c r="G152" s="246"/>
      <c r="H152" s="249">
        <v>80.5</v>
      </c>
      <c r="I152" s="250"/>
      <c r="J152" s="246"/>
      <c r="K152" s="246"/>
      <c r="L152" s="251"/>
      <c r="M152" s="252"/>
      <c r="N152" s="253"/>
      <c r="O152" s="253"/>
      <c r="P152" s="253"/>
      <c r="Q152" s="253"/>
      <c r="R152" s="253"/>
      <c r="S152" s="253"/>
      <c r="T152" s="25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55" t="s">
        <v>225</v>
      </c>
      <c r="AU152" s="255" t="s">
        <v>75</v>
      </c>
      <c r="AV152" s="14" t="s">
        <v>116</v>
      </c>
      <c r="AW152" s="14" t="s">
        <v>32</v>
      </c>
      <c r="AX152" s="14" t="s">
        <v>75</v>
      </c>
      <c r="AY152" s="255" t="s">
        <v>209</v>
      </c>
    </row>
    <row r="153" s="2" customFormat="1">
      <c r="A153" s="39"/>
      <c r="B153" s="40"/>
      <c r="C153" s="216" t="s">
        <v>325</v>
      </c>
      <c r="D153" s="216" t="s">
        <v>213</v>
      </c>
      <c r="E153" s="217" t="s">
        <v>341</v>
      </c>
      <c r="F153" s="218" t="s">
        <v>342</v>
      </c>
      <c r="G153" s="219" t="s">
        <v>176</v>
      </c>
      <c r="H153" s="220">
        <v>80.5</v>
      </c>
      <c r="I153" s="221"/>
      <c r="J153" s="222">
        <f>ROUND(I153*H153,2)</f>
        <v>0</v>
      </c>
      <c r="K153" s="218" t="s">
        <v>216</v>
      </c>
      <c r="L153" s="45"/>
      <c r="M153" s="223" t="s">
        <v>19</v>
      </c>
      <c r="N153" s="224" t="s">
        <v>42</v>
      </c>
      <c r="O153" s="85"/>
      <c r="P153" s="225">
        <f>O153*H153</f>
        <v>0</v>
      </c>
      <c r="Q153" s="225">
        <v>0</v>
      </c>
      <c r="R153" s="225">
        <f>Q153*H153</f>
        <v>0</v>
      </c>
      <c r="S153" s="225">
        <v>0</v>
      </c>
      <c r="T153" s="226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27" t="s">
        <v>116</v>
      </c>
      <c r="AT153" s="227" t="s">
        <v>213</v>
      </c>
      <c r="AU153" s="227" t="s">
        <v>75</v>
      </c>
      <c r="AY153" s="18" t="s">
        <v>209</v>
      </c>
      <c r="BE153" s="228">
        <f>IF(N153="základní",J153,0)</f>
        <v>0</v>
      </c>
      <c r="BF153" s="228">
        <f>IF(N153="snížená",J153,0)</f>
        <v>0</v>
      </c>
      <c r="BG153" s="228">
        <f>IF(N153="zákl. přenesená",J153,0)</f>
        <v>0</v>
      </c>
      <c r="BH153" s="228">
        <f>IF(N153="sníž. přenesená",J153,0)</f>
        <v>0</v>
      </c>
      <c r="BI153" s="228">
        <f>IF(N153="nulová",J153,0)</f>
        <v>0</v>
      </c>
      <c r="BJ153" s="18" t="s">
        <v>75</v>
      </c>
      <c r="BK153" s="228">
        <f>ROUND(I153*H153,2)</f>
        <v>0</v>
      </c>
      <c r="BL153" s="18" t="s">
        <v>116</v>
      </c>
      <c r="BM153" s="227" t="s">
        <v>595</v>
      </c>
    </row>
    <row r="154" s="13" customFormat="1">
      <c r="A154" s="13"/>
      <c r="B154" s="234"/>
      <c r="C154" s="235"/>
      <c r="D154" s="229" t="s">
        <v>225</v>
      </c>
      <c r="E154" s="236" t="s">
        <v>19</v>
      </c>
      <c r="F154" s="237" t="s">
        <v>540</v>
      </c>
      <c r="G154" s="235"/>
      <c r="H154" s="238">
        <v>80.5</v>
      </c>
      <c r="I154" s="239"/>
      <c r="J154" s="235"/>
      <c r="K154" s="235"/>
      <c r="L154" s="240"/>
      <c r="M154" s="241"/>
      <c r="N154" s="242"/>
      <c r="O154" s="242"/>
      <c r="P154" s="242"/>
      <c r="Q154" s="242"/>
      <c r="R154" s="242"/>
      <c r="S154" s="242"/>
      <c r="T154" s="24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44" t="s">
        <v>225</v>
      </c>
      <c r="AU154" s="244" t="s">
        <v>75</v>
      </c>
      <c r="AV154" s="13" t="s">
        <v>79</v>
      </c>
      <c r="AW154" s="13" t="s">
        <v>32</v>
      </c>
      <c r="AX154" s="13" t="s">
        <v>75</v>
      </c>
      <c r="AY154" s="244" t="s">
        <v>209</v>
      </c>
    </row>
    <row r="155" s="2" customFormat="1" ht="16.5" customHeight="1">
      <c r="A155" s="39"/>
      <c r="B155" s="40"/>
      <c r="C155" s="256" t="s">
        <v>331</v>
      </c>
      <c r="D155" s="256" t="s">
        <v>247</v>
      </c>
      <c r="E155" s="257" t="s">
        <v>345</v>
      </c>
      <c r="F155" s="258" t="s">
        <v>346</v>
      </c>
      <c r="G155" s="259" t="s">
        <v>176</v>
      </c>
      <c r="H155" s="260">
        <v>80.5</v>
      </c>
      <c r="I155" s="261"/>
      <c r="J155" s="262">
        <f>ROUND(I155*H155,2)</f>
        <v>0</v>
      </c>
      <c r="K155" s="258" t="s">
        <v>216</v>
      </c>
      <c r="L155" s="263"/>
      <c r="M155" s="264" t="s">
        <v>19</v>
      </c>
      <c r="N155" s="265" t="s">
        <v>42</v>
      </c>
      <c r="O155" s="85"/>
      <c r="P155" s="225">
        <f>O155*H155</f>
        <v>0</v>
      </c>
      <c r="Q155" s="225">
        <v>0.00031</v>
      </c>
      <c r="R155" s="225">
        <f>Q155*H155</f>
        <v>0.024955000000000001</v>
      </c>
      <c r="S155" s="225">
        <v>0</v>
      </c>
      <c r="T155" s="226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27" t="s">
        <v>264</v>
      </c>
      <c r="AT155" s="227" t="s">
        <v>247</v>
      </c>
      <c r="AU155" s="227" t="s">
        <v>75</v>
      </c>
      <c r="AY155" s="18" t="s">
        <v>209</v>
      </c>
      <c r="BE155" s="228">
        <f>IF(N155="základní",J155,0)</f>
        <v>0</v>
      </c>
      <c r="BF155" s="228">
        <f>IF(N155="snížená",J155,0)</f>
        <v>0</v>
      </c>
      <c r="BG155" s="228">
        <f>IF(N155="zákl. přenesená",J155,0)</f>
        <v>0</v>
      </c>
      <c r="BH155" s="228">
        <f>IF(N155="sníž. přenesená",J155,0)</f>
        <v>0</v>
      </c>
      <c r="BI155" s="228">
        <f>IF(N155="nulová",J155,0)</f>
        <v>0</v>
      </c>
      <c r="BJ155" s="18" t="s">
        <v>75</v>
      </c>
      <c r="BK155" s="228">
        <f>ROUND(I155*H155,2)</f>
        <v>0</v>
      </c>
      <c r="BL155" s="18" t="s">
        <v>264</v>
      </c>
      <c r="BM155" s="227" t="s">
        <v>596</v>
      </c>
    </row>
    <row r="156" s="13" customFormat="1">
      <c r="A156" s="13"/>
      <c r="B156" s="234"/>
      <c r="C156" s="235"/>
      <c r="D156" s="229" t="s">
        <v>225</v>
      </c>
      <c r="E156" s="236" t="s">
        <v>19</v>
      </c>
      <c r="F156" s="237" t="s">
        <v>540</v>
      </c>
      <c r="G156" s="235"/>
      <c r="H156" s="238">
        <v>80.5</v>
      </c>
      <c r="I156" s="239"/>
      <c r="J156" s="235"/>
      <c r="K156" s="235"/>
      <c r="L156" s="240"/>
      <c r="M156" s="241"/>
      <c r="N156" s="242"/>
      <c r="O156" s="242"/>
      <c r="P156" s="242"/>
      <c r="Q156" s="242"/>
      <c r="R156" s="242"/>
      <c r="S156" s="242"/>
      <c r="T156" s="24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4" t="s">
        <v>225</v>
      </c>
      <c r="AU156" s="244" t="s">
        <v>75</v>
      </c>
      <c r="AV156" s="13" t="s">
        <v>79</v>
      </c>
      <c r="AW156" s="13" t="s">
        <v>32</v>
      </c>
      <c r="AX156" s="13" t="s">
        <v>75</v>
      </c>
      <c r="AY156" s="244" t="s">
        <v>209</v>
      </c>
    </row>
    <row r="157" s="2" customFormat="1" ht="16.5" customHeight="1">
      <c r="A157" s="39"/>
      <c r="B157" s="40"/>
      <c r="C157" s="256" t="s">
        <v>336</v>
      </c>
      <c r="D157" s="256" t="s">
        <v>247</v>
      </c>
      <c r="E157" s="257" t="s">
        <v>349</v>
      </c>
      <c r="F157" s="258" t="s">
        <v>350</v>
      </c>
      <c r="G157" s="259" t="s">
        <v>289</v>
      </c>
      <c r="H157" s="260">
        <v>35.420000000000002</v>
      </c>
      <c r="I157" s="261"/>
      <c r="J157" s="262">
        <f>ROUND(I157*H157,2)</f>
        <v>0</v>
      </c>
      <c r="K157" s="258" t="s">
        <v>216</v>
      </c>
      <c r="L157" s="263"/>
      <c r="M157" s="264" t="s">
        <v>19</v>
      </c>
      <c r="N157" s="265" t="s">
        <v>42</v>
      </c>
      <c r="O157" s="85"/>
      <c r="P157" s="225">
        <f>O157*H157</f>
        <v>0</v>
      </c>
      <c r="Q157" s="225">
        <v>1</v>
      </c>
      <c r="R157" s="225">
        <f>Q157*H157</f>
        <v>35.420000000000002</v>
      </c>
      <c r="S157" s="225">
        <v>0</v>
      </c>
      <c r="T157" s="226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27" t="s">
        <v>264</v>
      </c>
      <c r="AT157" s="227" t="s">
        <v>247</v>
      </c>
      <c r="AU157" s="227" t="s">
        <v>75</v>
      </c>
      <c r="AY157" s="18" t="s">
        <v>209</v>
      </c>
      <c r="BE157" s="228">
        <f>IF(N157="základní",J157,0)</f>
        <v>0</v>
      </c>
      <c r="BF157" s="228">
        <f>IF(N157="snížená",J157,0)</f>
        <v>0</v>
      </c>
      <c r="BG157" s="228">
        <f>IF(N157="zákl. přenesená",J157,0)</f>
        <v>0</v>
      </c>
      <c r="BH157" s="228">
        <f>IF(N157="sníž. přenesená",J157,0)</f>
        <v>0</v>
      </c>
      <c r="BI157" s="228">
        <f>IF(N157="nulová",J157,0)</f>
        <v>0</v>
      </c>
      <c r="BJ157" s="18" t="s">
        <v>75</v>
      </c>
      <c r="BK157" s="228">
        <f>ROUND(I157*H157,2)</f>
        <v>0</v>
      </c>
      <c r="BL157" s="18" t="s">
        <v>264</v>
      </c>
      <c r="BM157" s="227" t="s">
        <v>597</v>
      </c>
    </row>
    <row r="158" s="13" customFormat="1">
      <c r="A158" s="13"/>
      <c r="B158" s="234"/>
      <c r="C158" s="235"/>
      <c r="D158" s="229" t="s">
        <v>225</v>
      </c>
      <c r="E158" s="236" t="s">
        <v>19</v>
      </c>
      <c r="F158" s="237" t="s">
        <v>598</v>
      </c>
      <c r="G158" s="235"/>
      <c r="H158" s="238">
        <v>35.420000000000002</v>
      </c>
      <c r="I158" s="239"/>
      <c r="J158" s="235"/>
      <c r="K158" s="235"/>
      <c r="L158" s="240"/>
      <c r="M158" s="241"/>
      <c r="N158" s="242"/>
      <c r="O158" s="242"/>
      <c r="P158" s="242"/>
      <c r="Q158" s="242"/>
      <c r="R158" s="242"/>
      <c r="S158" s="242"/>
      <c r="T158" s="24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44" t="s">
        <v>225</v>
      </c>
      <c r="AU158" s="244" t="s">
        <v>75</v>
      </c>
      <c r="AV158" s="13" t="s">
        <v>79</v>
      </c>
      <c r="AW158" s="13" t="s">
        <v>32</v>
      </c>
      <c r="AX158" s="13" t="s">
        <v>75</v>
      </c>
      <c r="AY158" s="244" t="s">
        <v>209</v>
      </c>
    </row>
    <row r="159" s="2" customFormat="1" ht="16.5" customHeight="1">
      <c r="A159" s="39"/>
      <c r="B159" s="40"/>
      <c r="C159" s="256" t="s">
        <v>340</v>
      </c>
      <c r="D159" s="256" t="s">
        <v>247</v>
      </c>
      <c r="E159" s="257" t="s">
        <v>354</v>
      </c>
      <c r="F159" s="258" t="s">
        <v>355</v>
      </c>
      <c r="G159" s="259" t="s">
        <v>167</v>
      </c>
      <c r="H159" s="260">
        <v>18</v>
      </c>
      <c r="I159" s="261"/>
      <c r="J159" s="262">
        <f>ROUND(I159*H159,2)</f>
        <v>0</v>
      </c>
      <c r="K159" s="258" t="s">
        <v>216</v>
      </c>
      <c r="L159" s="263"/>
      <c r="M159" s="264" t="s">
        <v>19</v>
      </c>
      <c r="N159" s="265" t="s">
        <v>42</v>
      </c>
      <c r="O159" s="85"/>
      <c r="P159" s="225">
        <f>O159*H159</f>
        <v>0</v>
      </c>
      <c r="Q159" s="225">
        <v>0</v>
      </c>
      <c r="R159" s="225">
        <f>Q159*H159</f>
        <v>0</v>
      </c>
      <c r="S159" s="225">
        <v>0</v>
      </c>
      <c r="T159" s="226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27" t="s">
        <v>264</v>
      </c>
      <c r="AT159" s="227" t="s">
        <v>247</v>
      </c>
      <c r="AU159" s="227" t="s">
        <v>75</v>
      </c>
      <c r="AY159" s="18" t="s">
        <v>209</v>
      </c>
      <c r="BE159" s="228">
        <f>IF(N159="základní",J159,0)</f>
        <v>0</v>
      </c>
      <c r="BF159" s="228">
        <f>IF(N159="snížená",J159,0)</f>
        <v>0</v>
      </c>
      <c r="BG159" s="228">
        <f>IF(N159="zákl. přenesená",J159,0)</f>
        <v>0</v>
      </c>
      <c r="BH159" s="228">
        <f>IF(N159="sníž. přenesená",J159,0)</f>
        <v>0</v>
      </c>
      <c r="BI159" s="228">
        <f>IF(N159="nulová",J159,0)</f>
        <v>0</v>
      </c>
      <c r="BJ159" s="18" t="s">
        <v>75</v>
      </c>
      <c r="BK159" s="228">
        <f>ROUND(I159*H159,2)</f>
        <v>0</v>
      </c>
      <c r="BL159" s="18" t="s">
        <v>264</v>
      </c>
      <c r="BM159" s="227" t="s">
        <v>599</v>
      </c>
    </row>
    <row r="160" s="2" customFormat="1" ht="16.5" customHeight="1">
      <c r="A160" s="39"/>
      <c r="B160" s="40"/>
      <c r="C160" s="256" t="s">
        <v>344</v>
      </c>
      <c r="D160" s="256" t="s">
        <v>247</v>
      </c>
      <c r="E160" s="257" t="s">
        <v>358</v>
      </c>
      <c r="F160" s="258" t="s">
        <v>359</v>
      </c>
      <c r="G160" s="259" t="s">
        <v>167</v>
      </c>
      <c r="H160" s="260">
        <v>38.399999999999999</v>
      </c>
      <c r="I160" s="261"/>
      <c r="J160" s="262">
        <f>ROUND(I160*H160,2)</f>
        <v>0</v>
      </c>
      <c r="K160" s="258" t="s">
        <v>216</v>
      </c>
      <c r="L160" s="263"/>
      <c r="M160" s="264" t="s">
        <v>19</v>
      </c>
      <c r="N160" s="265" t="s">
        <v>42</v>
      </c>
      <c r="O160" s="85"/>
      <c r="P160" s="225">
        <f>O160*H160</f>
        <v>0</v>
      </c>
      <c r="Q160" s="225">
        <v>0</v>
      </c>
      <c r="R160" s="225">
        <f>Q160*H160</f>
        <v>0</v>
      </c>
      <c r="S160" s="225">
        <v>0</v>
      </c>
      <c r="T160" s="226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27" t="s">
        <v>264</v>
      </c>
      <c r="AT160" s="227" t="s">
        <v>247</v>
      </c>
      <c r="AU160" s="227" t="s">
        <v>75</v>
      </c>
      <c r="AY160" s="18" t="s">
        <v>209</v>
      </c>
      <c r="BE160" s="228">
        <f>IF(N160="základní",J160,0)</f>
        <v>0</v>
      </c>
      <c r="BF160" s="228">
        <f>IF(N160="snížená",J160,0)</f>
        <v>0</v>
      </c>
      <c r="BG160" s="228">
        <f>IF(N160="zákl. přenesená",J160,0)</f>
        <v>0</v>
      </c>
      <c r="BH160" s="228">
        <f>IF(N160="sníž. přenesená",J160,0)</f>
        <v>0</v>
      </c>
      <c r="BI160" s="228">
        <f>IF(N160="nulová",J160,0)</f>
        <v>0</v>
      </c>
      <c r="BJ160" s="18" t="s">
        <v>75</v>
      </c>
      <c r="BK160" s="228">
        <f>ROUND(I160*H160,2)</f>
        <v>0</v>
      </c>
      <c r="BL160" s="18" t="s">
        <v>264</v>
      </c>
      <c r="BM160" s="227" t="s">
        <v>600</v>
      </c>
    </row>
    <row r="161" s="13" customFormat="1">
      <c r="A161" s="13"/>
      <c r="B161" s="234"/>
      <c r="C161" s="235"/>
      <c r="D161" s="229" t="s">
        <v>225</v>
      </c>
      <c r="E161" s="236" t="s">
        <v>19</v>
      </c>
      <c r="F161" s="237" t="s">
        <v>601</v>
      </c>
      <c r="G161" s="235"/>
      <c r="H161" s="238">
        <v>38.399999999999999</v>
      </c>
      <c r="I161" s="239"/>
      <c r="J161" s="235"/>
      <c r="K161" s="235"/>
      <c r="L161" s="240"/>
      <c r="M161" s="241"/>
      <c r="N161" s="242"/>
      <c r="O161" s="242"/>
      <c r="P161" s="242"/>
      <c r="Q161" s="242"/>
      <c r="R161" s="242"/>
      <c r="S161" s="242"/>
      <c r="T161" s="24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44" t="s">
        <v>225</v>
      </c>
      <c r="AU161" s="244" t="s">
        <v>75</v>
      </c>
      <c r="AV161" s="13" t="s">
        <v>79</v>
      </c>
      <c r="AW161" s="13" t="s">
        <v>32</v>
      </c>
      <c r="AX161" s="13" t="s">
        <v>75</v>
      </c>
      <c r="AY161" s="244" t="s">
        <v>209</v>
      </c>
    </row>
    <row r="162" s="2" customFormat="1">
      <c r="A162" s="39"/>
      <c r="B162" s="40"/>
      <c r="C162" s="216" t="s">
        <v>348</v>
      </c>
      <c r="D162" s="216" t="s">
        <v>213</v>
      </c>
      <c r="E162" s="217" t="s">
        <v>364</v>
      </c>
      <c r="F162" s="218" t="s">
        <v>602</v>
      </c>
      <c r="G162" s="219" t="s">
        <v>167</v>
      </c>
      <c r="H162" s="220">
        <v>36</v>
      </c>
      <c r="I162" s="221"/>
      <c r="J162" s="222">
        <f>ROUND(I162*H162,2)</f>
        <v>0</v>
      </c>
      <c r="K162" s="218" t="s">
        <v>216</v>
      </c>
      <c r="L162" s="45"/>
      <c r="M162" s="223" t="s">
        <v>19</v>
      </c>
      <c r="N162" s="224" t="s">
        <v>42</v>
      </c>
      <c r="O162" s="85"/>
      <c r="P162" s="225">
        <f>O162*H162</f>
        <v>0</v>
      </c>
      <c r="Q162" s="225">
        <v>0</v>
      </c>
      <c r="R162" s="225">
        <f>Q162*H162</f>
        <v>0</v>
      </c>
      <c r="S162" s="225">
        <v>0</v>
      </c>
      <c r="T162" s="226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27" t="s">
        <v>217</v>
      </c>
      <c r="AT162" s="227" t="s">
        <v>213</v>
      </c>
      <c r="AU162" s="227" t="s">
        <v>75</v>
      </c>
      <c r="AY162" s="18" t="s">
        <v>209</v>
      </c>
      <c r="BE162" s="228">
        <f>IF(N162="základní",J162,0)</f>
        <v>0</v>
      </c>
      <c r="BF162" s="228">
        <f>IF(N162="snížená",J162,0)</f>
        <v>0</v>
      </c>
      <c r="BG162" s="228">
        <f>IF(N162="zákl. přenesená",J162,0)</f>
        <v>0</v>
      </c>
      <c r="BH162" s="228">
        <f>IF(N162="sníž. přenesená",J162,0)</f>
        <v>0</v>
      </c>
      <c r="BI162" s="228">
        <f>IF(N162="nulová",J162,0)</f>
        <v>0</v>
      </c>
      <c r="BJ162" s="18" t="s">
        <v>75</v>
      </c>
      <c r="BK162" s="228">
        <f>ROUND(I162*H162,2)</f>
        <v>0</v>
      </c>
      <c r="BL162" s="18" t="s">
        <v>217</v>
      </c>
      <c r="BM162" s="227" t="s">
        <v>603</v>
      </c>
    </row>
    <row r="163" s="13" customFormat="1">
      <c r="A163" s="13"/>
      <c r="B163" s="234"/>
      <c r="C163" s="235"/>
      <c r="D163" s="229" t="s">
        <v>225</v>
      </c>
      <c r="E163" s="236" t="s">
        <v>19</v>
      </c>
      <c r="F163" s="237" t="s">
        <v>604</v>
      </c>
      <c r="G163" s="235"/>
      <c r="H163" s="238">
        <v>36</v>
      </c>
      <c r="I163" s="239"/>
      <c r="J163" s="235"/>
      <c r="K163" s="235"/>
      <c r="L163" s="240"/>
      <c r="M163" s="241"/>
      <c r="N163" s="242"/>
      <c r="O163" s="242"/>
      <c r="P163" s="242"/>
      <c r="Q163" s="242"/>
      <c r="R163" s="242"/>
      <c r="S163" s="242"/>
      <c r="T163" s="24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44" t="s">
        <v>225</v>
      </c>
      <c r="AU163" s="244" t="s">
        <v>75</v>
      </c>
      <c r="AV163" s="13" t="s">
        <v>79</v>
      </c>
      <c r="AW163" s="13" t="s">
        <v>32</v>
      </c>
      <c r="AX163" s="13" t="s">
        <v>75</v>
      </c>
      <c r="AY163" s="244" t="s">
        <v>209</v>
      </c>
    </row>
    <row r="164" s="12" customFormat="1" ht="25.92" customHeight="1">
      <c r="A164" s="12"/>
      <c r="B164" s="200"/>
      <c r="C164" s="201"/>
      <c r="D164" s="202" t="s">
        <v>70</v>
      </c>
      <c r="E164" s="203" t="s">
        <v>90</v>
      </c>
      <c r="F164" s="203" t="s">
        <v>438</v>
      </c>
      <c r="G164" s="201"/>
      <c r="H164" s="201"/>
      <c r="I164" s="204"/>
      <c r="J164" s="205">
        <f>BK164</f>
        <v>0</v>
      </c>
      <c r="K164" s="201"/>
      <c r="L164" s="206"/>
      <c r="M164" s="207"/>
      <c r="N164" s="208"/>
      <c r="O164" s="208"/>
      <c r="P164" s="209">
        <f>SUM(P165:P202)</f>
        <v>0</v>
      </c>
      <c r="Q164" s="208"/>
      <c r="R164" s="209">
        <f>SUM(R165:R202)</f>
        <v>0</v>
      </c>
      <c r="S164" s="208"/>
      <c r="T164" s="210">
        <f>SUM(T165:T202)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211" t="s">
        <v>126</v>
      </c>
      <c r="AT164" s="212" t="s">
        <v>70</v>
      </c>
      <c r="AU164" s="212" t="s">
        <v>71</v>
      </c>
      <c r="AY164" s="211" t="s">
        <v>209</v>
      </c>
      <c r="BK164" s="213">
        <f>SUM(BK165:BK202)</f>
        <v>0</v>
      </c>
    </row>
    <row r="165" s="2" customFormat="1" ht="66.75" customHeight="1">
      <c r="A165" s="39"/>
      <c r="B165" s="40"/>
      <c r="C165" s="216" t="s">
        <v>353</v>
      </c>
      <c r="D165" s="216" t="s">
        <v>213</v>
      </c>
      <c r="E165" s="217" t="s">
        <v>368</v>
      </c>
      <c r="F165" s="218" t="s">
        <v>369</v>
      </c>
      <c r="G165" s="219" t="s">
        <v>221</v>
      </c>
      <c r="H165" s="220">
        <v>2</v>
      </c>
      <c r="I165" s="221"/>
      <c r="J165" s="222">
        <f>ROUND(I165*H165,2)</f>
        <v>0</v>
      </c>
      <c r="K165" s="218" t="s">
        <v>216</v>
      </c>
      <c r="L165" s="45"/>
      <c r="M165" s="223" t="s">
        <v>19</v>
      </c>
      <c r="N165" s="224" t="s">
        <v>42</v>
      </c>
      <c r="O165" s="85"/>
      <c r="P165" s="225">
        <f>O165*H165</f>
        <v>0</v>
      </c>
      <c r="Q165" s="225">
        <v>0</v>
      </c>
      <c r="R165" s="225">
        <f>Q165*H165</f>
        <v>0</v>
      </c>
      <c r="S165" s="225">
        <v>0</v>
      </c>
      <c r="T165" s="226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27" t="s">
        <v>217</v>
      </c>
      <c r="AT165" s="227" t="s">
        <v>213</v>
      </c>
      <c r="AU165" s="227" t="s">
        <v>75</v>
      </c>
      <c r="AY165" s="18" t="s">
        <v>209</v>
      </c>
      <c r="BE165" s="228">
        <f>IF(N165="základní",J165,0)</f>
        <v>0</v>
      </c>
      <c r="BF165" s="228">
        <f>IF(N165="snížená",J165,0)</f>
        <v>0</v>
      </c>
      <c r="BG165" s="228">
        <f>IF(N165="zákl. přenesená",J165,0)</f>
        <v>0</v>
      </c>
      <c r="BH165" s="228">
        <f>IF(N165="sníž. přenesená",J165,0)</f>
        <v>0</v>
      </c>
      <c r="BI165" s="228">
        <f>IF(N165="nulová",J165,0)</f>
        <v>0</v>
      </c>
      <c r="BJ165" s="18" t="s">
        <v>75</v>
      </c>
      <c r="BK165" s="228">
        <f>ROUND(I165*H165,2)</f>
        <v>0</v>
      </c>
      <c r="BL165" s="18" t="s">
        <v>217</v>
      </c>
      <c r="BM165" s="227" t="s">
        <v>605</v>
      </c>
    </row>
    <row r="166" s="2" customFormat="1">
      <c r="A166" s="39"/>
      <c r="B166" s="40"/>
      <c r="C166" s="41"/>
      <c r="D166" s="229" t="s">
        <v>223</v>
      </c>
      <c r="E166" s="41"/>
      <c r="F166" s="230" t="s">
        <v>371</v>
      </c>
      <c r="G166" s="41"/>
      <c r="H166" s="41"/>
      <c r="I166" s="231"/>
      <c r="J166" s="41"/>
      <c r="K166" s="41"/>
      <c r="L166" s="45"/>
      <c r="M166" s="232"/>
      <c r="N166" s="233"/>
      <c r="O166" s="85"/>
      <c r="P166" s="85"/>
      <c r="Q166" s="85"/>
      <c r="R166" s="85"/>
      <c r="S166" s="85"/>
      <c r="T166" s="86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T166" s="18" t="s">
        <v>223</v>
      </c>
      <c r="AU166" s="18" t="s">
        <v>75</v>
      </c>
    </row>
    <row r="167" s="13" customFormat="1">
      <c r="A167" s="13"/>
      <c r="B167" s="234"/>
      <c r="C167" s="235"/>
      <c r="D167" s="229" t="s">
        <v>225</v>
      </c>
      <c r="E167" s="236" t="s">
        <v>19</v>
      </c>
      <c r="F167" s="237" t="s">
        <v>372</v>
      </c>
      <c r="G167" s="235"/>
      <c r="H167" s="238">
        <v>2</v>
      </c>
      <c r="I167" s="239"/>
      <c r="J167" s="235"/>
      <c r="K167" s="235"/>
      <c r="L167" s="240"/>
      <c r="M167" s="241"/>
      <c r="N167" s="242"/>
      <c r="O167" s="242"/>
      <c r="P167" s="242"/>
      <c r="Q167" s="242"/>
      <c r="R167" s="242"/>
      <c r="S167" s="242"/>
      <c r="T167" s="24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44" t="s">
        <v>225</v>
      </c>
      <c r="AU167" s="244" t="s">
        <v>75</v>
      </c>
      <c r="AV167" s="13" t="s">
        <v>79</v>
      </c>
      <c r="AW167" s="13" t="s">
        <v>32</v>
      </c>
      <c r="AX167" s="13" t="s">
        <v>71</v>
      </c>
      <c r="AY167" s="244" t="s">
        <v>209</v>
      </c>
    </row>
    <row r="168" s="14" customFormat="1">
      <c r="A168" s="14"/>
      <c r="B168" s="245"/>
      <c r="C168" s="246"/>
      <c r="D168" s="229" t="s">
        <v>225</v>
      </c>
      <c r="E168" s="247" t="s">
        <v>19</v>
      </c>
      <c r="F168" s="248" t="s">
        <v>229</v>
      </c>
      <c r="G168" s="246"/>
      <c r="H168" s="249">
        <v>2</v>
      </c>
      <c r="I168" s="250"/>
      <c r="J168" s="246"/>
      <c r="K168" s="246"/>
      <c r="L168" s="251"/>
      <c r="M168" s="252"/>
      <c r="N168" s="253"/>
      <c r="O168" s="253"/>
      <c r="P168" s="253"/>
      <c r="Q168" s="253"/>
      <c r="R168" s="253"/>
      <c r="S168" s="253"/>
      <c r="T168" s="25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55" t="s">
        <v>225</v>
      </c>
      <c r="AU168" s="255" t="s">
        <v>75</v>
      </c>
      <c r="AV168" s="14" t="s">
        <v>116</v>
      </c>
      <c r="AW168" s="14" t="s">
        <v>32</v>
      </c>
      <c r="AX168" s="14" t="s">
        <v>75</v>
      </c>
      <c r="AY168" s="255" t="s">
        <v>209</v>
      </c>
    </row>
    <row r="169" s="2" customFormat="1">
      <c r="A169" s="39"/>
      <c r="B169" s="40"/>
      <c r="C169" s="216" t="s">
        <v>357</v>
      </c>
      <c r="D169" s="216" t="s">
        <v>213</v>
      </c>
      <c r="E169" s="217" t="s">
        <v>606</v>
      </c>
      <c r="F169" s="218" t="s">
        <v>607</v>
      </c>
      <c r="G169" s="219" t="s">
        <v>289</v>
      </c>
      <c r="H169" s="220">
        <v>6</v>
      </c>
      <c r="I169" s="221"/>
      <c r="J169" s="222">
        <f>ROUND(I169*H169,2)</f>
        <v>0</v>
      </c>
      <c r="K169" s="218" t="s">
        <v>216</v>
      </c>
      <c r="L169" s="45"/>
      <c r="M169" s="223" t="s">
        <v>19</v>
      </c>
      <c r="N169" s="224" t="s">
        <v>42</v>
      </c>
      <c r="O169" s="85"/>
      <c r="P169" s="225">
        <f>O169*H169</f>
        <v>0</v>
      </c>
      <c r="Q169" s="225">
        <v>0</v>
      </c>
      <c r="R169" s="225">
        <f>Q169*H169</f>
        <v>0</v>
      </c>
      <c r="S169" s="225">
        <v>0</v>
      </c>
      <c r="T169" s="226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27" t="s">
        <v>217</v>
      </c>
      <c r="AT169" s="227" t="s">
        <v>213</v>
      </c>
      <c r="AU169" s="227" t="s">
        <v>75</v>
      </c>
      <c r="AY169" s="18" t="s">
        <v>209</v>
      </c>
      <c r="BE169" s="228">
        <f>IF(N169="základní",J169,0)</f>
        <v>0</v>
      </c>
      <c r="BF169" s="228">
        <f>IF(N169="snížená",J169,0)</f>
        <v>0</v>
      </c>
      <c r="BG169" s="228">
        <f>IF(N169="zákl. přenesená",J169,0)</f>
        <v>0</v>
      </c>
      <c r="BH169" s="228">
        <f>IF(N169="sníž. přenesená",J169,0)</f>
        <v>0</v>
      </c>
      <c r="BI169" s="228">
        <f>IF(N169="nulová",J169,0)</f>
        <v>0</v>
      </c>
      <c r="BJ169" s="18" t="s">
        <v>75</v>
      </c>
      <c r="BK169" s="228">
        <f>ROUND(I169*H169,2)</f>
        <v>0</v>
      </c>
      <c r="BL169" s="18" t="s">
        <v>217</v>
      </c>
      <c r="BM169" s="227" t="s">
        <v>608</v>
      </c>
    </row>
    <row r="170" s="2" customFormat="1">
      <c r="A170" s="39"/>
      <c r="B170" s="40"/>
      <c r="C170" s="41"/>
      <c r="D170" s="229" t="s">
        <v>223</v>
      </c>
      <c r="E170" s="41"/>
      <c r="F170" s="230" t="s">
        <v>380</v>
      </c>
      <c r="G170" s="41"/>
      <c r="H170" s="41"/>
      <c r="I170" s="231"/>
      <c r="J170" s="41"/>
      <c r="K170" s="41"/>
      <c r="L170" s="45"/>
      <c r="M170" s="232"/>
      <c r="N170" s="233"/>
      <c r="O170" s="85"/>
      <c r="P170" s="85"/>
      <c r="Q170" s="85"/>
      <c r="R170" s="85"/>
      <c r="S170" s="85"/>
      <c r="T170" s="86"/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T170" s="18" t="s">
        <v>223</v>
      </c>
      <c r="AU170" s="18" t="s">
        <v>75</v>
      </c>
    </row>
    <row r="171" s="13" customFormat="1">
      <c r="A171" s="13"/>
      <c r="B171" s="234"/>
      <c r="C171" s="235"/>
      <c r="D171" s="229" t="s">
        <v>225</v>
      </c>
      <c r="E171" s="236" t="s">
        <v>19</v>
      </c>
      <c r="F171" s="237" t="s">
        <v>494</v>
      </c>
      <c r="G171" s="235"/>
      <c r="H171" s="238">
        <v>6</v>
      </c>
      <c r="I171" s="239"/>
      <c r="J171" s="235"/>
      <c r="K171" s="235"/>
      <c r="L171" s="240"/>
      <c r="M171" s="241"/>
      <c r="N171" s="242"/>
      <c r="O171" s="242"/>
      <c r="P171" s="242"/>
      <c r="Q171" s="242"/>
      <c r="R171" s="242"/>
      <c r="S171" s="242"/>
      <c r="T171" s="24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44" t="s">
        <v>225</v>
      </c>
      <c r="AU171" s="244" t="s">
        <v>75</v>
      </c>
      <c r="AV171" s="13" t="s">
        <v>79</v>
      </c>
      <c r="AW171" s="13" t="s">
        <v>32</v>
      </c>
      <c r="AX171" s="13" t="s">
        <v>75</v>
      </c>
      <c r="AY171" s="244" t="s">
        <v>209</v>
      </c>
    </row>
    <row r="172" s="2" customFormat="1" ht="78" customHeight="1">
      <c r="A172" s="39"/>
      <c r="B172" s="40"/>
      <c r="C172" s="216" t="s">
        <v>363</v>
      </c>
      <c r="D172" s="216" t="s">
        <v>213</v>
      </c>
      <c r="E172" s="217" t="s">
        <v>399</v>
      </c>
      <c r="F172" s="218" t="s">
        <v>609</v>
      </c>
      <c r="G172" s="219" t="s">
        <v>289</v>
      </c>
      <c r="H172" s="220">
        <v>404.55799999999999</v>
      </c>
      <c r="I172" s="221"/>
      <c r="J172" s="222">
        <f>ROUND(I172*H172,2)</f>
        <v>0</v>
      </c>
      <c r="K172" s="218" t="s">
        <v>216</v>
      </c>
      <c r="L172" s="45"/>
      <c r="M172" s="223" t="s">
        <v>19</v>
      </c>
      <c r="N172" s="224" t="s">
        <v>42</v>
      </c>
      <c r="O172" s="85"/>
      <c r="P172" s="225">
        <f>O172*H172</f>
        <v>0</v>
      </c>
      <c r="Q172" s="225">
        <v>0</v>
      </c>
      <c r="R172" s="225">
        <f>Q172*H172</f>
        <v>0</v>
      </c>
      <c r="S172" s="225">
        <v>0</v>
      </c>
      <c r="T172" s="226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27" t="s">
        <v>217</v>
      </c>
      <c r="AT172" s="227" t="s">
        <v>213</v>
      </c>
      <c r="AU172" s="227" t="s">
        <v>75</v>
      </c>
      <c r="AY172" s="18" t="s">
        <v>209</v>
      </c>
      <c r="BE172" s="228">
        <f>IF(N172="základní",J172,0)</f>
        <v>0</v>
      </c>
      <c r="BF172" s="228">
        <f>IF(N172="snížená",J172,0)</f>
        <v>0</v>
      </c>
      <c r="BG172" s="228">
        <f>IF(N172="zákl. přenesená",J172,0)</f>
        <v>0</v>
      </c>
      <c r="BH172" s="228">
        <f>IF(N172="sníž. přenesená",J172,0)</f>
        <v>0</v>
      </c>
      <c r="BI172" s="228">
        <f>IF(N172="nulová",J172,0)</f>
        <v>0</v>
      </c>
      <c r="BJ172" s="18" t="s">
        <v>75</v>
      </c>
      <c r="BK172" s="228">
        <f>ROUND(I172*H172,2)</f>
        <v>0</v>
      </c>
      <c r="BL172" s="18" t="s">
        <v>217</v>
      </c>
      <c r="BM172" s="227" t="s">
        <v>610</v>
      </c>
    </row>
    <row r="173" s="2" customFormat="1">
      <c r="A173" s="39"/>
      <c r="B173" s="40"/>
      <c r="C173" s="41"/>
      <c r="D173" s="229" t="s">
        <v>223</v>
      </c>
      <c r="E173" s="41"/>
      <c r="F173" s="230" t="s">
        <v>380</v>
      </c>
      <c r="G173" s="41"/>
      <c r="H173" s="41"/>
      <c r="I173" s="231"/>
      <c r="J173" s="41"/>
      <c r="K173" s="41"/>
      <c r="L173" s="45"/>
      <c r="M173" s="232"/>
      <c r="N173" s="233"/>
      <c r="O173" s="85"/>
      <c r="P173" s="85"/>
      <c r="Q173" s="85"/>
      <c r="R173" s="85"/>
      <c r="S173" s="85"/>
      <c r="T173" s="86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T173" s="18" t="s">
        <v>223</v>
      </c>
      <c r="AU173" s="18" t="s">
        <v>75</v>
      </c>
    </row>
    <row r="174" s="13" customFormat="1">
      <c r="A174" s="13"/>
      <c r="B174" s="234"/>
      <c r="C174" s="235"/>
      <c r="D174" s="229" t="s">
        <v>225</v>
      </c>
      <c r="E174" s="236" t="s">
        <v>19</v>
      </c>
      <c r="F174" s="237" t="s">
        <v>402</v>
      </c>
      <c r="G174" s="235"/>
      <c r="H174" s="238">
        <v>379.47800000000001</v>
      </c>
      <c r="I174" s="239"/>
      <c r="J174" s="235"/>
      <c r="K174" s="235"/>
      <c r="L174" s="240"/>
      <c r="M174" s="241"/>
      <c r="N174" s="242"/>
      <c r="O174" s="242"/>
      <c r="P174" s="242"/>
      <c r="Q174" s="242"/>
      <c r="R174" s="242"/>
      <c r="S174" s="242"/>
      <c r="T174" s="24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4" t="s">
        <v>225</v>
      </c>
      <c r="AU174" s="244" t="s">
        <v>75</v>
      </c>
      <c r="AV174" s="13" t="s">
        <v>79</v>
      </c>
      <c r="AW174" s="13" t="s">
        <v>32</v>
      </c>
      <c r="AX174" s="13" t="s">
        <v>71</v>
      </c>
      <c r="AY174" s="244" t="s">
        <v>209</v>
      </c>
    </row>
    <row r="175" s="13" customFormat="1">
      <c r="A175" s="13"/>
      <c r="B175" s="234"/>
      <c r="C175" s="235"/>
      <c r="D175" s="229" t="s">
        <v>225</v>
      </c>
      <c r="E175" s="236" t="s">
        <v>19</v>
      </c>
      <c r="F175" s="237" t="s">
        <v>396</v>
      </c>
      <c r="G175" s="235"/>
      <c r="H175" s="238">
        <v>25.079999999999998</v>
      </c>
      <c r="I175" s="239"/>
      <c r="J175" s="235"/>
      <c r="K175" s="235"/>
      <c r="L175" s="240"/>
      <c r="M175" s="241"/>
      <c r="N175" s="242"/>
      <c r="O175" s="242"/>
      <c r="P175" s="242"/>
      <c r="Q175" s="242"/>
      <c r="R175" s="242"/>
      <c r="S175" s="242"/>
      <c r="T175" s="24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44" t="s">
        <v>225</v>
      </c>
      <c r="AU175" s="244" t="s">
        <v>75</v>
      </c>
      <c r="AV175" s="13" t="s">
        <v>79</v>
      </c>
      <c r="AW175" s="13" t="s">
        <v>32</v>
      </c>
      <c r="AX175" s="13" t="s">
        <v>71</v>
      </c>
      <c r="AY175" s="244" t="s">
        <v>209</v>
      </c>
    </row>
    <row r="176" s="14" customFormat="1">
      <c r="A176" s="14"/>
      <c r="B176" s="245"/>
      <c r="C176" s="246"/>
      <c r="D176" s="229" t="s">
        <v>225</v>
      </c>
      <c r="E176" s="247" t="s">
        <v>19</v>
      </c>
      <c r="F176" s="248" t="s">
        <v>229</v>
      </c>
      <c r="G176" s="246"/>
      <c r="H176" s="249">
        <v>404.55799999999999</v>
      </c>
      <c r="I176" s="250"/>
      <c r="J176" s="246"/>
      <c r="K176" s="246"/>
      <c r="L176" s="251"/>
      <c r="M176" s="252"/>
      <c r="N176" s="253"/>
      <c r="O176" s="253"/>
      <c r="P176" s="253"/>
      <c r="Q176" s="253"/>
      <c r="R176" s="253"/>
      <c r="S176" s="253"/>
      <c r="T176" s="25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55" t="s">
        <v>225</v>
      </c>
      <c r="AU176" s="255" t="s">
        <v>75</v>
      </c>
      <c r="AV176" s="14" t="s">
        <v>116</v>
      </c>
      <c r="AW176" s="14" t="s">
        <v>32</v>
      </c>
      <c r="AX176" s="14" t="s">
        <v>75</v>
      </c>
      <c r="AY176" s="255" t="s">
        <v>209</v>
      </c>
    </row>
    <row r="177" s="2" customFormat="1">
      <c r="A177" s="39"/>
      <c r="B177" s="40"/>
      <c r="C177" s="216" t="s">
        <v>367</v>
      </c>
      <c r="D177" s="216" t="s">
        <v>213</v>
      </c>
      <c r="E177" s="217" t="s">
        <v>611</v>
      </c>
      <c r="F177" s="218" t="s">
        <v>612</v>
      </c>
      <c r="G177" s="219" t="s">
        <v>289</v>
      </c>
      <c r="H177" s="220">
        <v>104.316</v>
      </c>
      <c r="I177" s="221"/>
      <c r="J177" s="222">
        <f>ROUND(I177*H177,2)</f>
        <v>0</v>
      </c>
      <c r="K177" s="218" t="s">
        <v>216</v>
      </c>
      <c r="L177" s="45"/>
      <c r="M177" s="223" t="s">
        <v>19</v>
      </c>
      <c r="N177" s="224" t="s">
        <v>42</v>
      </c>
      <c r="O177" s="85"/>
      <c r="P177" s="225">
        <f>O177*H177</f>
        <v>0</v>
      </c>
      <c r="Q177" s="225">
        <v>0</v>
      </c>
      <c r="R177" s="225">
        <f>Q177*H177</f>
        <v>0</v>
      </c>
      <c r="S177" s="225">
        <v>0</v>
      </c>
      <c r="T177" s="226">
        <f>S177*H177</f>
        <v>0</v>
      </c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R177" s="227" t="s">
        <v>217</v>
      </c>
      <c r="AT177" s="227" t="s">
        <v>213</v>
      </c>
      <c r="AU177" s="227" t="s">
        <v>75</v>
      </c>
      <c r="AY177" s="18" t="s">
        <v>209</v>
      </c>
      <c r="BE177" s="228">
        <f>IF(N177="základní",J177,0)</f>
        <v>0</v>
      </c>
      <c r="BF177" s="228">
        <f>IF(N177="snížená",J177,0)</f>
        <v>0</v>
      </c>
      <c r="BG177" s="228">
        <f>IF(N177="zákl. přenesená",J177,0)</f>
        <v>0</v>
      </c>
      <c r="BH177" s="228">
        <f>IF(N177="sníž. přenesená",J177,0)</f>
        <v>0</v>
      </c>
      <c r="BI177" s="228">
        <f>IF(N177="nulová",J177,0)</f>
        <v>0</v>
      </c>
      <c r="BJ177" s="18" t="s">
        <v>75</v>
      </c>
      <c r="BK177" s="228">
        <f>ROUND(I177*H177,2)</f>
        <v>0</v>
      </c>
      <c r="BL177" s="18" t="s">
        <v>217</v>
      </c>
      <c r="BM177" s="227" t="s">
        <v>613</v>
      </c>
    </row>
    <row r="178" s="2" customFormat="1">
      <c r="A178" s="39"/>
      <c r="B178" s="40"/>
      <c r="C178" s="41"/>
      <c r="D178" s="229" t="s">
        <v>223</v>
      </c>
      <c r="E178" s="41"/>
      <c r="F178" s="230" t="s">
        <v>380</v>
      </c>
      <c r="G178" s="41"/>
      <c r="H178" s="41"/>
      <c r="I178" s="231"/>
      <c r="J178" s="41"/>
      <c r="K178" s="41"/>
      <c r="L178" s="45"/>
      <c r="M178" s="232"/>
      <c r="N178" s="233"/>
      <c r="O178" s="85"/>
      <c r="P178" s="85"/>
      <c r="Q178" s="85"/>
      <c r="R178" s="85"/>
      <c r="S178" s="85"/>
      <c r="T178" s="86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T178" s="18" t="s">
        <v>223</v>
      </c>
      <c r="AU178" s="18" t="s">
        <v>75</v>
      </c>
    </row>
    <row r="179" s="13" customFormat="1">
      <c r="A179" s="13"/>
      <c r="B179" s="234"/>
      <c r="C179" s="235"/>
      <c r="D179" s="229" t="s">
        <v>225</v>
      </c>
      <c r="E179" s="236" t="s">
        <v>19</v>
      </c>
      <c r="F179" s="237" t="s">
        <v>614</v>
      </c>
      <c r="G179" s="235"/>
      <c r="H179" s="238">
        <v>60.100000000000001</v>
      </c>
      <c r="I179" s="239"/>
      <c r="J179" s="235"/>
      <c r="K179" s="235"/>
      <c r="L179" s="240"/>
      <c r="M179" s="241"/>
      <c r="N179" s="242"/>
      <c r="O179" s="242"/>
      <c r="P179" s="242"/>
      <c r="Q179" s="242"/>
      <c r="R179" s="242"/>
      <c r="S179" s="242"/>
      <c r="T179" s="24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44" t="s">
        <v>225</v>
      </c>
      <c r="AU179" s="244" t="s">
        <v>75</v>
      </c>
      <c r="AV179" s="13" t="s">
        <v>79</v>
      </c>
      <c r="AW179" s="13" t="s">
        <v>32</v>
      </c>
      <c r="AX179" s="13" t="s">
        <v>71</v>
      </c>
      <c r="AY179" s="244" t="s">
        <v>209</v>
      </c>
    </row>
    <row r="180" s="13" customFormat="1">
      <c r="A180" s="13"/>
      <c r="B180" s="234"/>
      <c r="C180" s="235"/>
      <c r="D180" s="229" t="s">
        <v>225</v>
      </c>
      <c r="E180" s="236" t="s">
        <v>19</v>
      </c>
      <c r="F180" s="237" t="s">
        <v>381</v>
      </c>
      <c r="G180" s="235"/>
      <c r="H180" s="238">
        <v>25.079999999999998</v>
      </c>
      <c r="I180" s="239"/>
      <c r="J180" s="235"/>
      <c r="K180" s="235"/>
      <c r="L180" s="240"/>
      <c r="M180" s="241"/>
      <c r="N180" s="242"/>
      <c r="O180" s="242"/>
      <c r="P180" s="242"/>
      <c r="Q180" s="242"/>
      <c r="R180" s="242"/>
      <c r="S180" s="242"/>
      <c r="T180" s="24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44" t="s">
        <v>225</v>
      </c>
      <c r="AU180" s="244" t="s">
        <v>75</v>
      </c>
      <c r="AV180" s="13" t="s">
        <v>79</v>
      </c>
      <c r="AW180" s="13" t="s">
        <v>32</v>
      </c>
      <c r="AX180" s="13" t="s">
        <v>71</v>
      </c>
      <c r="AY180" s="244" t="s">
        <v>209</v>
      </c>
    </row>
    <row r="181" s="13" customFormat="1">
      <c r="A181" s="13"/>
      <c r="B181" s="234"/>
      <c r="C181" s="235"/>
      <c r="D181" s="229" t="s">
        <v>225</v>
      </c>
      <c r="E181" s="236" t="s">
        <v>19</v>
      </c>
      <c r="F181" s="237" t="s">
        <v>615</v>
      </c>
      <c r="G181" s="235"/>
      <c r="H181" s="238">
        <v>12.800000000000001</v>
      </c>
      <c r="I181" s="239"/>
      <c r="J181" s="235"/>
      <c r="K181" s="235"/>
      <c r="L181" s="240"/>
      <c r="M181" s="241"/>
      <c r="N181" s="242"/>
      <c r="O181" s="242"/>
      <c r="P181" s="242"/>
      <c r="Q181" s="242"/>
      <c r="R181" s="242"/>
      <c r="S181" s="242"/>
      <c r="T181" s="24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44" t="s">
        <v>225</v>
      </c>
      <c r="AU181" s="244" t="s">
        <v>75</v>
      </c>
      <c r="AV181" s="13" t="s">
        <v>79</v>
      </c>
      <c r="AW181" s="13" t="s">
        <v>32</v>
      </c>
      <c r="AX181" s="13" t="s">
        <v>71</v>
      </c>
      <c r="AY181" s="244" t="s">
        <v>209</v>
      </c>
    </row>
    <row r="182" s="13" customFormat="1">
      <c r="A182" s="13"/>
      <c r="B182" s="234"/>
      <c r="C182" s="235"/>
      <c r="D182" s="229" t="s">
        <v>225</v>
      </c>
      <c r="E182" s="236" t="s">
        <v>19</v>
      </c>
      <c r="F182" s="237" t="s">
        <v>616</v>
      </c>
      <c r="G182" s="235"/>
      <c r="H182" s="238">
        <v>6.3360000000000003</v>
      </c>
      <c r="I182" s="239"/>
      <c r="J182" s="235"/>
      <c r="K182" s="235"/>
      <c r="L182" s="240"/>
      <c r="M182" s="241"/>
      <c r="N182" s="242"/>
      <c r="O182" s="242"/>
      <c r="P182" s="242"/>
      <c r="Q182" s="242"/>
      <c r="R182" s="242"/>
      <c r="S182" s="242"/>
      <c r="T182" s="24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44" t="s">
        <v>225</v>
      </c>
      <c r="AU182" s="244" t="s">
        <v>75</v>
      </c>
      <c r="AV182" s="13" t="s">
        <v>79</v>
      </c>
      <c r="AW182" s="13" t="s">
        <v>32</v>
      </c>
      <c r="AX182" s="13" t="s">
        <v>71</v>
      </c>
      <c r="AY182" s="244" t="s">
        <v>209</v>
      </c>
    </row>
    <row r="183" s="14" customFormat="1">
      <c r="A183" s="14"/>
      <c r="B183" s="245"/>
      <c r="C183" s="246"/>
      <c r="D183" s="229" t="s">
        <v>225</v>
      </c>
      <c r="E183" s="247" t="s">
        <v>19</v>
      </c>
      <c r="F183" s="248" t="s">
        <v>229</v>
      </c>
      <c r="G183" s="246"/>
      <c r="H183" s="249">
        <v>104.316</v>
      </c>
      <c r="I183" s="250"/>
      <c r="J183" s="246"/>
      <c r="K183" s="246"/>
      <c r="L183" s="251"/>
      <c r="M183" s="252"/>
      <c r="N183" s="253"/>
      <c r="O183" s="253"/>
      <c r="P183" s="253"/>
      <c r="Q183" s="253"/>
      <c r="R183" s="253"/>
      <c r="S183" s="253"/>
      <c r="T183" s="25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T183" s="255" t="s">
        <v>225</v>
      </c>
      <c r="AU183" s="255" t="s">
        <v>75</v>
      </c>
      <c r="AV183" s="14" t="s">
        <v>116</v>
      </c>
      <c r="AW183" s="14" t="s">
        <v>32</v>
      </c>
      <c r="AX183" s="14" t="s">
        <v>75</v>
      </c>
      <c r="AY183" s="255" t="s">
        <v>209</v>
      </c>
    </row>
    <row r="184" s="2" customFormat="1" ht="90" customHeight="1">
      <c r="A184" s="39"/>
      <c r="B184" s="40"/>
      <c r="C184" s="216" t="s">
        <v>375</v>
      </c>
      <c r="D184" s="216" t="s">
        <v>213</v>
      </c>
      <c r="E184" s="217" t="s">
        <v>617</v>
      </c>
      <c r="F184" s="218" t="s">
        <v>618</v>
      </c>
      <c r="G184" s="219" t="s">
        <v>289</v>
      </c>
      <c r="H184" s="220">
        <v>24.960000000000001</v>
      </c>
      <c r="I184" s="221"/>
      <c r="J184" s="222">
        <f>ROUND(I184*H184,2)</f>
        <v>0</v>
      </c>
      <c r="K184" s="218" t="s">
        <v>216</v>
      </c>
      <c r="L184" s="45"/>
      <c r="M184" s="223" t="s">
        <v>19</v>
      </c>
      <c r="N184" s="224" t="s">
        <v>42</v>
      </c>
      <c r="O184" s="85"/>
      <c r="P184" s="225">
        <f>O184*H184</f>
        <v>0</v>
      </c>
      <c r="Q184" s="225">
        <v>0</v>
      </c>
      <c r="R184" s="225">
        <f>Q184*H184</f>
        <v>0</v>
      </c>
      <c r="S184" s="225">
        <v>0</v>
      </c>
      <c r="T184" s="226">
        <f>S184*H184</f>
        <v>0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R184" s="227" t="s">
        <v>217</v>
      </c>
      <c r="AT184" s="227" t="s">
        <v>213</v>
      </c>
      <c r="AU184" s="227" t="s">
        <v>75</v>
      </c>
      <c r="AY184" s="18" t="s">
        <v>209</v>
      </c>
      <c r="BE184" s="228">
        <f>IF(N184="základní",J184,0)</f>
        <v>0</v>
      </c>
      <c r="BF184" s="228">
        <f>IF(N184="snížená",J184,0)</f>
        <v>0</v>
      </c>
      <c r="BG184" s="228">
        <f>IF(N184="zákl. přenesená",J184,0)</f>
        <v>0</v>
      </c>
      <c r="BH184" s="228">
        <f>IF(N184="sníž. přenesená",J184,0)</f>
        <v>0</v>
      </c>
      <c r="BI184" s="228">
        <f>IF(N184="nulová",J184,0)</f>
        <v>0</v>
      </c>
      <c r="BJ184" s="18" t="s">
        <v>75</v>
      </c>
      <c r="BK184" s="228">
        <f>ROUND(I184*H184,2)</f>
        <v>0</v>
      </c>
      <c r="BL184" s="18" t="s">
        <v>217</v>
      </c>
      <c r="BM184" s="227" t="s">
        <v>619</v>
      </c>
    </row>
    <row r="185" s="2" customFormat="1">
      <c r="A185" s="39"/>
      <c r="B185" s="40"/>
      <c r="C185" s="41"/>
      <c r="D185" s="229" t="s">
        <v>223</v>
      </c>
      <c r="E185" s="41"/>
      <c r="F185" s="230" t="s">
        <v>380</v>
      </c>
      <c r="G185" s="41"/>
      <c r="H185" s="41"/>
      <c r="I185" s="231"/>
      <c r="J185" s="41"/>
      <c r="K185" s="41"/>
      <c r="L185" s="45"/>
      <c r="M185" s="232"/>
      <c r="N185" s="233"/>
      <c r="O185" s="85"/>
      <c r="P185" s="85"/>
      <c r="Q185" s="85"/>
      <c r="R185" s="85"/>
      <c r="S185" s="85"/>
      <c r="T185" s="86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T185" s="18" t="s">
        <v>223</v>
      </c>
      <c r="AU185" s="18" t="s">
        <v>75</v>
      </c>
    </row>
    <row r="186" s="13" customFormat="1">
      <c r="A186" s="13"/>
      <c r="B186" s="234"/>
      <c r="C186" s="235"/>
      <c r="D186" s="229" t="s">
        <v>225</v>
      </c>
      <c r="E186" s="236" t="s">
        <v>19</v>
      </c>
      <c r="F186" s="237" t="s">
        <v>620</v>
      </c>
      <c r="G186" s="235"/>
      <c r="H186" s="238">
        <v>24.960000000000001</v>
      </c>
      <c r="I186" s="239"/>
      <c r="J186" s="235"/>
      <c r="K186" s="235"/>
      <c r="L186" s="240"/>
      <c r="M186" s="241"/>
      <c r="N186" s="242"/>
      <c r="O186" s="242"/>
      <c r="P186" s="242"/>
      <c r="Q186" s="242"/>
      <c r="R186" s="242"/>
      <c r="S186" s="242"/>
      <c r="T186" s="24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44" t="s">
        <v>225</v>
      </c>
      <c r="AU186" s="244" t="s">
        <v>75</v>
      </c>
      <c r="AV186" s="13" t="s">
        <v>79</v>
      </c>
      <c r="AW186" s="13" t="s">
        <v>32</v>
      </c>
      <c r="AX186" s="13" t="s">
        <v>75</v>
      </c>
      <c r="AY186" s="244" t="s">
        <v>209</v>
      </c>
    </row>
    <row r="187" s="2" customFormat="1">
      <c r="A187" s="39"/>
      <c r="B187" s="40"/>
      <c r="C187" s="216" t="s">
        <v>385</v>
      </c>
      <c r="D187" s="216" t="s">
        <v>213</v>
      </c>
      <c r="E187" s="217" t="s">
        <v>410</v>
      </c>
      <c r="F187" s="218" t="s">
        <v>621</v>
      </c>
      <c r="G187" s="219" t="s">
        <v>289</v>
      </c>
      <c r="H187" s="220">
        <v>6</v>
      </c>
      <c r="I187" s="221"/>
      <c r="J187" s="222">
        <f>ROUND(I187*H187,2)</f>
        <v>0</v>
      </c>
      <c r="K187" s="218" t="s">
        <v>378</v>
      </c>
      <c r="L187" s="45"/>
      <c r="M187" s="223" t="s">
        <v>19</v>
      </c>
      <c r="N187" s="224" t="s">
        <v>42</v>
      </c>
      <c r="O187" s="85"/>
      <c r="P187" s="225">
        <f>O187*H187</f>
        <v>0</v>
      </c>
      <c r="Q187" s="225">
        <v>0</v>
      </c>
      <c r="R187" s="225">
        <f>Q187*H187</f>
        <v>0</v>
      </c>
      <c r="S187" s="225">
        <v>0</v>
      </c>
      <c r="T187" s="226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27" t="s">
        <v>116</v>
      </c>
      <c r="AT187" s="227" t="s">
        <v>213</v>
      </c>
      <c r="AU187" s="227" t="s">
        <v>75</v>
      </c>
      <c r="AY187" s="18" t="s">
        <v>209</v>
      </c>
      <c r="BE187" s="228">
        <f>IF(N187="základní",J187,0)</f>
        <v>0</v>
      </c>
      <c r="BF187" s="228">
        <f>IF(N187="snížená",J187,0)</f>
        <v>0</v>
      </c>
      <c r="BG187" s="228">
        <f>IF(N187="zákl. přenesená",J187,0)</f>
        <v>0</v>
      </c>
      <c r="BH187" s="228">
        <f>IF(N187="sníž. přenesená",J187,0)</f>
        <v>0</v>
      </c>
      <c r="BI187" s="228">
        <f>IF(N187="nulová",J187,0)</f>
        <v>0</v>
      </c>
      <c r="BJ187" s="18" t="s">
        <v>75</v>
      </c>
      <c r="BK187" s="228">
        <f>ROUND(I187*H187,2)</f>
        <v>0</v>
      </c>
      <c r="BL187" s="18" t="s">
        <v>116</v>
      </c>
      <c r="BM187" s="227" t="s">
        <v>622</v>
      </c>
    </row>
    <row r="188" s="13" customFormat="1">
      <c r="A188" s="13"/>
      <c r="B188" s="234"/>
      <c r="C188" s="235"/>
      <c r="D188" s="229" t="s">
        <v>225</v>
      </c>
      <c r="E188" s="236" t="s">
        <v>19</v>
      </c>
      <c r="F188" s="237" t="s">
        <v>623</v>
      </c>
      <c r="G188" s="235"/>
      <c r="H188" s="238">
        <v>6</v>
      </c>
      <c r="I188" s="239"/>
      <c r="J188" s="235"/>
      <c r="K188" s="235"/>
      <c r="L188" s="240"/>
      <c r="M188" s="241"/>
      <c r="N188" s="242"/>
      <c r="O188" s="242"/>
      <c r="P188" s="242"/>
      <c r="Q188" s="242"/>
      <c r="R188" s="242"/>
      <c r="S188" s="242"/>
      <c r="T188" s="24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44" t="s">
        <v>225</v>
      </c>
      <c r="AU188" s="244" t="s">
        <v>75</v>
      </c>
      <c r="AV188" s="13" t="s">
        <v>79</v>
      </c>
      <c r="AW188" s="13" t="s">
        <v>32</v>
      </c>
      <c r="AX188" s="13" t="s">
        <v>75</v>
      </c>
      <c r="AY188" s="244" t="s">
        <v>209</v>
      </c>
    </row>
    <row r="189" s="2" customFormat="1">
      <c r="A189" s="39"/>
      <c r="B189" s="40"/>
      <c r="C189" s="216" t="s">
        <v>392</v>
      </c>
      <c r="D189" s="216" t="s">
        <v>213</v>
      </c>
      <c r="E189" s="217" t="s">
        <v>414</v>
      </c>
      <c r="F189" s="218" t="s">
        <v>624</v>
      </c>
      <c r="G189" s="219" t="s">
        <v>289</v>
      </c>
      <c r="H189" s="220">
        <v>360</v>
      </c>
      <c r="I189" s="221"/>
      <c r="J189" s="222">
        <f>ROUND(I189*H189,2)</f>
        <v>0</v>
      </c>
      <c r="K189" s="218" t="s">
        <v>378</v>
      </c>
      <c r="L189" s="45"/>
      <c r="M189" s="223" t="s">
        <v>19</v>
      </c>
      <c r="N189" s="224" t="s">
        <v>42</v>
      </c>
      <c r="O189" s="85"/>
      <c r="P189" s="225">
        <f>O189*H189</f>
        <v>0</v>
      </c>
      <c r="Q189" s="225">
        <v>0</v>
      </c>
      <c r="R189" s="225">
        <f>Q189*H189</f>
        <v>0</v>
      </c>
      <c r="S189" s="225">
        <v>0</v>
      </c>
      <c r="T189" s="226">
        <f>S189*H189</f>
        <v>0</v>
      </c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R189" s="227" t="s">
        <v>116</v>
      </c>
      <c r="AT189" s="227" t="s">
        <v>213</v>
      </c>
      <c r="AU189" s="227" t="s">
        <v>75</v>
      </c>
      <c r="AY189" s="18" t="s">
        <v>209</v>
      </c>
      <c r="BE189" s="228">
        <f>IF(N189="základní",J189,0)</f>
        <v>0</v>
      </c>
      <c r="BF189" s="228">
        <f>IF(N189="snížená",J189,0)</f>
        <v>0</v>
      </c>
      <c r="BG189" s="228">
        <f>IF(N189="zákl. přenesená",J189,0)</f>
        <v>0</v>
      </c>
      <c r="BH189" s="228">
        <f>IF(N189="sníž. přenesená",J189,0)</f>
        <v>0</v>
      </c>
      <c r="BI189" s="228">
        <f>IF(N189="nulová",J189,0)</f>
        <v>0</v>
      </c>
      <c r="BJ189" s="18" t="s">
        <v>75</v>
      </c>
      <c r="BK189" s="228">
        <f>ROUND(I189*H189,2)</f>
        <v>0</v>
      </c>
      <c r="BL189" s="18" t="s">
        <v>116</v>
      </c>
      <c r="BM189" s="227" t="s">
        <v>625</v>
      </c>
    </row>
    <row r="190" s="13" customFormat="1">
      <c r="A190" s="13"/>
      <c r="B190" s="234"/>
      <c r="C190" s="235"/>
      <c r="D190" s="229" t="s">
        <v>225</v>
      </c>
      <c r="E190" s="236" t="s">
        <v>19</v>
      </c>
      <c r="F190" s="237" t="s">
        <v>626</v>
      </c>
      <c r="G190" s="235"/>
      <c r="H190" s="238">
        <v>360</v>
      </c>
      <c r="I190" s="239"/>
      <c r="J190" s="235"/>
      <c r="K190" s="235"/>
      <c r="L190" s="240"/>
      <c r="M190" s="241"/>
      <c r="N190" s="242"/>
      <c r="O190" s="242"/>
      <c r="P190" s="242"/>
      <c r="Q190" s="242"/>
      <c r="R190" s="242"/>
      <c r="S190" s="242"/>
      <c r="T190" s="24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44" t="s">
        <v>225</v>
      </c>
      <c r="AU190" s="244" t="s">
        <v>75</v>
      </c>
      <c r="AV190" s="13" t="s">
        <v>79</v>
      </c>
      <c r="AW190" s="13" t="s">
        <v>32</v>
      </c>
      <c r="AX190" s="13" t="s">
        <v>75</v>
      </c>
      <c r="AY190" s="244" t="s">
        <v>209</v>
      </c>
    </row>
    <row r="191" s="2" customFormat="1" ht="44.25" customHeight="1">
      <c r="A191" s="39"/>
      <c r="B191" s="40"/>
      <c r="C191" s="216" t="s">
        <v>398</v>
      </c>
      <c r="D191" s="216" t="s">
        <v>213</v>
      </c>
      <c r="E191" s="217" t="s">
        <v>425</v>
      </c>
      <c r="F191" s="218" t="s">
        <v>426</v>
      </c>
      <c r="G191" s="219" t="s">
        <v>221</v>
      </c>
      <c r="H191" s="220">
        <v>1</v>
      </c>
      <c r="I191" s="221"/>
      <c r="J191" s="222">
        <f>ROUND(I191*H191,2)</f>
        <v>0</v>
      </c>
      <c r="K191" s="218" t="s">
        <v>216</v>
      </c>
      <c r="L191" s="45"/>
      <c r="M191" s="223" t="s">
        <v>19</v>
      </c>
      <c r="N191" s="224" t="s">
        <v>42</v>
      </c>
      <c r="O191" s="85"/>
      <c r="P191" s="225">
        <f>O191*H191</f>
        <v>0</v>
      </c>
      <c r="Q191" s="225">
        <v>0</v>
      </c>
      <c r="R191" s="225">
        <f>Q191*H191</f>
        <v>0</v>
      </c>
      <c r="S191" s="225">
        <v>0</v>
      </c>
      <c r="T191" s="226">
        <f>S191*H191</f>
        <v>0</v>
      </c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R191" s="227" t="s">
        <v>217</v>
      </c>
      <c r="AT191" s="227" t="s">
        <v>213</v>
      </c>
      <c r="AU191" s="227" t="s">
        <v>75</v>
      </c>
      <c r="AY191" s="18" t="s">
        <v>209</v>
      </c>
      <c r="BE191" s="228">
        <f>IF(N191="základní",J191,0)</f>
        <v>0</v>
      </c>
      <c r="BF191" s="228">
        <f>IF(N191="snížená",J191,0)</f>
        <v>0</v>
      </c>
      <c r="BG191" s="228">
        <f>IF(N191="zákl. přenesená",J191,0)</f>
        <v>0</v>
      </c>
      <c r="BH191" s="228">
        <f>IF(N191="sníž. přenesená",J191,0)</f>
        <v>0</v>
      </c>
      <c r="BI191" s="228">
        <f>IF(N191="nulová",J191,0)</f>
        <v>0</v>
      </c>
      <c r="BJ191" s="18" t="s">
        <v>75</v>
      </c>
      <c r="BK191" s="228">
        <f>ROUND(I191*H191,2)</f>
        <v>0</v>
      </c>
      <c r="BL191" s="18" t="s">
        <v>217</v>
      </c>
      <c r="BM191" s="227" t="s">
        <v>627</v>
      </c>
    </row>
    <row r="192" s="13" customFormat="1">
      <c r="A192" s="13"/>
      <c r="B192" s="234"/>
      <c r="C192" s="235"/>
      <c r="D192" s="229" t="s">
        <v>225</v>
      </c>
      <c r="E192" s="236" t="s">
        <v>19</v>
      </c>
      <c r="F192" s="237" t="s">
        <v>428</v>
      </c>
      <c r="G192" s="235"/>
      <c r="H192" s="238">
        <v>1</v>
      </c>
      <c r="I192" s="239"/>
      <c r="J192" s="235"/>
      <c r="K192" s="235"/>
      <c r="L192" s="240"/>
      <c r="M192" s="241"/>
      <c r="N192" s="242"/>
      <c r="O192" s="242"/>
      <c r="P192" s="242"/>
      <c r="Q192" s="242"/>
      <c r="R192" s="242"/>
      <c r="S192" s="242"/>
      <c r="T192" s="24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44" t="s">
        <v>225</v>
      </c>
      <c r="AU192" s="244" t="s">
        <v>75</v>
      </c>
      <c r="AV192" s="13" t="s">
        <v>79</v>
      </c>
      <c r="AW192" s="13" t="s">
        <v>32</v>
      </c>
      <c r="AX192" s="13" t="s">
        <v>75</v>
      </c>
      <c r="AY192" s="244" t="s">
        <v>209</v>
      </c>
    </row>
    <row r="193" s="2" customFormat="1">
      <c r="A193" s="39"/>
      <c r="B193" s="40"/>
      <c r="C193" s="216" t="s">
        <v>404</v>
      </c>
      <c r="D193" s="216" t="s">
        <v>213</v>
      </c>
      <c r="E193" s="217" t="s">
        <v>430</v>
      </c>
      <c r="F193" s="218" t="s">
        <v>628</v>
      </c>
      <c r="G193" s="219" t="s">
        <v>221</v>
      </c>
      <c r="H193" s="220">
        <v>2</v>
      </c>
      <c r="I193" s="221"/>
      <c r="J193" s="222">
        <f>ROUND(I193*H193,2)</f>
        <v>0</v>
      </c>
      <c r="K193" s="218" t="s">
        <v>216</v>
      </c>
      <c r="L193" s="45"/>
      <c r="M193" s="223" t="s">
        <v>19</v>
      </c>
      <c r="N193" s="224" t="s">
        <v>42</v>
      </c>
      <c r="O193" s="85"/>
      <c r="P193" s="225">
        <f>O193*H193</f>
        <v>0</v>
      </c>
      <c r="Q193" s="225">
        <v>0</v>
      </c>
      <c r="R193" s="225">
        <f>Q193*H193</f>
        <v>0</v>
      </c>
      <c r="S193" s="225">
        <v>0</v>
      </c>
      <c r="T193" s="226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27" t="s">
        <v>217</v>
      </c>
      <c r="AT193" s="227" t="s">
        <v>213</v>
      </c>
      <c r="AU193" s="227" t="s">
        <v>75</v>
      </c>
      <c r="AY193" s="18" t="s">
        <v>209</v>
      </c>
      <c r="BE193" s="228">
        <f>IF(N193="základní",J193,0)</f>
        <v>0</v>
      </c>
      <c r="BF193" s="228">
        <f>IF(N193="snížená",J193,0)</f>
        <v>0</v>
      </c>
      <c r="BG193" s="228">
        <f>IF(N193="zákl. přenesená",J193,0)</f>
        <v>0</v>
      </c>
      <c r="BH193" s="228">
        <f>IF(N193="sníž. přenesená",J193,0)</f>
        <v>0</v>
      </c>
      <c r="BI193" s="228">
        <f>IF(N193="nulová",J193,0)</f>
        <v>0</v>
      </c>
      <c r="BJ193" s="18" t="s">
        <v>75</v>
      </c>
      <c r="BK193" s="228">
        <f>ROUND(I193*H193,2)</f>
        <v>0</v>
      </c>
      <c r="BL193" s="18" t="s">
        <v>217</v>
      </c>
      <c r="BM193" s="227" t="s">
        <v>629</v>
      </c>
    </row>
    <row r="194" s="15" customFormat="1">
      <c r="A194" s="15"/>
      <c r="B194" s="276"/>
      <c r="C194" s="277"/>
      <c r="D194" s="229" t="s">
        <v>225</v>
      </c>
      <c r="E194" s="278" t="s">
        <v>19</v>
      </c>
      <c r="F194" s="279" t="s">
        <v>630</v>
      </c>
      <c r="G194" s="277"/>
      <c r="H194" s="278" t="s">
        <v>19</v>
      </c>
      <c r="I194" s="280"/>
      <c r="J194" s="277"/>
      <c r="K194" s="277"/>
      <c r="L194" s="281"/>
      <c r="M194" s="282"/>
      <c r="N194" s="283"/>
      <c r="O194" s="283"/>
      <c r="P194" s="283"/>
      <c r="Q194" s="283"/>
      <c r="R194" s="283"/>
      <c r="S194" s="283"/>
      <c r="T194" s="284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T194" s="285" t="s">
        <v>225</v>
      </c>
      <c r="AU194" s="285" t="s">
        <v>75</v>
      </c>
      <c r="AV194" s="15" t="s">
        <v>75</v>
      </c>
      <c r="AW194" s="15" t="s">
        <v>32</v>
      </c>
      <c r="AX194" s="15" t="s">
        <v>71</v>
      </c>
      <c r="AY194" s="285" t="s">
        <v>209</v>
      </c>
    </row>
    <row r="195" s="13" customFormat="1">
      <c r="A195" s="13"/>
      <c r="B195" s="234"/>
      <c r="C195" s="235"/>
      <c r="D195" s="229" t="s">
        <v>225</v>
      </c>
      <c r="E195" s="236" t="s">
        <v>19</v>
      </c>
      <c r="F195" s="237" t="s">
        <v>433</v>
      </c>
      <c r="G195" s="235"/>
      <c r="H195" s="238">
        <v>1</v>
      </c>
      <c r="I195" s="239"/>
      <c r="J195" s="235"/>
      <c r="K195" s="235"/>
      <c r="L195" s="240"/>
      <c r="M195" s="241"/>
      <c r="N195" s="242"/>
      <c r="O195" s="242"/>
      <c r="P195" s="242"/>
      <c r="Q195" s="242"/>
      <c r="R195" s="242"/>
      <c r="S195" s="242"/>
      <c r="T195" s="24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44" t="s">
        <v>225</v>
      </c>
      <c r="AU195" s="244" t="s">
        <v>75</v>
      </c>
      <c r="AV195" s="13" t="s">
        <v>79</v>
      </c>
      <c r="AW195" s="13" t="s">
        <v>32</v>
      </c>
      <c r="AX195" s="13" t="s">
        <v>71</v>
      </c>
      <c r="AY195" s="244" t="s">
        <v>209</v>
      </c>
    </row>
    <row r="196" s="13" customFormat="1">
      <c r="A196" s="13"/>
      <c r="B196" s="234"/>
      <c r="C196" s="235"/>
      <c r="D196" s="229" t="s">
        <v>225</v>
      </c>
      <c r="E196" s="236" t="s">
        <v>19</v>
      </c>
      <c r="F196" s="237" t="s">
        <v>434</v>
      </c>
      <c r="G196" s="235"/>
      <c r="H196" s="238">
        <v>1</v>
      </c>
      <c r="I196" s="239"/>
      <c r="J196" s="235"/>
      <c r="K196" s="235"/>
      <c r="L196" s="240"/>
      <c r="M196" s="241"/>
      <c r="N196" s="242"/>
      <c r="O196" s="242"/>
      <c r="P196" s="242"/>
      <c r="Q196" s="242"/>
      <c r="R196" s="242"/>
      <c r="S196" s="242"/>
      <c r="T196" s="24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44" t="s">
        <v>225</v>
      </c>
      <c r="AU196" s="244" t="s">
        <v>75</v>
      </c>
      <c r="AV196" s="13" t="s">
        <v>79</v>
      </c>
      <c r="AW196" s="13" t="s">
        <v>32</v>
      </c>
      <c r="AX196" s="13" t="s">
        <v>71</v>
      </c>
      <c r="AY196" s="244" t="s">
        <v>209</v>
      </c>
    </row>
    <row r="197" s="14" customFormat="1">
      <c r="A197" s="14"/>
      <c r="B197" s="245"/>
      <c r="C197" s="246"/>
      <c r="D197" s="229" t="s">
        <v>225</v>
      </c>
      <c r="E197" s="247" t="s">
        <v>19</v>
      </c>
      <c r="F197" s="248" t="s">
        <v>229</v>
      </c>
      <c r="G197" s="246"/>
      <c r="H197" s="249">
        <v>2</v>
      </c>
      <c r="I197" s="250"/>
      <c r="J197" s="246"/>
      <c r="K197" s="246"/>
      <c r="L197" s="251"/>
      <c r="M197" s="252"/>
      <c r="N197" s="253"/>
      <c r="O197" s="253"/>
      <c r="P197" s="253"/>
      <c r="Q197" s="253"/>
      <c r="R197" s="253"/>
      <c r="S197" s="253"/>
      <c r="T197" s="25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55" t="s">
        <v>225</v>
      </c>
      <c r="AU197" s="255" t="s">
        <v>75</v>
      </c>
      <c r="AV197" s="14" t="s">
        <v>116</v>
      </c>
      <c r="AW197" s="14" t="s">
        <v>32</v>
      </c>
      <c r="AX197" s="14" t="s">
        <v>75</v>
      </c>
      <c r="AY197" s="255" t="s">
        <v>209</v>
      </c>
    </row>
    <row r="198" s="2" customFormat="1">
      <c r="A198" s="39"/>
      <c r="B198" s="40"/>
      <c r="C198" s="216" t="s">
        <v>409</v>
      </c>
      <c r="D198" s="216" t="s">
        <v>213</v>
      </c>
      <c r="E198" s="217" t="s">
        <v>420</v>
      </c>
      <c r="F198" s="218" t="s">
        <v>421</v>
      </c>
      <c r="G198" s="219" t="s">
        <v>289</v>
      </c>
      <c r="H198" s="220">
        <v>97.980000000000004</v>
      </c>
      <c r="I198" s="221"/>
      <c r="J198" s="222">
        <f>ROUND(I198*H198,2)</f>
        <v>0</v>
      </c>
      <c r="K198" s="218" t="s">
        <v>216</v>
      </c>
      <c r="L198" s="45"/>
      <c r="M198" s="223" t="s">
        <v>19</v>
      </c>
      <c r="N198" s="224" t="s">
        <v>42</v>
      </c>
      <c r="O198" s="85"/>
      <c r="P198" s="225">
        <f>O198*H198</f>
        <v>0</v>
      </c>
      <c r="Q198" s="225">
        <v>0</v>
      </c>
      <c r="R198" s="225">
        <f>Q198*H198</f>
        <v>0</v>
      </c>
      <c r="S198" s="225">
        <v>0</v>
      </c>
      <c r="T198" s="226">
        <f>S198*H198</f>
        <v>0</v>
      </c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R198" s="227" t="s">
        <v>217</v>
      </c>
      <c r="AT198" s="227" t="s">
        <v>213</v>
      </c>
      <c r="AU198" s="227" t="s">
        <v>75</v>
      </c>
      <c r="AY198" s="18" t="s">
        <v>209</v>
      </c>
      <c r="BE198" s="228">
        <f>IF(N198="základní",J198,0)</f>
        <v>0</v>
      </c>
      <c r="BF198" s="228">
        <f>IF(N198="snížená",J198,0)</f>
        <v>0</v>
      </c>
      <c r="BG198" s="228">
        <f>IF(N198="zákl. přenesená",J198,0)</f>
        <v>0</v>
      </c>
      <c r="BH198" s="228">
        <f>IF(N198="sníž. přenesená",J198,0)</f>
        <v>0</v>
      </c>
      <c r="BI198" s="228">
        <f>IF(N198="nulová",J198,0)</f>
        <v>0</v>
      </c>
      <c r="BJ198" s="18" t="s">
        <v>75</v>
      </c>
      <c r="BK198" s="228">
        <f>ROUND(I198*H198,2)</f>
        <v>0</v>
      </c>
      <c r="BL198" s="18" t="s">
        <v>217</v>
      </c>
      <c r="BM198" s="227" t="s">
        <v>631</v>
      </c>
    </row>
    <row r="199" s="13" customFormat="1">
      <c r="A199" s="13"/>
      <c r="B199" s="234"/>
      <c r="C199" s="235"/>
      <c r="D199" s="229" t="s">
        <v>225</v>
      </c>
      <c r="E199" s="236" t="s">
        <v>19</v>
      </c>
      <c r="F199" s="237" t="s">
        <v>614</v>
      </c>
      <c r="G199" s="235"/>
      <c r="H199" s="238">
        <v>60.100000000000001</v>
      </c>
      <c r="I199" s="239"/>
      <c r="J199" s="235"/>
      <c r="K199" s="235"/>
      <c r="L199" s="240"/>
      <c r="M199" s="241"/>
      <c r="N199" s="242"/>
      <c r="O199" s="242"/>
      <c r="P199" s="242"/>
      <c r="Q199" s="242"/>
      <c r="R199" s="242"/>
      <c r="S199" s="242"/>
      <c r="T199" s="24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44" t="s">
        <v>225</v>
      </c>
      <c r="AU199" s="244" t="s">
        <v>75</v>
      </c>
      <c r="AV199" s="13" t="s">
        <v>79</v>
      </c>
      <c r="AW199" s="13" t="s">
        <v>32</v>
      </c>
      <c r="AX199" s="13" t="s">
        <v>71</v>
      </c>
      <c r="AY199" s="244" t="s">
        <v>209</v>
      </c>
    </row>
    <row r="200" s="13" customFormat="1">
      <c r="A200" s="13"/>
      <c r="B200" s="234"/>
      <c r="C200" s="235"/>
      <c r="D200" s="229" t="s">
        <v>225</v>
      </c>
      <c r="E200" s="236" t="s">
        <v>19</v>
      </c>
      <c r="F200" s="237" t="s">
        <v>381</v>
      </c>
      <c r="G200" s="235"/>
      <c r="H200" s="238">
        <v>25.079999999999998</v>
      </c>
      <c r="I200" s="239"/>
      <c r="J200" s="235"/>
      <c r="K200" s="235"/>
      <c r="L200" s="240"/>
      <c r="M200" s="241"/>
      <c r="N200" s="242"/>
      <c r="O200" s="242"/>
      <c r="P200" s="242"/>
      <c r="Q200" s="242"/>
      <c r="R200" s="242"/>
      <c r="S200" s="242"/>
      <c r="T200" s="24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44" t="s">
        <v>225</v>
      </c>
      <c r="AU200" s="244" t="s">
        <v>75</v>
      </c>
      <c r="AV200" s="13" t="s">
        <v>79</v>
      </c>
      <c r="AW200" s="13" t="s">
        <v>32</v>
      </c>
      <c r="AX200" s="13" t="s">
        <v>71</v>
      </c>
      <c r="AY200" s="244" t="s">
        <v>209</v>
      </c>
    </row>
    <row r="201" s="13" customFormat="1">
      <c r="A201" s="13"/>
      <c r="B201" s="234"/>
      <c r="C201" s="235"/>
      <c r="D201" s="229" t="s">
        <v>225</v>
      </c>
      <c r="E201" s="236" t="s">
        <v>19</v>
      </c>
      <c r="F201" s="237" t="s">
        <v>615</v>
      </c>
      <c r="G201" s="235"/>
      <c r="H201" s="238">
        <v>12.800000000000001</v>
      </c>
      <c r="I201" s="239"/>
      <c r="J201" s="235"/>
      <c r="K201" s="235"/>
      <c r="L201" s="240"/>
      <c r="M201" s="241"/>
      <c r="N201" s="242"/>
      <c r="O201" s="242"/>
      <c r="P201" s="242"/>
      <c r="Q201" s="242"/>
      <c r="R201" s="242"/>
      <c r="S201" s="242"/>
      <c r="T201" s="24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44" t="s">
        <v>225</v>
      </c>
      <c r="AU201" s="244" t="s">
        <v>75</v>
      </c>
      <c r="AV201" s="13" t="s">
        <v>79</v>
      </c>
      <c r="AW201" s="13" t="s">
        <v>32</v>
      </c>
      <c r="AX201" s="13" t="s">
        <v>71</v>
      </c>
      <c r="AY201" s="244" t="s">
        <v>209</v>
      </c>
    </row>
    <row r="202" s="14" customFormat="1">
      <c r="A202" s="14"/>
      <c r="B202" s="245"/>
      <c r="C202" s="246"/>
      <c r="D202" s="229" t="s">
        <v>225</v>
      </c>
      <c r="E202" s="247" t="s">
        <v>19</v>
      </c>
      <c r="F202" s="248" t="s">
        <v>229</v>
      </c>
      <c r="G202" s="246"/>
      <c r="H202" s="249">
        <v>97.980000000000004</v>
      </c>
      <c r="I202" s="250"/>
      <c r="J202" s="246"/>
      <c r="K202" s="246"/>
      <c r="L202" s="251"/>
      <c r="M202" s="266"/>
      <c r="N202" s="267"/>
      <c r="O202" s="267"/>
      <c r="P202" s="267"/>
      <c r="Q202" s="267"/>
      <c r="R202" s="267"/>
      <c r="S202" s="267"/>
      <c r="T202" s="268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T202" s="255" t="s">
        <v>225</v>
      </c>
      <c r="AU202" s="255" t="s">
        <v>75</v>
      </c>
      <c r="AV202" s="14" t="s">
        <v>116</v>
      </c>
      <c r="AW202" s="14" t="s">
        <v>32</v>
      </c>
      <c r="AX202" s="14" t="s">
        <v>75</v>
      </c>
      <c r="AY202" s="255" t="s">
        <v>209</v>
      </c>
    </row>
    <row r="203" s="2" customFormat="1" ht="6.96" customHeight="1">
      <c r="A203" s="39"/>
      <c r="B203" s="60"/>
      <c r="C203" s="61"/>
      <c r="D203" s="61"/>
      <c r="E203" s="61"/>
      <c r="F203" s="61"/>
      <c r="G203" s="61"/>
      <c r="H203" s="61"/>
      <c r="I203" s="61"/>
      <c r="J203" s="61"/>
      <c r="K203" s="61"/>
      <c r="L203" s="45"/>
      <c r="M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</row>
  </sheetData>
  <sheetProtection sheet="1" autoFilter="0" formatColumns="0" formatRows="0" objects="1" scenarios="1" spinCount="100000" saltValue="MeoOZwrOovb61j7sLiWV/oDQwDRZvmbemoJE/e9sLjvEdyYj4XXtFV8kWHLmFnsojmgygfFWq+bM3Xa/tOjXGw==" hashValue="h0gAd0t/PrqvqXigevMuwfouVGl4WqP+CYRVQVbgCWl7WO9MAuKDRim4ZMOb0mGlTGY9hntd4iZ7HXfVu0/ydg==" algorithmName="SHA-512" password="CC35"/>
  <autoFilter ref="C94:K202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1:H81"/>
    <mergeCell ref="E85:H85"/>
    <mergeCell ref="E83:H83"/>
    <mergeCell ref="E87:H87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115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519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545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632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ROUND(J92,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ROUND((SUM(BE92:BE99)),  2)</f>
        <v>0</v>
      </c>
      <c r="G37" s="39"/>
      <c r="H37" s="39"/>
      <c r="I37" s="160">
        <v>0.20999999999999999</v>
      </c>
      <c r="J37" s="159">
        <f>ROUND(((SUM(BE92:BE99))*I37),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ROUND((SUM(BF92:BF99)),  2)</f>
        <v>0</v>
      </c>
      <c r="G38" s="39"/>
      <c r="H38" s="39"/>
      <c r="I38" s="160">
        <v>0.14999999999999999</v>
      </c>
      <c r="J38" s="159">
        <f>ROUND(((SUM(BF92:BF99))*I38),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ROUND((SUM(BG92:BG99)),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ROUND((SUM(BH92:BH99)),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ROUND((SUM(BI92:BI99)),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519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545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5.2 - VRN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J92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437</v>
      </c>
      <c r="E68" s="181"/>
      <c r="F68" s="181"/>
      <c r="G68" s="181"/>
      <c r="H68" s="181"/>
      <c r="I68" s="181"/>
      <c r="J68" s="182">
        <f>J93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2" customFormat="1" ht="21.84" customHeight="1">
      <c r="A69" s="39"/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148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0" s="2" customFormat="1" ht="6.96" customHeight="1">
      <c r="A70" s="39"/>
      <c r="B70" s="60"/>
      <c r="C70" s="61"/>
      <c r="D70" s="61"/>
      <c r="E70" s="61"/>
      <c r="F70" s="61"/>
      <c r="G70" s="61"/>
      <c r="H70" s="61"/>
      <c r="I70" s="61"/>
      <c r="J70" s="61"/>
      <c r="K70" s="61"/>
      <c r="L70" s="148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4" s="2" customFormat="1" ht="6.96" customHeight="1">
      <c r="A74" s="39"/>
      <c r="B74" s="62"/>
      <c r="C74" s="63"/>
      <c r="D74" s="63"/>
      <c r="E74" s="63"/>
      <c r="F74" s="63"/>
      <c r="G74" s="63"/>
      <c r="H74" s="63"/>
      <c r="I74" s="63"/>
      <c r="J74" s="63"/>
      <c r="K74" s="63"/>
      <c r="L74" s="148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24.96" customHeight="1">
      <c r="A75" s="39"/>
      <c r="B75" s="40"/>
      <c r="C75" s="24" t="s">
        <v>194</v>
      </c>
      <c r="D75" s="41"/>
      <c r="E75" s="41"/>
      <c r="F75" s="41"/>
      <c r="G75" s="41"/>
      <c r="H75" s="41"/>
      <c r="I75" s="41"/>
      <c r="J75" s="41"/>
      <c r="K75" s="41"/>
      <c r="L75" s="148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6.96" customHeight="1">
      <c r="A76" s="39"/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2" customHeight="1">
      <c r="A77" s="39"/>
      <c r="B77" s="40"/>
      <c r="C77" s="33" t="s">
        <v>16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6.5" customHeight="1">
      <c r="A78" s="39"/>
      <c r="B78" s="40"/>
      <c r="C78" s="41"/>
      <c r="D78" s="41"/>
      <c r="E78" s="172" t="str">
        <f>E7</f>
        <v>Oprava přejezdu v obvodu Správy tratí Ústí nad Labem pro r. 2021 - změna č. 1</v>
      </c>
      <c r="F78" s="33"/>
      <c r="G78" s="33"/>
      <c r="H78" s="33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1" customFormat="1" ht="12" customHeight="1">
      <c r="B79" s="22"/>
      <c r="C79" s="33" t="s">
        <v>181</v>
      </c>
      <c r="D79" s="23"/>
      <c r="E79" s="23"/>
      <c r="F79" s="23"/>
      <c r="G79" s="23"/>
      <c r="H79" s="23"/>
      <c r="I79" s="23"/>
      <c r="J79" s="23"/>
      <c r="K79" s="23"/>
      <c r="L79" s="21"/>
    </row>
    <row r="80" s="1" customFormat="1" ht="16.5" customHeight="1">
      <c r="B80" s="22"/>
      <c r="C80" s="23"/>
      <c r="D80" s="23"/>
      <c r="E80" s="172" t="s">
        <v>519</v>
      </c>
      <c r="F80" s="23"/>
      <c r="G80" s="23"/>
      <c r="H80" s="23"/>
      <c r="I80" s="23"/>
      <c r="J80" s="23"/>
      <c r="K80" s="23"/>
      <c r="L80" s="21"/>
    </row>
    <row r="81" s="1" customFormat="1" ht="12" customHeight="1">
      <c r="B81" s="22"/>
      <c r="C81" s="33" t="s">
        <v>183</v>
      </c>
      <c r="D81" s="23"/>
      <c r="E81" s="23"/>
      <c r="F81" s="23"/>
      <c r="G81" s="23"/>
      <c r="H81" s="23"/>
      <c r="I81" s="23"/>
      <c r="J81" s="23"/>
      <c r="K81" s="23"/>
      <c r="L81" s="21"/>
    </row>
    <row r="82" s="2" customFormat="1" ht="16.5" customHeight="1">
      <c r="A82" s="39"/>
      <c r="B82" s="40"/>
      <c r="C82" s="41"/>
      <c r="D82" s="41"/>
      <c r="E82" s="173" t="s">
        <v>545</v>
      </c>
      <c r="F82" s="41"/>
      <c r="G82" s="41"/>
      <c r="H82" s="41"/>
      <c r="I82" s="41"/>
      <c r="J82" s="41"/>
      <c r="K82" s="41"/>
      <c r="L82" s="148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185</v>
      </c>
      <c r="D83" s="41"/>
      <c r="E83" s="41"/>
      <c r="F83" s="41"/>
      <c r="G83" s="41"/>
      <c r="H83" s="41"/>
      <c r="I83" s="41"/>
      <c r="J83" s="41"/>
      <c r="K83" s="41"/>
      <c r="L83" s="148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6.5" customHeight="1">
      <c r="A84" s="39"/>
      <c r="B84" s="40"/>
      <c r="C84" s="41"/>
      <c r="D84" s="41"/>
      <c r="E84" s="70" t="str">
        <f>E13</f>
        <v>SO 5.2 - VRN</v>
      </c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6.96" customHeight="1">
      <c r="A85" s="39"/>
      <c r="B85" s="40"/>
      <c r="C85" s="41"/>
      <c r="D85" s="41"/>
      <c r="E85" s="41"/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21</v>
      </c>
      <c r="D86" s="41"/>
      <c r="E86" s="41"/>
      <c r="F86" s="28" t="str">
        <f>F16</f>
        <v>Obvod ST Ústí n.L.</v>
      </c>
      <c r="G86" s="41"/>
      <c r="H86" s="41"/>
      <c r="I86" s="33" t="s">
        <v>23</v>
      </c>
      <c r="J86" s="73" t="str">
        <f>IF(J16="","",J16)</f>
        <v>19. 11. 2020</v>
      </c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5.15" customHeight="1">
      <c r="A88" s="39"/>
      <c r="B88" s="40"/>
      <c r="C88" s="33" t="s">
        <v>25</v>
      </c>
      <c r="D88" s="41"/>
      <c r="E88" s="41"/>
      <c r="F88" s="28" t="str">
        <f>E19</f>
        <v xml:space="preserve"> </v>
      </c>
      <c r="G88" s="41"/>
      <c r="H88" s="41"/>
      <c r="I88" s="33" t="s">
        <v>31</v>
      </c>
      <c r="J88" s="37" t="str">
        <f>E25</f>
        <v xml:space="preserve"> </v>
      </c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29</v>
      </c>
      <c r="D89" s="41"/>
      <c r="E89" s="41"/>
      <c r="F89" s="28" t="str">
        <f>IF(E22="","",E22)</f>
        <v>Vyplň údaj</v>
      </c>
      <c r="G89" s="41"/>
      <c r="H89" s="41"/>
      <c r="I89" s="33" t="s">
        <v>33</v>
      </c>
      <c r="J89" s="37" t="str">
        <f>E28</f>
        <v>Jan Seemann</v>
      </c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0.32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11" customFormat="1" ht="29.28" customHeight="1">
      <c r="A91" s="189"/>
      <c r="B91" s="190"/>
      <c r="C91" s="191" t="s">
        <v>195</v>
      </c>
      <c r="D91" s="192" t="s">
        <v>56</v>
      </c>
      <c r="E91" s="192" t="s">
        <v>52</v>
      </c>
      <c r="F91" s="192" t="s">
        <v>53</v>
      </c>
      <c r="G91" s="192" t="s">
        <v>196</v>
      </c>
      <c r="H91" s="192" t="s">
        <v>197</v>
      </c>
      <c r="I91" s="192" t="s">
        <v>198</v>
      </c>
      <c r="J91" s="192" t="s">
        <v>189</v>
      </c>
      <c r="K91" s="193" t="s">
        <v>199</v>
      </c>
      <c r="L91" s="194"/>
      <c r="M91" s="93" t="s">
        <v>19</v>
      </c>
      <c r="N91" s="94" t="s">
        <v>41</v>
      </c>
      <c r="O91" s="94" t="s">
        <v>200</v>
      </c>
      <c r="P91" s="94" t="s">
        <v>201</v>
      </c>
      <c r="Q91" s="94" t="s">
        <v>202</v>
      </c>
      <c r="R91" s="94" t="s">
        <v>203</v>
      </c>
      <c r="S91" s="94" t="s">
        <v>204</v>
      </c>
      <c r="T91" s="95" t="s">
        <v>205</v>
      </c>
      <c r="U91" s="189"/>
      <c r="V91" s="189"/>
      <c r="W91" s="189"/>
      <c r="X91" s="189"/>
      <c r="Y91" s="189"/>
      <c r="Z91" s="189"/>
      <c r="AA91" s="189"/>
      <c r="AB91" s="189"/>
      <c r="AC91" s="189"/>
      <c r="AD91" s="189"/>
      <c r="AE91" s="189"/>
    </row>
    <row r="92" s="2" customFormat="1" ht="22.8" customHeight="1">
      <c r="A92" s="39"/>
      <c r="B92" s="40"/>
      <c r="C92" s="100" t="s">
        <v>206</v>
      </c>
      <c r="D92" s="41"/>
      <c r="E92" s="41"/>
      <c r="F92" s="41"/>
      <c r="G92" s="41"/>
      <c r="H92" s="41"/>
      <c r="I92" s="41"/>
      <c r="J92" s="195">
        <f>BK92</f>
        <v>0</v>
      </c>
      <c r="K92" s="41"/>
      <c r="L92" s="45"/>
      <c r="M92" s="96"/>
      <c r="N92" s="196"/>
      <c r="O92" s="97"/>
      <c r="P92" s="197">
        <f>P93</f>
        <v>0</v>
      </c>
      <c r="Q92" s="97"/>
      <c r="R92" s="197">
        <f>R93</f>
        <v>0</v>
      </c>
      <c r="S92" s="97"/>
      <c r="T92" s="198">
        <f>T93</f>
        <v>0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T92" s="18" t="s">
        <v>70</v>
      </c>
      <c r="AU92" s="18" t="s">
        <v>190</v>
      </c>
      <c r="BK92" s="199">
        <f>BK93</f>
        <v>0</v>
      </c>
    </row>
    <row r="93" s="12" customFormat="1" ht="25.92" customHeight="1">
      <c r="A93" s="12"/>
      <c r="B93" s="200"/>
      <c r="C93" s="201"/>
      <c r="D93" s="202" t="s">
        <v>70</v>
      </c>
      <c r="E93" s="203" t="s">
        <v>90</v>
      </c>
      <c r="F93" s="203" t="s">
        <v>438</v>
      </c>
      <c r="G93" s="201"/>
      <c r="H93" s="201"/>
      <c r="I93" s="204"/>
      <c r="J93" s="205">
        <f>BK93</f>
        <v>0</v>
      </c>
      <c r="K93" s="201"/>
      <c r="L93" s="206"/>
      <c r="M93" s="207"/>
      <c r="N93" s="208"/>
      <c r="O93" s="208"/>
      <c r="P93" s="209">
        <f>SUM(P94:P99)</f>
        <v>0</v>
      </c>
      <c r="Q93" s="208"/>
      <c r="R93" s="209">
        <f>SUM(R94:R99)</f>
        <v>0</v>
      </c>
      <c r="S93" s="208"/>
      <c r="T93" s="210">
        <f>SUM(T94:T99)</f>
        <v>0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11" t="s">
        <v>126</v>
      </c>
      <c r="AT93" s="212" t="s">
        <v>70</v>
      </c>
      <c r="AU93" s="212" t="s">
        <v>71</v>
      </c>
      <c r="AY93" s="211" t="s">
        <v>209</v>
      </c>
      <c r="BK93" s="213">
        <f>SUM(BK94:BK99)</f>
        <v>0</v>
      </c>
    </row>
    <row r="94" s="2" customFormat="1" ht="16.5" customHeight="1">
      <c r="A94" s="39"/>
      <c r="B94" s="40"/>
      <c r="C94" s="216" t="s">
        <v>75</v>
      </c>
      <c r="D94" s="216" t="s">
        <v>213</v>
      </c>
      <c r="E94" s="217" t="s">
        <v>442</v>
      </c>
      <c r="F94" s="218" t="s">
        <v>443</v>
      </c>
      <c r="G94" s="219" t="s">
        <v>328</v>
      </c>
      <c r="H94" s="220">
        <v>1</v>
      </c>
      <c r="I94" s="221"/>
      <c r="J94" s="222">
        <f>ROUND(I94*H94,2)</f>
        <v>0</v>
      </c>
      <c r="K94" s="218" t="s">
        <v>216</v>
      </c>
      <c r="L94" s="45"/>
      <c r="M94" s="223" t="s">
        <v>19</v>
      </c>
      <c r="N94" s="224" t="s">
        <v>42</v>
      </c>
      <c r="O94" s="85"/>
      <c r="P94" s="225">
        <f>O94*H94</f>
        <v>0</v>
      </c>
      <c r="Q94" s="225">
        <v>0</v>
      </c>
      <c r="R94" s="225">
        <f>Q94*H94</f>
        <v>0</v>
      </c>
      <c r="S94" s="225">
        <v>0</v>
      </c>
      <c r="T94" s="226">
        <f>S94*H94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R94" s="227" t="s">
        <v>116</v>
      </c>
      <c r="AT94" s="227" t="s">
        <v>213</v>
      </c>
      <c r="AU94" s="227" t="s">
        <v>75</v>
      </c>
      <c r="AY94" s="18" t="s">
        <v>209</v>
      </c>
      <c r="BE94" s="228">
        <f>IF(N94="základní",J94,0)</f>
        <v>0</v>
      </c>
      <c r="BF94" s="228">
        <f>IF(N94="snížená",J94,0)</f>
        <v>0</v>
      </c>
      <c r="BG94" s="228">
        <f>IF(N94="zákl. přenesená",J94,0)</f>
        <v>0</v>
      </c>
      <c r="BH94" s="228">
        <f>IF(N94="sníž. přenesená",J94,0)</f>
        <v>0</v>
      </c>
      <c r="BI94" s="228">
        <f>IF(N94="nulová",J94,0)</f>
        <v>0</v>
      </c>
      <c r="BJ94" s="18" t="s">
        <v>75</v>
      </c>
      <c r="BK94" s="228">
        <f>ROUND(I94*H94,2)</f>
        <v>0</v>
      </c>
      <c r="BL94" s="18" t="s">
        <v>116</v>
      </c>
      <c r="BM94" s="227" t="s">
        <v>633</v>
      </c>
    </row>
    <row r="95" s="2" customFormat="1" ht="16.5" customHeight="1">
      <c r="A95" s="39"/>
      <c r="B95" s="40"/>
      <c r="C95" s="216" t="s">
        <v>79</v>
      </c>
      <c r="D95" s="216" t="s">
        <v>213</v>
      </c>
      <c r="E95" s="217" t="s">
        <v>445</v>
      </c>
      <c r="F95" s="218" t="s">
        <v>446</v>
      </c>
      <c r="G95" s="219" t="s">
        <v>328</v>
      </c>
      <c r="H95" s="220">
        <v>1</v>
      </c>
      <c r="I95" s="221"/>
      <c r="J95" s="222">
        <f>ROUND(I95*H95,2)</f>
        <v>0</v>
      </c>
      <c r="K95" s="218" t="s">
        <v>216</v>
      </c>
      <c r="L95" s="45"/>
      <c r="M95" s="223" t="s">
        <v>19</v>
      </c>
      <c r="N95" s="224" t="s">
        <v>42</v>
      </c>
      <c r="O95" s="85"/>
      <c r="P95" s="225">
        <f>O95*H95</f>
        <v>0</v>
      </c>
      <c r="Q95" s="225">
        <v>0</v>
      </c>
      <c r="R95" s="225">
        <f>Q95*H95</f>
        <v>0</v>
      </c>
      <c r="S95" s="225">
        <v>0</v>
      </c>
      <c r="T95" s="226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27" t="s">
        <v>116</v>
      </c>
      <c r="AT95" s="227" t="s">
        <v>213</v>
      </c>
      <c r="AU95" s="227" t="s">
        <v>75</v>
      </c>
      <c r="AY95" s="18" t="s">
        <v>209</v>
      </c>
      <c r="BE95" s="228">
        <f>IF(N95="základní",J95,0)</f>
        <v>0</v>
      </c>
      <c r="BF95" s="228">
        <f>IF(N95="snížená",J95,0)</f>
        <v>0</v>
      </c>
      <c r="BG95" s="228">
        <f>IF(N95="zákl. přenesená",J95,0)</f>
        <v>0</v>
      </c>
      <c r="BH95" s="228">
        <f>IF(N95="sníž. přenesená",J95,0)</f>
        <v>0</v>
      </c>
      <c r="BI95" s="228">
        <f>IF(N95="nulová",J95,0)</f>
        <v>0</v>
      </c>
      <c r="BJ95" s="18" t="s">
        <v>75</v>
      </c>
      <c r="BK95" s="228">
        <f>ROUND(I95*H95,2)</f>
        <v>0</v>
      </c>
      <c r="BL95" s="18" t="s">
        <v>116</v>
      </c>
      <c r="BM95" s="227" t="s">
        <v>634</v>
      </c>
    </row>
    <row r="96" s="2" customFormat="1" ht="16.5" customHeight="1">
      <c r="A96" s="39"/>
      <c r="B96" s="40"/>
      <c r="C96" s="216" t="s">
        <v>87</v>
      </c>
      <c r="D96" s="216" t="s">
        <v>213</v>
      </c>
      <c r="E96" s="217" t="s">
        <v>448</v>
      </c>
      <c r="F96" s="218" t="s">
        <v>449</v>
      </c>
      <c r="G96" s="219" t="s">
        <v>328</v>
      </c>
      <c r="H96" s="220">
        <v>1</v>
      </c>
      <c r="I96" s="221"/>
      <c r="J96" s="222">
        <f>ROUND(I96*H96,2)</f>
        <v>0</v>
      </c>
      <c r="K96" s="218" t="s">
        <v>216</v>
      </c>
      <c r="L96" s="45"/>
      <c r="M96" s="223" t="s">
        <v>19</v>
      </c>
      <c r="N96" s="224" t="s">
        <v>42</v>
      </c>
      <c r="O96" s="85"/>
      <c r="P96" s="225">
        <f>O96*H96</f>
        <v>0</v>
      </c>
      <c r="Q96" s="225">
        <v>0</v>
      </c>
      <c r="R96" s="225">
        <f>Q96*H96</f>
        <v>0</v>
      </c>
      <c r="S96" s="225">
        <v>0</v>
      </c>
      <c r="T96" s="226">
        <f>S96*H96</f>
        <v>0</v>
      </c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R96" s="227" t="s">
        <v>116</v>
      </c>
      <c r="AT96" s="227" t="s">
        <v>213</v>
      </c>
      <c r="AU96" s="227" t="s">
        <v>75</v>
      </c>
      <c r="AY96" s="18" t="s">
        <v>209</v>
      </c>
      <c r="BE96" s="228">
        <f>IF(N96="základní",J96,0)</f>
        <v>0</v>
      </c>
      <c r="BF96" s="228">
        <f>IF(N96="snížená",J96,0)</f>
        <v>0</v>
      </c>
      <c r="BG96" s="228">
        <f>IF(N96="zákl. přenesená",J96,0)</f>
        <v>0</v>
      </c>
      <c r="BH96" s="228">
        <f>IF(N96="sníž. přenesená",J96,0)</f>
        <v>0</v>
      </c>
      <c r="BI96" s="228">
        <f>IF(N96="nulová",J96,0)</f>
        <v>0</v>
      </c>
      <c r="BJ96" s="18" t="s">
        <v>75</v>
      </c>
      <c r="BK96" s="228">
        <f>ROUND(I96*H96,2)</f>
        <v>0</v>
      </c>
      <c r="BL96" s="18" t="s">
        <v>116</v>
      </c>
      <c r="BM96" s="227" t="s">
        <v>635</v>
      </c>
    </row>
    <row r="97" s="2" customFormat="1">
      <c r="A97" s="39"/>
      <c r="B97" s="40"/>
      <c r="C97" s="216" t="s">
        <v>116</v>
      </c>
      <c r="D97" s="216" t="s">
        <v>213</v>
      </c>
      <c r="E97" s="217" t="s">
        <v>451</v>
      </c>
      <c r="F97" s="218" t="s">
        <v>452</v>
      </c>
      <c r="G97" s="219" t="s">
        <v>328</v>
      </c>
      <c r="H97" s="220">
        <v>1</v>
      </c>
      <c r="I97" s="221"/>
      <c r="J97" s="222">
        <f>ROUND(I97*H97,2)</f>
        <v>0</v>
      </c>
      <c r="K97" s="218" t="s">
        <v>216</v>
      </c>
      <c r="L97" s="45"/>
      <c r="M97" s="223" t="s">
        <v>19</v>
      </c>
      <c r="N97" s="224" t="s">
        <v>42</v>
      </c>
      <c r="O97" s="85"/>
      <c r="P97" s="225">
        <f>O97*H97</f>
        <v>0</v>
      </c>
      <c r="Q97" s="225">
        <v>0</v>
      </c>
      <c r="R97" s="225">
        <f>Q97*H97</f>
        <v>0</v>
      </c>
      <c r="S97" s="225">
        <v>0</v>
      </c>
      <c r="T97" s="226">
        <f>S97*H97</f>
        <v>0</v>
      </c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R97" s="227" t="s">
        <v>116</v>
      </c>
      <c r="AT97" s="227" t="s">
        <v>213</v>
      </c>
      <c r="AU97" s="227" t="s">
        <v>75</v>
      </c>
      <c r="AY97" s="18" t="s">
        <v>209</v>
      </c>
      <c r="BE97" s="228">
        <f>IF(N97="základní",J97,0)</f>
        <v>0</v>
      </c>
      <c r="BF97" s="228">
        <f>IF(N97="snížená",J97,0)</f>
        <v>0</v>
      </c>
      <c r="BG97" s="228">
        <f>IF(N97="zákl. přenesená",J97,0)</f>
        <v>0</v>
      </c>
      <c r="BH97" s="228">
        <f>IF(N97="sníž. přenesená",J97,0)</f>
        <v>0</v>
      </c>
      <c r="BI97" s="228">
        <f>IF(N97="nulová",J97,0)</f>
        <v>0</v>
      </c>
      <c r="BJ97" s="18" t="s">
        <v>75</v>
      </c>
      <c r="BK97" s="228">
        <f>ROUND(I97*H97,2)</f>
        <v>0</v>
      </c>
      <c r="BL97" s="18" t="s">
        <v>116</v>
      </c>
      <c r="BM97" s="227" t="s">
        <v>636</v>
      </c>
    </row>
    <row r="98" s="2" customFormat="1">
      <c r="A98" s="39"/>
      <c r="B98" s="40"/>
      <c r="C98" s="41"/>
      <c r="D98" s="229" t="s">
        <v>223</v>
      </c>
      <c r="E98" s="41"/>
      <c r="F98" s="230" t="s">
        <v>454</v>
      </c>
      <c r="G98" s="41"/>
      <c r="H98" s="41"/>
      <c r="I98" s="231"/>
      <c r="J98" s="41"/>
      <c r="K98" s="41"/>
      <c r="L98" s="45"/>
      <c r="M98" s="232"/>
      <c r="N98" s="233"/>
      <c r="O98" s="85"/>
      <c r="P98" s="85"/>
      <c r="Q98" s="85"/>
      <c r="R98" s="85"/>
      <c r="S98" s="85"/>
      <c r="T98" s="86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T98" s="18" t="s">
        <v>223</v>
      </c>
      <c r="AU98" s="18" t="s">
        <v>75</v>
      </c>
    </row>
    <row r="99" s="2" customFormat="1">
      <c r="A99" s="39"/>
      <c r="B99" s="40"/>
      <c r="C99" s="216" t="s">
        <v>126</v>
      </c>
      <c r="D99" s="216" t="s">
        <v>213</v>
      </c>
      <c r="E99" s="217" t="s">
        <v>455</v>
      </c>
      <c r="F99" s="218" t="s">
        <v>456</v>
      </c>
      <c r="G99" s="219" t="s">
        <v>328</v>
      </c>
      <c r="H99" s="220">
        <v>1</v>
      </c>
      <c r="I99" s="221"/>
      <c r="J99" s="222">
        <f>ROUND(I99*H99,2)</f>
        <v>0</v>
      </c>
      <c r="K99" s="218" t="s">
        <v>216</v>
      </c>
      <c r="L99" s="45"/>
      <c r="M99" s="286" t="s">
        <v>19</v>
      </c>
      <c r="N99" s="287" t="s">
        <v>42</v>
      </c>
      <c r="O99" s="271"/>
      <c r="P99" s="288">
        <f>O99*H99</f>
        <v>0</v>
      </c>
      <c r="Q99" s="288">
        <v>0</v>
      </c>
      <c r="R99" s="288">
        <f>Q99*H99</f>
        <v>0</v>
      </c>
      <c r="S99" s="288">
        <v>0</v>
      </c>
      <c r="T99" s="289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27" t="s">
        <v>116</v>
      </c>
      <c r="AT99" s="227" t="s">
        <v>213</v>
      </c>
      <c r="AU99" s="227" t="s">
        <v>75</v>
      </c>
      <c r="AY99" s="18" t="s">
        <v>209</v>
      </c>
      <c r="BE99" s="228">
        <f>IF(N99="základní",J99,0)</f>
        <v>0</v>
      </c>
      <c r="BF99" s="228">
        <f>IF(N99="snížená",J99,0)</f>
        <v>0</v>
      </c>
      <c r="BG99" s="228">
        <f>IF(N99="zákl. přenesená",J99,0)</f>
        <v>0</v>
      </c>
      <c r="BH99" s="228">
        <f>IF(N99="sníž. přenesená",J99,0)</f>
        <v>0</v>
      </c>
      <c r="BI99" s="228">
        <f>IF(N99="nulová",J99,0)</f>
        <v>0</v>
      </c>
      <c r="BJ99" s="18" t="s">
        <v>75</v>
      </c>
      <c r="BK99" s="228">
        <f>ROUND(I99*H99,2)</f>
        <v>0</v>
      </c>
      <c r="BL99" s="18" t="s">
        <v>116</v>
      </c>
      <c r="BM99" s="227" t="s">
        <v>637</v>
      </c>
    </row>
    <row r="100" s="2" customFormat="1" ht="6.96" customHeight="1">
      <c r="A100" s="39"/>
      <c r="B100" s="60"/>
      <c r="C100" s="61"/>
      <c r="D100" s="61"/>
      <c r="E100" s="61"/>
      <c r="F100" s="61"/>
      <c r="G100" s="61"/>
      <c r="H100" s="61"/>
      <c r="I100" s="61"/>
      <c r="J100" s="61"/>
      <c r="K100" s="61"/>
      <c r="L100" s="45"/>
      <c r="M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</row>
  </sheetData>
  <sheetProtection sheet="1" autoFilter="0" formatColumns="0" formatRows="0" objects="1" scenarios="1" spinCount="100000" saltValue="n+t7vmLT3Q9oN7QX9cu7rwNCVFQgZtoDKUCf3SP7f04auue/avz1pCi6jw1g/9QZOOIzixII//m6jv7id/I7MQ==" hashValue="CdOLdCwOqH2z70v2YozfEqZWh7Zp2L8pVA2f5oDV6TLHfISeKpUrOxH5vfRXl6jx42dd+n2P9nV0wvdVe//rWQ==" algorithmName="SHA-512" password="CC35"/>
  <autoFilter ref="C91:K99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78:H78"/>
    <mergeCell ref="E82:H82"/>
    <mergeCell ref="E80:H80"/>
    <mergeCell ref="E84:H8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123</v>
      </c>
      <c r="AZ2" s="140" t="s">
        <v>540</v>
      </c>
      <c r="BA2" s="140" t="s">
        <v>541</v>
      </c>
      <c r="BB2" s="140" t="s">
        <v>176</v>
      </c>
      <c r="BC2" s="140" t="s">
        <v>638</v>
      </c>
      <c r="BD2" s="140" t="s">
        <v>79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  <c r="AZ3" s="140" t="s">
        <v>516</v>
      </c>
      <c r="BA3" s="140" t="s">
        <v>517</v>
      </c>
      <c r="BB3" s="140" t="s">
        <v>167</v>
      </c>
      <c r="BC3" s="140" t="s">
        <v>639</v>
      </c>
      <c r="BD3" s="140" t="s">
        <v>87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  <c r="AZ4" s="140" t="s">
        <v>169</v>
      </c>
      <c r="BA4" s="140" t="s">
        <v>170</v>
      </c>
      <c r="BB4" s="140" t="s">
        <v>171</v>
      </c>
      <c r="BC4" s="140" t="s">
        <v>640</v>
      </c>
      <c r="BD4" s="140" t="s">
        <v>79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641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642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643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ROUND(J95,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ROUND((SUM(BE95:BE209)),  2)</f>
        <v>0</v>
      </c>
      <c r="G37" s="39"/>
      <c r="H37" s="39"/>
      <c r="I37" s="160">
        <v>0.20999999999999999</v>
      </c>
      <c r="J37" s="159">
        <f>ROUND(((SUM(BE95:BE209))*I37),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ROUND((SUM(BF95:BF209)),  2)</f>
        <v>0</v>
      </c>
      <c r="G38" s="39"/>
      <c r="H38" s="39"/>
      <c r="I38" s="160">
        <v>0.14999999999999999</v>
      </c>
      <c r="J38" s="159">
        <f>ROUND(((SUM(BF95:BF209))*I38),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ROUND((SUM(BG95:BG209)),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ROUND((SUM(BH95:BH209)),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ROUND((SUM(BI95:BI209)),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641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642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7.1 - ZRN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J95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191</v>
      </c>
      <c r="E68" s="181"/>
      <c r="F68" s="181"/>
      <c r="G68" s="181"/>
      <c r="H68" s="181"/>
      <c r="I68" s="181"/>
      <c r="J68" s="182">
        <f>J96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84"/>
      <c r="C69" s="125"/>
      <c r="D69" s="185" t="s">
        <v>192</v>
      </c>
      <c r="E69" s="186"/>
      <c r="F69" s="186"/>
      <c r="G69" s="186"/>
      <c r="H69" s="186"/>
      <c r="I69" s="186"/>
      <c r="J69" s="187">
        <f>J97</f>
        <v>0</v>
      </c>
      <c r="K69" s="125"/>
      <c r="L69" s="18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9" customFormat="1" ht="24.96" customHeight="1">
      <c r="A70" s="9"/>
      <c r="B70" s="178"/>
      <c r="C70" s="179"/>
      <c r="D70" s="180" t="s">
        <v>193</v>
      </c>
      <c r="E70" s="181"/>
      <c r="F70" s="181"/>
      <c r="G70" s="181"/>
      <c r="H70" s="181"/>
      <c r="I70" s="181"/>
      <c r="J70" s="182">
        <f>J98</f>
        <v>0</v>
      </c>
      <c r="K70" s="179"/>
      <c r="L70" s="183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9" customFormat="1" ht="24.96" customHeight="1">
      <c r="A71" s="9"/>
      <c r="B71" s="178"/>
      <c r="C71" s="179"/>
      <c r="D71" s="180" t="s">
        <v>437</v>
      </c>
      <c r="E71" s="181"/>
      <c r="F71" s="181"/>
      <c r="G71" s="181"/>
      <c r="H71" s="181"/>
      <c r="I71" s="181"/>
      <c r="J71" s="182">
        <f>J167</f>
        <v>0</v>
      </c>
      <c r="K71" s="179"/>
      <c r="L71" s="183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="2" customFormat="1" ht="21.84" customHeight="1">
      <c r="A72" s="39"/>
      <c r="B72" s="40"/>
      <c r="C72" s="41"/>
      <c r="D72" s="41"/>
      <c r="E72" s="41"/>
      <c r="F72" s="41"/>
      <c r="G72" s="41"/>
      <c r="H72" s="41"/>
      <c r="I72" s="41"/>
      <c r="J72" s="41"/>
      <c r="K72" s="41"/>
      <c r="L72" s="148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6.96" customHeight="1">
      <c r="A73" s="39"/>
      <c r="B73" s="60"/>
      <c r="C73" s="61"/>
      <c r="D73" s="61"/>
      <c r="E73" s="61"/>
      <c r="F73" s="61"/>
      <c r="G73" s="61"/>
      <c r="H73" s="61"/>
      <c r="I73" s="61"/>
      <c r="J73" s="61"/>
      <c r="K73" s="61"/>
      <c r="L73" s="148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7" s="2" customFormat="1" ht="6.96" customHeight="1">
      <c r="A77" s="39"/>
      <c r="B77" s="62"/>
      <c r="C77" s="63"/>
      <c r="D77" s="63"/>
      <c r="E77" s="63"/>
      <c r="F77" s="63"/>
      <c r="G77" s="63"/>
      <c r="H77" s="63"/>
      <c r="I77" s="63"/>
      <c r="J77" s="63"/>
      <c r="K77" s="63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24.96" customHeight="1">
      <c r="A78" s="39"/>
      <c r="B78" s="40"/>
      <c r="C78" s="24" t="s">
        <v>194</v>
      </c>
      <c r="D78" s="41"/>
      <c r="E78" s="41"/>
      <c r="F78" s="41"/>
      <c r="G78" s="41"/>
      <c r="H78" s="41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41"/>
      <c r="J79" s="41"/>
      <c r="K79" s="41"/>
      <c r="L79" s="148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16</v>
      </c>
      <c r="D80" s="41"/>
      <c r="E80" s="41"/>
      <c r="F80" s="41"/>
      <c r="G80" s="41"/>
      <c r="H80" s="41"/>
      <c r="I80" s="41"/>
      <c r="J80" s="41"/>
      <c r="K80" s="41"/>
      <c r="L80" s="148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6.5" customHeight="1">
      <c r="A81" s="39"/>
      <c r="B81" s="40"/>
      <c r="C81" s="41"/>
      <c r="D81" s="41"/>
      <c r="E81" s="172" t="str">
        <f>E7</f>
        <v>Oprava přejezdu v obvodu Správy tratí Ústí nad Labem pro r. 2021 - změna č. 1</v>
      </c>
      <c r="F81" s="33"/>
      <c r="G81" s="33"/>
      <c r="H81" s="33"/>
      <c r="I81" s="41"/>
      <c r="J81" s="41"/>
      <c r="K81" s="41"/>
      <c r="L81" s="148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1" customFormat="1" ht="12" customHeight="1">
      <c r="B82" s="22"/>
      <c r="C82" s="33" t="s">
        <v>181</v>
      </c>
      <c r="D82" s="23"/>
      <c r="E82" s="23"/>
      <c r="F82" s="23"/>
      <c r="G82" s="23"/>
      <c r="H82" s="23"/>
      <c r="I82" s="23"/>
      <c r="J82" s="23"/>
      <c r="K82" s="23"/>
      <c r="L82" s="21"/>
    </row>
    <row r="83" s="1" customFormat="1" ht="16.5" customHeight="1">
      <c r="B83" s="22"/>
      <c r="C83" s="23"/>
      <c r="D83" s="23"/>
      <c r="E83" s="172" t="s">
        <v>641</v>
      </c>
      <c r="F83" s="23"/>
      <c r="G83" s="23"/>
      <c r="H83" s="23"/>
      <c r="I83" s="23"/>
      <c r="J83" s="23"/>
      <c r="K83" s="23"/>
      <c r="L83" s="21"/>
    </row>
    <row r="84" s="1" customFormat="1" ht="12" customHeight="1">
      <c r="B84" s="22"/>
      <c r="C84" s="33" t="s">
        <v>183</v>
      </c>
      <c r="D84" s="23"/>
      <c r="E84" s="23"/>
      <c r="F84" s="23"/>
      <c r="G84" s="23"/>
      <c r="H84" s="23"/>
      <c r="I84" s="23"/>
      <c r="J84" s="23"/>
      <c r="K84" s="23"/>
      <c r="L84" s="21"/>
    </row>
    <row r="85" s="2" customFormat="1" ht="16.5" customHeight="1">
      <c r="A85" s="39"/>
      <c r="B85" s="40"/>
      <c r="C85" s="41"/>
      <c r="D85" s="41"/>
      <c r="E85" s="173" t="s">
        <v>642</v>
      </c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185</v>
      </c>
      <c r="D86" s="41"/>
      <c r="E86" s="41"/>
      <c r="F86" s="41"/>
      <c r="G86" s="41"/>
      <c r="H86" s="41"/>
      <c r="I86" s="41"/>
      <c r="J86" s="41"/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70" t="str">
        <f>E13</f>
        <v>SO 7.1 - ZRN</v>
      </c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21</v>
      </c>
      <c r="D89" s="41"/>
      <c r="E89" s="41"/>
      <c r="F89" s="28" t="str">
        <f>F16</f>
        <v>Obvod ST Ústí n.L.</v>
      </c>
      <c r="G89" s="41"/>
      <c r="H89" s="41"/>
      <c r="I89" s="33" t="s">
        <v>23</v>
      </c>
      <c r="J89" s="73" t="str">
        <f>IF(J16="","",J16)</f>
        <v>19. 11. 2020</v>
      </c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25</v>
      </c>
      <c r="D91" s="41"/>
      <c r="E91" s="41"/>
      <c r="F91" s="28" t="str">
        <f>E19</f>
        <v xml:space="preserve"> </v>
      </c>
      <c r="G91" s="41"/>
      <c r="H91" s="41"/>
      <c r="I91" s="33" t="s">
        <v>31</v>
      </c>
      <c r="J91" s="37" t="str">
        <f>E25</f>
        <v xml:space="preserve"> </v>
      </c>
      <c r="K91" s="41"/>
      <c r="L91" s="148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29</v>
      </c>
      <c r="D92" s="41"/>
      <c r="E92" s="41"/>
      <c r="F92" s="28" t="str">
        <f>IF(E22="","",E22)</f>
        <v>Vyplň údaj</v>
      </c>
      <c r="G92" s="41"/>
      <c r="H92" s="41"/>
      <c r="I92" s="33" t="s">
        <v>33</v>
      </c>
      <c r="J92" s="37" t="str">
        <f>E28</f>
        <v>Jan Seemann</v>
      </c>
      <c r="K92" s="41"/>
      <c r="L92" s="148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148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11" customFormat="1" ht="29.28" customHeight="1">
      <c r="A94" s="189"/>
      <c r="B94" s="190"/>
      <c r="C94" s="191" t="s">
        <v>195</v>
      </c>
      <c r="D94" s="192" t="s">
        <v>56</v>
      </c>
      <c r="E94" s="192" t="s">
        <v>52</v>
      </c>
      <c r="F94" s="192" t="s">
        <v>53</v>
      </c>
      <c r="G94" s="192" t="s">
        <v>196</v>
      </c>
      <c r="H94" s="192" t="s">
        <v>197</v>
      </c>
      <c r="I94" s="192" t="s">
        <v>198</v>
      </c>
      <c r="J94" s="192" t="s">
        <v>189</v>
      </c>
      <c r="K94" s="193" t="s">
        <v>199</v>
      </c>
      <c r="L94" s="194"/>
      <c r="M94" s="93" t="s">
        <v>19</v>
      </c>
      <c r="N94" s="94" t="s">
        <v>41</v>
      </c>
      <c r="O94" s="94" t="s">
        <v>200</v>
      </c>
      <c r="P94" s="94" t="s">
        <v>201</v>
      </c>
      <c r="Q94" s="94" t="s">
        <v>202</v>
      </c>
      <c r="R94" s="94" t="s">
        <v>203</v>
      </c>
      <c r="S94" s="94" t="s">
        <v>204</v>
      </c>
      <c r="T94" s="95" t="s">
        <v>205</v>
      </c>
      <c r="U94" s="189"/>
      <c r="V94" s="189"/>
      <c r="W94" s="189"/>
      <c r="X94" s="189"/>
      <c r="Y94" s="189"/>
      <c r="Z94" s="189"/>
      <c r="AA94" s="189"/>
      <c r="AB94" s="189"/>
      <c r="AC94" s="189"/>
      <c r="AD94" s="189"/>
      <c r="AE94" s="189"/>
    </row>
    <row r="95" s="2" customFormat="1" ht="22.8" customHeight="1">
      <c r="A95" s="39"/>
      <c r="B95" s="40"/>
      <c r="C95" s="100" t="s">
        <v>206</v>
      </c>
      <c r="D95" s="41"/>
      <c r="E95" s="41"/>
      <c r="F95" s="41"/>
      <c r="G95" s="41"/>
      <c r="H95" s="41"/>
      <c r="I95" s="41"/>
      <c r="J95" s="195">
        <f>BK95</f>
        <v>0</v>
      </c>
      <c r="K95" s="41"/>
      <c r="L95" s="45"/>
      <c r="M95" s="96"/>
      <c r="N95" s="196"/>
      <c r="O95" s="97"/>
      <c r="P95" s="197">
        <f>P96+P98+P167</f>
        <v>0</v>
      </c>
      <c r="Q95" s="97"/>
      <c r="R95" s="197">
        <f>R96+R98+R167</f>
        <v>502.17624000000001</v>
      </c>
      <c r="S95" s="97"/>
      <c r="T95" s="198">
        <f>T96+T98+T167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T95" s="18" t="s">
        <v>70</v>
      </c>
      <c r="AU95" s="18" t="s">
        <v>190</v>
      </c>
      <c r="BK95" s="199">
        <f>BK96+BK98+BK167</f>
        <v>0</v>
      </c>
    </row>
    <row r="96" s="12" customFormat="1" ht="25.92" customHeight="1">
      <c r="A96" s="12"/>
      <c r="B96" s="200"/>
      <c r="C96" s="201"/>
      <c r="D96" s="202" t="s">
        <v>70</v>
      </c>
      <c r="E96" s="203" t="s">
        <v>207</v>
      </c>
      <c r="F96" s="203" t="s">
        <v>208</v>
      </c>
      <c r="G96" s="201"/>
      <c r="H96" s="201"/>
      <c r="I96" s="204"/>
      <c r="J96" s="205">
        <f>BK96</f>
        <v>0</v>
      </c>
      <c r="K96" s="201"/>
      <c r="L96" s="206"/>
      <c r="M96" s="207"/>
      <c r="N96" s="208"/>
      <c r="O96" s="208"/>
      <c r="P96" s="209">
        <f>P97</f>
        <v>0</v>
      </c>
      <c r="Q96" s="208"/>
      <c r="R96" s="209">
        <f>R97</f>
        <v>0</v>
      </c>
      <c r="S96" s="208"/>
      <c r="T96" s="210">
        <f>T97</f>
        <v>0</v>
      </c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R96" s="211" t="s">
        <v>75</v>
      </c>
      <c r="AT96" s="212" t="s">
        <v>70</v>
      </c>
      <c r="AU96" s="212" t="s">
        <v>71</v>
      </c>
      <c r="AY96" s="211" t="s">
        <v>209</v>
      </c>
      <c r="BK96" s="213">
        <f>BK97</f>
        <v>0</v>
      </c>
    </row>
    <row r="97" s="12" customFormat="1" ht="22.8" customHeight="1">
      <c r="A97" s="12"/>
      <c r="B97" s="200"/>
      <c r="C97" s="201"/>
      <c r="D97" s="202" t="s">
        <v>70</v>
      </c>
      <c r="E97" s="214" t="s">
        <v>126</v>
      </c>
      <c r="F97" s="214" t="s">
        <v>210</v>
      </c>
      <c r="G97" s="201"/>
      <c r="H97" s="201"/>
      <c r="I97" s="204"/>
      <c r="J97" s="215">
        <f>BK97</f>
        <v>0</v>
      </c>
      <c r="K97" s="201"/>
      <c r="L97" s="206"/>
      <c r="M97" s="207"/>
      <c r="N97" s="208"/>
      <c r="O97" s="208"/>
      <c r="P97" s="209">
        <v>0</v>
      </c>
      <c r="Q97" s="208"/>
      <c r="R97" s="209">
        <v>0</v>
      </c>
      <c r="S97" s="208"/>
      <c r="T97" s="210">
        <v>0</v>
      </c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R97" s="211" t="s">
        <v>75</v>
      </c>
      <c r="AT97" s="212" t="s">
        <v>70</v>
      </c>
      <c r="AU97" s="212" t="s">
        <v>75</v>
      </c>
      <c r="AY97" s="211" t="s">
        <v>209</v>
      </c>
      <c r="BK97" s="213">
        <v>0</v>
      </c>
    </row>
    <row r="98" s="12" customFormat="1" ht="25.92" customHeight="1">
      <c r="A98" s="12"/>
      <c r="B98" s="200"/>
      <c r="C98" s="201"/>
      <c r="D98" s="202" t="s">
        <v>70</v>
      </c>
      <c r="E98" s="203" t="s">
        <v>211</v>
      </c>
      <c r="F98" s="203" t="s">
        <v>212</v>
      </c>
      <c r="G98" s="201"/>
      <c r="H98" s="201"/>
      <c r="I98" s="204"/>
      <c r="J98" s="205">
        <f>BK98</f>
        <v>0</v>
      </c>
      <c r="K98" s="201"/>
      <c r="L98" s="206"/>
      <c r="M98" s="207"/>
      <c r="N98" s="208"/>
      <c r="O98" s="208"/>
      <c r="P98" s="209">
        <f>SUM(P99:P166)</f>
        <v>0</v>
      </c>
      <c r="Q98" s="208"/>
      <c r="R98" s="209">
        <f>SUM(R99:R166)</f>
        <v>502.17624000000001</v>
      </c>
      <c r="S98" s="208"/>
      <c r="T98" s="210">
        <f>SUM(T99:T166)</f>
        <v>0</v>
      </c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R98" s="211" t="s">
        <v>116</v>
      </c>
      <c r="AT98" s="212" t="s">
        <v>70</v>
      </c>
      <c r="AU98" s="212" t="s">
        <v>71</v>
      </c>
      <c r="AY98" s="211" t="s">
        <v>209</v>
      </c>
      <c r="BK98" s="213">
        <f>SUM(BK99:BK166)</f>
        <v>0</v>
      </c>
    </row>
    <row r="99" s="2" customFormat="1">
      <c r="A99" s="39"/>
      <c r="B99" s="40"/>
      <c r="C99" s="216" t="s">
        <v>75</v>
      </c>
      <c r="D99" s="216" t="s">
        <v>213</v>
      </c>
      <c r="E99" s="217" t="s">
        <v>219</v>
      </c>
      <c r="F99" s="218" t="s">
        <v>220</v>
      </c>
      <c r="G99" s="219" t="s">
        <v>221</v>
      </c>
      <c r="H99" s="220">
        <v>24</v>
      </c>
      <c r="I99" s="221"/>
      <c r="J99" s="222">
        <f>ROUND(I99*H99,2)</f>
        <v>0</v>
      </c>
      <c r="K99" s="218" t="s">
        <v>216</v>
      </c>
      <c r="L99" s="45"/>
      <c r="M99" s="223" t="s">
        <v>19</v>
      </c>
      <c r="N99" s="224" t="s">
        <v>42</v>
      </c>
      <c r="O99" s="85"/>
      <c r="P99" s="225">
        <f>O99*H99</f>
        <v>0</v>
      </c>
      <c r="Q99" s="225">
        <v>0</v>
      </c>
      <c r="R99" s="225">
        <f>Q99*H99</f>
        <v>0</v>
      </c>
      <c r="S99" s="225">
        <v>0</v>
      </c>
      <c r="T99" s="226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27" t="s">
        <v>217</v>
      </c>
      <c r="AT99" s="227" t="s">
        <v>213</v>
      </c>
      <c r="AU99" s="227" t="s">
        <v>75</v>
      </c>
      <c r="AY99" s="18" t="s">
        <v>209</v>
      </c>
      <c r="BE99" s="228">
        <f>IF(N99="základní",J99,0)</f>
        <v>0</v>
      </c>
      <c r="BF99" s="228">
        <f>IF(N99="snížená",J99,0)</f>
        <v>0</v>
      </c>
      <c r="BG99" s="228">
        <f>IF(N99="zákl. přenesená",J99,0)</f>
        <v>0</v>
      </c>
      <c r="BH99" s="228">
        <f>IF(N99="sníž. přenesená",J99,0)</f>
        <v>0</v>
      </c>
      <c r="BI99" s="228">
        <f>IF(N99="nulová",J99,0)</f>
        <v>0</v>
      </c>
      <c r="BJ99" s="18" t="s">
        <v>75</v>
      </c>
      <c r="BK99" s="228">
        <f>ROUND(I99*H99,2)</f>
        <v>0</v>
      </c>
      <c r="BL99" s="18" t="s">
        <v>217</v>
      </c>
      <c r="BM99" s="227" t="s">
        <v>461</v>
      </c>
    </row>
    <row r="100" s="2" customFormat="1">
      <c r="A100" s="39"/>
      <c r="B100" s="40"/>
      <c r="C100" s="41"/>
      <c r="D100" s="229" t="s">
        <v>223</v>
      </c>
      <c r="E100" s="41"/>
      <c r="F100" s="230" t="s">
        <v>224</v>
      </c>
      <c r="G100" s="41"/>
      <c r="H100" s="41"/>
      <c r="I100" s="231"/>
      <c r="J100" s="41"/>
      <c r="K100" s="41"/>
      <c r="L100" s="45"/>
      <c r="M100" s="232"/>
      <c r="N100" s="233"/>
      <c r="O100" s="85"/>
      <c r="P100" s="85"/>
      <c r="Q100" s="85"/>
      <c r="R100" s="85"/>
      <c r="S100" s="85"/>
      <c r="T100" s="86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T100" s="18" t="s">
        <v>223</v>
      </c>
      <c r="AU100" s="18" t="s">
        <v>75</v>
      </c>
    </row>
    <row r="101" s="13" customFormat="1">
      <c r="A101" s="13"/>
      <c r="B101" s="234"/>
      <c r="C101" s="235"/>
      <c r="D101" s="229" t="s">
        <v>225</v>
      </c>
      <c r="E101" s="236" t="s">
        <v>19</v>
      </c>
      <c r="F101" s="237" t="s">
        <v>226</v>
      </c>
      <c r="G101" s="235"/>
      <c r="H101" s="238">
        <v>8</v>
      </c>
      <c r="I101" s="239"/>
      <c r="J101" s="235"/>
      <c r="K101" s="235"/>
      <c r="L101" s="240"/>
      <c r="M101" s="241"/>
      <c r="N101" s="242"/>
      <c r="O101" s="242"/>
      <c r="P101" s="242"/>
      <c r="Q101" s="242"/>
      <c r="R101" s="242"/>
      <c r="S101" s="242"/>
      <c r="T101" s="24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44" t="s">
        <v>225</v>
      </c>
      <c r="AU101" s="244" t="s">
        <v>75</v>
      </c>
      <c r="AV101" s="13" t="s">
        <v>79</v>
      </c>
      <c r="AW101" s="13" t="s">
        <v>32</v>
      </c>
      <c r="AX101" s="13" t="s">
        <v>71</v>
      </c>
      <c r="AY101" s="244" t="s">
        <v>209</v>
      </c>
    </row>
    <row r="102" s="13" customFormat="1">
      <c r="A102" s="13"/>
      <c r="B102" s="234"/>
      <c r="C102" s="235"/>
      <c r="D102" s="229" t="s">
        <v>225</v>
      </c>
      <c r="E102" s="236" t="s">
        <v>19</v>
      </c>
      <c r="F102" s="237" t="s">
        <v>462</v>
      </c>
      <c r="G102" s="235"/>
      <c r="H102" s="238">
        <v>16</v>
      </c>
      <c r="I102" s="239"/>
      <c r="J102" s="235"/>
      <c r="K102" s="235"/>
      <c r="L102" s="240"/>
      <c r="M102" s="241"/>
      <c r="N102" s="242"/>
      <c r="O102" s="242"/>
      <c r="P102" s="242"/>
      <c r="Q102" s="242"/>
      <c r="R102" s="242"/>
      <c r="S102" s="242"/>
      <c r="T102" s="24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44" t="s">
        <v>225</v>
      </c>
      <c r="AU102" s="244" t="s">
        <v>75</v>
      </c>
      <c r="AV102" s="13" t="s">
        <v>79</v>
      </c>
      <c r="AW102" s="13" t="s">
        <v>32</v>
      </c>
      <c r="AX102" s="13" t="s">
        <v>71</v>
      </c>
      <c r="AY102" s="244" t="s">
        <v>209</v>
      </c>
    </row>
    <row r="103" s="14" customFormat="1">
      <c r="A103" s="14"/>
      <c r="B103" s="245"/>
      <c r="C103" s="246"/>
      <c r="D103" s="229" t="s">
        <v>225</v>
      </c>
      <c r="E103" s="247" t="s">
        <v>19</v>
      </c>
      <c r="F103" s="248" t="s">
        <v>229</v>
      </c>
      <c r="G103" s="246"/>
      <c r="H103" s="249">
        <v>24</v>
      </c>
      <c r="I103" s="250"/>
      <c r="J103" s="246"/>
      <c r="K103" s="246"/>
      <c r="L103" s="251"/>
      <c r="M103" s="252"/>
      <c r="N103" s="253"/>
      <c r="O103" s="253"/>
      <c r="P103" s="253"/>
      <c r="Q103" s="253"/>
      <c r="R103" s="253"/>
      <c r="S103" s="253"/>
      <c r="T103" s="25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T103" s="255" t="s">
        <v>225</v>
      </c>
      <c r="AU103" s="255" t="s">
        <v>75</v>
      </c>
      <c r="AV103" s="14" t="s">
        <v>116</v>
      </c>
      <c r="AW103" s="14" t="s">
        <v>32</v>
      </c>
      <c r="AX103" s="14" t="s">
        <v>75</v>
      </c>
      <c r="AY103" s="255" t="s">
        <v>209</v>
      </c>
    </row>
    <row r="104" s="2" customFormat="1">
      <c r="A104" s="39"/>
      <c r="B104" s="40"/>
      <c r="C104" s="216" t="s">
        <v>79</v>
      </c>
      <c r="D104" s="216" t="s">
        <v>213</v>
      </c>
      <c r="E104" s="217" t="s">
        <v>214</v>
      </c>
      <c r="F104" s="218" t="s">
        <v>215</v>
      </c>
      <c r="G104" s="219" t="s">
        <v>167</v>
      </c>
      <c r="H104" s="220">
        <v>18</v>
      </c>
      <c r="I104" s="221"/>
      <c r="J104" s="222">
        <f>ROUND(I104*H104,2)</f>
        <v>0</v>
      </c>
      <c r="K104" s="218" t="s">
        <v>216</v>
      </c>
      <c r="L104" s="45"/>
      <c r="M104" s="223" t="s">
        <v>19</v>
      </c>
      <c r="N104" s="224" t="s">
        <v>42</v>
      </c>
      <c r="O104" s="85"/>
      <c r="P104" s="225">
        <f>O104*H104</f>
        <v>0</v>
      </c>
      <c r="Q104" s="225">
        <v>0</v>
      </c>
      <c r="R104" s="225">
        <f>Q104*H104</f>
        <v>0</v>
      </c>
      <c r="S104" s="225">
        <v>0</v>
      </c>
      <c r="T104" s="226">
        <f>S104*H104</f>
        <v>0</v>
      </c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R104" s="227" t="s">
        <v>217</v>
      </c>
      <c r="AT104" s="227" t="s">
        <v>213</v>
      </c>
      <c r="AU104" s="227" t="s">
        <v>75</v>
      </c>
      <c r="AY104" s="18" t="s">
        <v>209</v>
      </c>
      <c r="BE104" s="228">
        <f>IF(N104="základní",J104,0)</f>
        <v>0</v>
      </c>
      <c r="BF104" s="228">
        <f>IF(N104="snížená",J104,0)</f>
        <v>0</v>
      </c>
      <c r="BG104" s="228">
        <f>IF(N104="zákl. přenesená",J104,0)</f>
        <v>0</v>
      </c>
      <c r="BH104" s="228">
        <f>IF(N104="sníž. přenesená",J104,0)</f>
        <v>0</v>
      </c>
      <c r="BI104" s="228">
        <f>IF(N104="nulová",J104,0)</f>
        <v>0</v>
      </c>
      <c r="BJ104" s="18" t="s">
        <v>75</v>
      </c>
      <c r="BK104" s="228">
        <f>ROUND(I104*H104,2)</f>
        <v>0</v>
      </c>
      <c r="BL104" s="18" t="s">
        <v>217</v>
      </c>
      <c r="BM104" s="227" t="s">
        <v>218</v>
      </c>
    </row>
    <row r="105" s="2" customFormat="1" ht="33" customHeight="1">
      <c r="A105" s="39"/>
      <c r="B105" s="40"/>
      <c r="C105" s="216" t="s">
        <v>87</v>
      </c>
      <c r="D105" s="216" t="s">
        <v>213</v>
      </c>
      <c r="E105" s="217" t="s">
        <v>230</v>
      </c>
      <c r="F105" s="218" t="s">
        <v>231</v>
      </c>
      <c r="G105" s="219" t="s">
        <v>176</v>
      </c>
      <c r="H105" s="220">
        <v>86</v>
      </c>
      <c r="I105" s="221"/>
      <c r="J105" s="222">
        <f>ROUND(I105*H105,2)</f>
        <v>0</v>
      </c>
      <c r="K105" s="218" t="s">
        <v>216</v>
      </c>
      <c r="L105" s="45"/>
      <c r="M105" s="223" t="s">
        <v>19</v>
      </c>
      <c r="N105" s="224" t="s">
        <v>42</v>
      </c>
      <c r="O105" s="85"/>
      <c r="P105" s="225">
        <f>O105*H105</f>
        <v>0</v>
      </c>
      <c r="Q105" s="225">
        <v>0</v>
      </c>
      <c r="R105" s="225">
        <f>Q105*H105</f>
        <v>0</v>
      </c>
      <c r="S105" s="225">
        <v>0</v>
      </c>
      <c r="T105" s="226">
        <f>S105*H105</f>
        <v>0</v>
      </c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R105" s="227" t="s">
        <v>217</v>
      </c>
      <c r="AT105" s="227" t="s">
        <v>213</v>
      </c>
      <c r="AU105" s="227" t="s">
        <v>75</v>
      </c>
      <c r="AY105" s="18" t="s">
        <v>209</v>
      </c>
      <c r="BE105" s="228">
        <f>IF(N105="základní",J105,0)</f>
        <v>0</v>
      </c>
      <c r="BF105" s="228">
        <f>IF(N105="snížená",J105,0)</f>
        <v>0</v>
      </c>
      <c r="BG105" s="228">
        <f>IF(N105="zákl. přenesená",J105,0)</f>
        <v>0</v>
      </c>
      <c r="BH105" s="228">
        <f>IF(N105="sníž. přenesená",J105,0)</f>
        <v>0</v>
      </c>
      <c r="BI105" s="228">
        <f>IF(N105="nulová",J105,0)</f>
        <v>0</v>
      </c>
      <c r="BJ105" s="18" t="s">
        <v>75</v>
      </c>
      <c r="BK105" s="228">
        <f>ROUND(I105*H105,2)</f>
        <v>0</v>
      </c>
      <c r="BL105" s="18" t="s">
        <v>217</v>
      </c>
      <c r="BM105" s="227" t="s">
        <v>232</v>
      </c>
    </row>
    <row r="106" s="13" customFormat="1">
      <c r="A106" s="13"/>
      <c r="B106" s="234"/>
      <c r="C106" s="235"/>
      <c r="D106" s="229" t="s">
        <v>225</v>
      </c>
      <c r="E106" s="236" t="s">
        <v>19</v>
      </c>
      <c r="F106" s="237" t="s">
        <v>644</v>
      </c>
      <c r="G106" s="235"/>
      <c r="H106" s="238">
        <v>27</v>
      </c>
      <c r="I106" s="239"/>
      <c r="J106" s="235"/>
      <c r="K106" s="235"/>
      <c r="L106" s="240"/>
      <c r="M106" s="241"/>
      <c r="N106" s="242"/>
      <c r="O106" s="242"/>
      <c r="P106" s="242"/>
      <c r="Q106" s="242"/>
      <c r="R106" s="242"/>
      <c r="S106" s="242"/>
      <c r="T106" s="24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T106" s="244" t="s">
        <v>225</v>
      </c>
      <c r="AU106" s="244" t="s">
        <v>75</v>
      </c>
      <c r="AV106" s="13" t="s">
        <v>79</v>
      </c>
      <c r="AW106" s="13" t="s">
        <v>32</v>
      </c>
      <c r="AX106" s="13" t="s">
        <v>71</v>
      </c>
      <c r="AY106" s="244" t="s">
        <v>209</v>
      </c>
    </row>
    <row r="107" s="13" customFormat="1">
      <c r="A107" s="13"/>
      <c r="B107" s="234"/>
      <c r="C107" s="235"/>
      <c r="D107" s="229" t="s">
        <v>225</v>
      </c>
      <c r="E107" s="236" t="s">
        <v>19</v>
      </c>
      <c r="F107" s="237" t="s">
        <v>234</v>
      </c>
      <c r="G107" s="235"/>
      <c r="H107" s="238">
        <v>45</v>
      </c>
      <c r="I107" s="239"/>
      <c r="J107" s="235"/>
      <c r="K107" s="235"/>
      <c r="L107" s="240"/>
      <c r="M107" s="241"/>
      <c r="N107" s="242"/>
      <c r="O107" s="242"/>
      <c r="P107" s="242"/>
      <c r="Q107" s="242"/>
      <c r="R107" s="242"/>
      <c r="S107" s="242"/>
      <c r="T107" s="24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44" t="s">
        <v>225</v>
      </c>
      <c r="AU107" s="244" t="s">
        <v>75</v>
      </c>
      <c r="AV107" s="13" t="s">
        <v>79</v>
      </c>
      <c r="AW107" s="13" t="s">
        <v>32</v>
      </c>
      <c r="AX107" s="13" t="s">
        <v>71</v>
      </c>
      <c r="AY107" s="244" t="s">
        <v>209</v>
      </c>
    </row>
    <row r="108" s="13" customFormat="1">
      <c r="A108" s="13"/>
      <c r="B108" s="234"/>
      <c r="C108" s="235"/>
      <c r="D108" s="229" t="s">
        <v>225</v>
      </c>
      <c r="E108" s="236" t="s">
        <v>19</v>
      </c>
      <c r="F108" s="237" t="s">
        <v>645</v>
      </c>
      <c r="G108" s="235"/>
      <c r="H108" s="238">
        <v>14</v>
      </c>
      <c r="I108" s="239"/>
      <c r="J108" s="235"/>
      <c r="K108" s="235"/>
      <c r="L108" s="240"/>
      <c r="M108" s="241"/>
      <c r="N108" s="242"/>
      <c r="O108" s="242"/>
      <c r="P108" s="242"/>
      <c r="Q108" s="242"/>
      <c r="R108" s="242"/>
      <c r="S108" s="242"/>
      <c r="T108" s="24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T108" s="244" t="s">
        <v>225</v>
      </c>
      <c r="AU108" s="244" t="s">
        <v>75</v>
      </c>
      <c r="AV108" s="13" t="s">
        <v>79</v>
      </c>
      <c r="AW108" s="13" t="s">
        <v>32</v>
      </c>
      <c r="AX108" s="13" t="s">
        <v>71</v>
      </c>
      <c r="AY108" s="244" t="s">
        <v>209</v>
      </c>
    </row>
    <row r="109" s="14" customFormat="1">
      <c r="A109" s="14"/>
      <c r="B109" s="245"/>
      <c r="C109" s="246"/>
      <c r="D109" s="229" t="s">
        <v>225</v>
      </c>
      <c r="E109" s="247" t="s">
        <v>174</v>
      </c>
      <c r="F109" s="248" t="s">
        <v>229</v>
      </c>
      <c r="G109" s="246"/>
      <c r="H109" s="249">
        <v>86</v>
      </c>
      <c r="I109" s="250"/>
      <c r="J109" s="246"/>
      <c r="K109" s="246"/>
      <c r="L109" s="251"/>
      <c r="M109" s="252"/>
      <c r="N109" s="253"/>
      <c r="O109" s="253"/>
      <c r="P109" s="253"/>
      <c r="Q109" s="253"/>
      <c r="R109" s="253"/>
      <c r="S109" s="253"/>
      <c r="T109" s="25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T109" s="255" t="s">
        <v>225</v>
      </c>
      <c r="AU109" s="255" t="s">
        <v>75</v>
      </c>
      <c r="AV109" s="14" t="s">
        <v>116</v>
      </c>
      <c r="AW109" s="14" t="s">
        <v>32</v>
      </c>
      <c r="AX109" s="14" t="s">
        <v>75</v>
      </c>
      <c r="AY109" s="255" t="s">
        <v>209</v>
      </c>
    </row>
    <row r="110" s="2" customFormat="1">
      <c r="A110" s="39"/>
      <c r="B110" s="40"/>
      <c r="C110" s="216" t="s">
        <v>116</v>
      </c>
      <c r="D110" s="216" t="s">
        <v>213</v>
      </c>
      <c r="E110" s="217" t="s">
        <v>646</v>
      </c>
      <c r="F110" s="218" t="s">
        <v>647</v>
      </c>
      <c r="G110" s="219" t="s">
        <v>221</v>
      </c>
      <c r="H110" s="220">
        <v>12</v>
      </c>
      <c r="I110" s="221"/>
      <c r="J110" s="222">
        <f>ROUND(I110*H110,2)</f>
        <v>0</v>
      </c>
      <c r="K110" s="218" t="s">
        <v>216</v>
      </c>
      <c r="L110" s="45"/>
      <c r="M110" s="223" t="s">
        <v>19</v>
      </c>
      <c r="N110" s="224" t="s">
        <v>42</v>
      </c>
      <c r="O110" s="85"/>
      <c r="P110" s="225">
        <f>O110*H110</f>
        <v>0</v>
      </c>
      <c r="Q110" s="225">
        <v>0</v>
      </c>
      <c r="R110" s="225">
        <f>Q110*H110</f>
        <v>0</v>
      </c>
      <c r="S110" s="225">
        <v>0</v>
      </c>
      <c r="T110" s="226">
        <f>S110*H110</f>
        <v>0</v>
      </c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R110" s="227" t="s">
        <v>116</v>
      </c>
      <c r="AT110" s="227" t="s">
        <v>213</v>
      </c>
      <c r="AU110" s="227" t="s">
        <v>75</v>
      </c>
      <c r="AY110" s="18" t="s">
        <v>209</v>
      </c>
      <c r="BE110" s="228">
        <f>IF(N110="základní",J110,0)</f>
        <v>0</v>
      </c>
      <c r="BF110" s="228">
        <f>IF(N110="snížená",J110,0)</f>
        <v>0</v>
      </c>
      <c r="BG110" s="228">
        <f>IF(N110="zákl. přenesená",J110,0)</f>
        <v>0</v>
      </c>
      <c r="BH110" s="228">
        <f>IF(N110="sníž. přenesená",J110,0)</f>
        <v>0</v>
      </c>
      <c r="BI110" s="228">
        <f>IF(N110="nulová",J110,0)</f>
        <v>0</v>
      </c>
      <c r="BJ110" s="18" t="s">
        <v>75</v>
      </c>
      <c r="BK110" s="228">
        <f>ROUND(I110*H110,2)</f>
        <v>0</v>
      </c>
      <c r="BL110" s="18" t="s">
        <v>116</v>
      </c>
      <c r="BM110" s="227" t="s">
        <v>648</v>
      </c>
    </row>
    <row r="111" s="13" customFormat="1">
      <c r="A111" s="13"/>
      <c r="B111" s="234"/>
      <c r="C111" s="235"/>
      <c r="D111" s="229" t="s">
        <v>225</v>
      </c>
      <c r="E111" s="236" t="s">
        <v>19</v>
      </c>
      <c r="F111" s="237" t="s">
        <v>649</v>
      </c>
      <c r="G111" s="235"/>
      <c r="H111" s="238">
        <v>6</v>
      </c>
      <c r="I111" s="239"/>
      <c r="J111" s="235"/>
      <c r="K111" s="235"/>
      <c r="L111" s="240"/>
      <c r="M111" s="241"/>
      <c r="N111" s="242"/>
      <c r="O111" s="242"/>
      <c r="P111" s="242"/>
      <c r="Q111" s="242"/>
      <c r="R111" s="242"/>
      <c r="S111" s="242"/>
      <c r="T111" s="24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44" t="s">
        <v>225</v>
      </c>
      <c r="AU111" s="244" t="s">
        <v>75</v>
      </c>
      <c r="AV111" s="13" t="s">
        <v>79</v>
      </c>
      <c r="AW111" s="13" t="s">
        <v>32</v>
      </c>
      <c r="AX111" s="13" t="s">
        <v>71</v>
      </c>
      <c r="AY111" s="244" t="s">
        <v>209</v>
      </c>
    </row>
    <row r="112" s="13" customFormat="1">
      <c r="A112" s="13"/>
      <c r="B112" s="234"/>
      <c r="C112" s="235"/>
      <c r="D112" s="229" t="s">
        <v>225</v>
      </c>
      <c r="E112" s="236" t="s">
        <v>19</v>
      </c>
      <c r="F112" s="237" t="s">
        <v>650</v>
      </c>
      <c r="G112" s="235"/>
      <c r="H112" s="238">
        <v>6</v>
      </c>
      <c r="I112" s="239"/>
      <c r="J112" s="235"/>
      <c r="K112" s="235"/>
      <c r="L112" s="240"/>
      <c r="M112" s="241"/>
      <c r="N112" s="242"/>
      <c r="O112" s="242"/>
      <c r="P112" s="242"/>
      <c r="Q112" s="242"/>
      <c r="R112" s="242"/>
      <c r="S112" s="242"/>
      <c r="T112" s="24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44" t="s">
        <v>225</v>
      </c>
      <c r="AU112" s="244" t="s">
        <v>75</v>
      </c>
      <c r="AV112" s="13" t="s">
        <v>79</v>
      </c>
      <c r="AW112" s="13" t="s">
        <v>32</v>
      </c>
      <c r="AX112" s="13" t="s">
        <v>71</v>
      </c>
      <c r="AY112" s="244" t="s">
        <v>209</v>
      </c>
    </row>
    <row r="113" s="14" customFormat="1">
      <c r="A113" s="14"/>
      <c r="B113" s="245"/>
      <c r="C113" s="246"/>
      <c r="D113" s="229" t="s">
        <v>225</v>
      </c>
      <c r="E113" s="247" t="s">
        <v>19</v>
      </c>
      <c r="F113" s="248" t="s">
        <v>229</v>
      </c>
      <c r="G113" s="246"/>
      <c r="H113" s="249">
        <v>12</v>
      </c>
      <c r="I113" s="250"/>
      <c r="J113" s="246"/>
      <c r="K113" s="246"/>
      <c r="L113" s="251"/>
      <c r="M113" s="252"/>
      <c r="N113" s="253"/>
      <c r="O113" s="253"/>
      <c r="P113" s="253"/>
      <c r="Q113" s="253"/>
      <c r="R113" s="253"/>
      <c r="S113" s="253"/>
      <c r="T113" s="25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T113" s="255" t="s">
        <v>225</v>
      </c>
      <c r="AU113" s="255" t="s">
        <v>75</v>
      </c>
      <c r="AV113" s="14" t="s">
        <v>116</v>
      </c>
      <c r="AW113" s="14" t="s">
        <v>32</v>
      </c>
      <c r="AX113" s="14" t="s">
        <v>75</v>
      </c>
      <c r="AY113" s="255" t="s">
        <v>209</v>
      </c>
    </row>
    <row r="114" s="2" customFormat="1">
      <c r="A114" s="39"/>
      <c r="B114" s="40"/>
      <c r="C114" s="216" t="s">
        <v>126</v>
      </c>
      <c r="D114" s="216" t="s">
        <v>213</v>
      </c>
      <c r="E114" s="217" t="s">
        <v>651</v>
      </c>
      <c r="F114" s="218" t="s">
        <v>652</v>
      </c>
      <c r="G114" s="219" t="s">
        <v>221</v>
      </c>
      <c r="H114" s="220">
        <v>6</v>
      </c>
      <c r="I114" s="221"/>
      <c r="J114" s="222">
        <f>ROUND(I114*H114,2)</f>
        <v>0</v>
      </c>
      <c r="K114" s="218" t="s">
        <v>216</v>
      </c>
      <c r="L114" s="45"/>
      <c r="M114" s="223" t="s">
        <v>19</v>
      </c>
      <c r="N114" s="224" t="s">
        <v>42</v>
      </c>
      <c r="O114" s="85"/>
      <c r="P114" s="225">
        <f>O114*H114</f>
        <v>0</v>
      </c>
      <c r="Q114" s="225">
        <v>0</v>
      </c>
      <c r="R114" s="225">
        <f>Q114*H114</f>
        <v>0</v>
      </c>
      <c r="S114" s="225">
        <v>0</v>
      </c>
      <c r="T114" s="226">
        <f>S114*H114</f>
        <v>0</v>
      </c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R114" s="227" t="s">
        <v>116</v>
      </c>
      <c r="AT114" s="227" t="s">
        <v>213</v>
      </c>
      <c r="AU114" s="227" t="s">
        <v>75</v>
      </c>
      <c r="AY114" s="18" t="s">
        <v>209</v>
      </c>
      <c r="BE114" s="228">
        <f>IF(N114="základní",J114,0)</f>
        <v>0</v>
      </c>
      <c r="BF114" s="228">
        <f>IF(N114="snížená",J114,0)</f>
        <v>0</v>
      </c>
      <c r="BG114" s="228">
        <f>IF(N114="zákl. přenesená",J114,0)</f>
        <v>0</v>
      </c>
      <c r="BH114" s="228">
        <f>IF(N114="sníž. přenesená",J114,0)</f>
        <v>0</v>
      </c>
      <c r="BI114" s="228">
        <f>IF(N114="nulová",J114,0)</f>
        <v>0</v>
      </c>
      <c r="BJ114" s="18" t="s">
        <v>75</v>
      </c>
      <c r="BK114" s="228">
        <f>ROUND(I114*H114,2)</f>
        <v>0</v>
      </c>
      <c r="BL114" s="18" t="s">
        <v>116</v>
      </c>
      <c r="BM114" s="227" t="s">
        <v>653</v>
      </c>
    </row>
    <row r="115" s="13" customFormat="1">
      <c r="A115" s="13"/>
      <c r="B115" s="234"/>
      <c r="C115" s="235"/>
      <c r="D115" s="229" t="s">
        <v>225</v>
      </c>
      <c r="E115" s="236" t="s">
        <v>19</v>
      </c>
      <c r="F115" s="237" t="s">
        <v>654</v>
      </c>
      <c r="G115" s="235"/>
      <c r="H115" s="238">
        <v>3</v>
      </c>
      <c r="I115" s="239"/>
      <c r="J115" s="235"/>
      <c r="K115" s="235"/>
      <c r="L115" s="240"/>
      <c r="M115" s="241"/>
      <c r="N115" s="242"/>
      <c r="O115" s="242"/>
      <c r="P115" s="242"/>
      <c r="Q115" s="242"/>
      <c r="R115" s="242"/>
      <c r="S115" s="242"/>
      <c r="T115" s="24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44" t="s">
        <v>225</v>
      </c>
      <c r="AU115" s="244" t="s">
        <v>75</v>
      </c>
      <c r="AV115" s="13" t="s">
        <v>79</v>
      </c>
      <c r="AW115" s="13" t="s">
        <v>32</v>
      </c>
      <c r="AX115" s="13" t="s">
        <v>71</v>
      </c>
      <c r="AY115" s="244" t="s">
        <v>209</v>
      </c>
    </row>
    <row r="116" s="13" customFormat="1">
      <c r="A116" s="13"/>
      <c r="B116" s="234"/>
      <c r="C116" s="235"/>
      <c r="D116" s="229" t="s">
        <v>225</v>
      </c>
      <c r="E116" s="236" t="s">
        <v>19</v>
      </c>
      <c r="F116" s="237" t="s">
        <v>655</v>
      </c>
      <c r="G116" s="235"/>
      <c r="H116" s="238">
        <v>3</v>
      </c>
      <c r="I116" s="239"/>
      <c r="J116" s="235"/>
      <c r="K116" s="235"/>
      <c r="L116" s="240"/>
      <c r="M116" s="241"/>
      <c r="N116" s="242"/>
      <c r="O116" s="242"/>
      <c r="P116" s="242"/>
      <c r="Q116" s="242"/>
      <c r="R116" s="242"/>
      <c r="S116" s="242"/>
      <c r="T116" s="24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44" t="s">
        <v>225</v>
      </c>
      <c r="AU116" s="244" t="s">
        <v>75</v>
      </c>
      <c r="AV116" s="13" t="s">
        <v>79</v>
      </c>
      <c r="AW116" s="13" t="s">
        <v>32</v>
      </c>
      <c r="AX116" s="13" t="s">
        <v>71</v>
      </c>
      <c r="AY116" s="244" t="s">
        <v>209</v>
      </c>
    </row>
    <row r="117" s="14" customFormat="1">
      <c r="A117" s="14"/>
      <c r="B117" s="245"/>
      <c r="C117" s="246"/>
      <c r="D117" s="229" t="s">
        <v>225</v>
      </c>
      <c r="E117" s="247" t="s">
        <v>19</v>
      </c>
      <c r="F117" s="248" t="s">
        <v>229</v>
      </c>
      <c r="G117" s="246"/>
      <c r="H117" s="249">
        <v>6</v>
      </c>
      <c r="I117" s="250"/>
      <c r="J117" s="246"/>
      <c r="K117" s="246"/>
      <c r="L117" s="251"/>
      <c r="M117" s="252"/>
      <c r="N117" s="253"/>
      <c r="O117" s="253"/>
      <c r="P117" s="253"/>
      <c r="Q117" s="253"/>
      <c r="R117" s="253"/>
      <c r="S117" s="253"/>
      <c r="T117" s="25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T117" s="255" t="s">
        <v>225</v>
      </c>
      <c r="AU117" s="255" t="s">
        <v>75</v>
      </c>
      <c r="AV117" s="14" t="s">
        <v>116</v>
      </c>
      <c r="AW117" s="14" t="s">
        <v>32</v>
      </c>
      <c r="AX117" s="14" t="s">
        <v>75</v>
      </c>
      <c r="AY117" s="255" t="s">
        <v>209</v>
      </c>
    </row>
    <row r="118" s="2" customFormat="1">
      <c r="A118" s="39"/>
      <c r="B118" s="40"/>
      <c r="C118" s="216" t="s">
        <v>134</v>
      </c>
      <c r="D118" s="216" t="s">
        <v>213</v>
      </c>
      <c r="E118" s="217" t="s">
        <v>656</v>
      </c>
      <c r="F118" s="218" t="s">
        <v>657</v>
      </c>
      <c r="G118" s="219" t="s">
        <v>221</v>
      </c>
      <c r="H118" s="220">
        <v>42</v>
      </c>
      <c r="I118" s="221"/>
      <c r="J118" s="222">
        <f>ROUND(I118*H118,2)</f>
        <v>0</v>
      </c>
      <c r="K118" s="218" t="s">
        <v>216</v>
      </c>
      <c r="L118" s="45"/>
      <c r="M118" s="223" t="s">
        <v>19</v>
      </c>
      <c r="N118" s="224" t="s">
        <v>42</v>
      </c>
      <c r="O118" s="85"/>
      <c r="P118" s="225">
        <f>O118*H118</f>
        <v>0</v>
      </c>
      <c r="Q118" s="225">
        <v>0</v>
      </c>
      <c r="R118" s="225">
        <f>Q118*H118</f>
        <v>0</v>
      </c>
      <c r="S118" s="225">
        <v>0</v>
      </c>
      <c r="T118" s="226">
        <f>S118*H118</f>
        <v>0</v>
      </c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R118" s="227" t="s">
        <v>116</v>
      </c>
      <c r="AT118" s="227" t="s">
        <v>213</v>
      </c>
      <c r="AU118" s="227" t="s">
        <v>75</v>
      </c>
      <c r="AY118" s="18" t="s">
        <v>209</v>
      </c>
      <c r="BE118" s="228">
        <f>IF(N118="základní",J118,0)</f>
        <v>0</v>
      </c>
      <c r="BF118" s="228">
        <f>IF(N118="snížená",J118,0)</f>
        <v>0</v>
      </c>
      <c r="BG118" s="228">
        <f>IF(N118="zákl. přenesená",J118,0)</f>
        <v>0</v>
      </c>
      <c r="BH118" s="228">
        <f>IF(N118="sníž. přenesená",J118,0)</f>
        <v>0</v>
      </c>
      <c r="BI118" s="228">
        <f>IF(N118="nulová",J118,0)</f>
        <v>0</v>
      </c>
      <c r="BJ118" s="18" t="s">
        <v>75</v>
      </c>
      <c r="BK118" s="228">
        <f>ROUND(I118*H118,2)</f>
        <v>0</v>
      </c>
      <c r="BL118" s="18" t="s">
        <v>116</v>
      </c>
      <c r="BM118" s="227" t="s">
        <v>658</v>
      </c>
    </row>
    <row r="119" s="2" customFormat="1">
      <c r="A119" s="39"/>
      <c r="B119" s="40"/>
      <c r="C119" s="41"/>
      <c r="D119" s="229" t="s">
        <v>223</v>
      </c>
      <c r="E119" s="41"/>
      <c r="F119" s="230" t="s">
        <v>659</v>
      </c>
      <c r="G119" s="41"/>
      <c r="H119" s="41"/>
      <c r="I119" s="231"/>
      <c r="J119" s="41"/>
      <c r="K119" s="41"/>
      <c r="L119" s="45"/>
      <c r="M119" s="232"/>
      <c r="N119" s="233"/>
      <c r="O119" s="85"/>
      <c r="P119" s="85"/>
      <c r="Q119" s="85"/>
      <c r="R119" s="85"/>
      <c r="S119" s="85"/>
      <c r="T119" s="86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T119" s="18" t="s">
        <v>223</v>
      </c>
      <c r="AU119" s="18" t="s">
        <v>75</v>
      </c>
    </row>
    <row r="120" s="13" customFormat="1">
      <c r="A120" s="13"/>
      <c r="B120" s="234"/>
      <c r="C120" s="235"/>
      <c r="D120" s="229" t="s">
        <v>225</v>
      </c>
      <c r="E120" s="236" t="s">
        <v>19</v>
      </c>
      <c r="F120" s="237" t="s">
        <v>660</v>
      </c>
      <c r="G120" s="235"/>
      <c r="H120" s="238">
        <v>42</v>
      </c>
      <c r="I120" s="239"/>
      <c r="J120" s="235"/>
      <c r="K120" s="235"/>
      <c r="L120" s="240"/>
      <c r="M120" s="241"/>
      <c r="N120" s="242"/>
      <c r="O120" s="242"/>
      <c r="P120" s="242"/>
      <c r="Q120" s="242"/>
      <c r="R120" s="242"/>
      <c r="S120" s="242"/>
      <c r="T120" s="24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44" t="s">
        <v>225</v>
      </c>
      <c r="AU120" s="244" t="s">
        <v>75</v>
      </c>
      <c r="AV120" s="13" t="s">
        <v>79</v>
      </c>
      <c r="AW120" s="13" t="s">
        <v>32</v>
      </c>
      <c r="AX120" s="13" t="s">
        <v>75</v>
      </c>
      <c r="AY120" s="244" t="s">
        <v>209</v>
      </c>
    </row>
    <row r="121" s="2" customFormat="1" ht="16.5" customHeight="1">
      <c r="A121" s="39"/>
      <c r="B121" s="40"/>
      <c r="C121" s="256" t="s">
        <v>252</v>
      </c>
      <c r="D121" s="256" t="s">
        <v>247</v>
      </c>
      <c r="E121" s="257" t="s">
        <v>661</v>
      </c>
      <c r="F121" s="258" t="s">
        <v>662</v>
      </c>
      <c r="G121" s="259" t="s">
        <v>221</v>
      </c>
      <c r="H121" s="260">
        <v>42</v>
      </c>
      <c r="I121" s="261"/>
      <c r="J121" s="262">
        <f>ROUND(I121*H121,2)</f>
        <v>0</v>
      </c>
      <c r="K121" s="258" t="s">
        <v>216</v>
      </c>
      <c r="L121" s="263"/>
      <c r="M121" s="264" t="s">
        <v>19</v>
      </c>
      <c r="N121" s="265" t="s">
        <v>42</v>
      </c>
      <c r="O121" s="85"/>
      <c r="P121" s="225">
        <f>O121*H121</f>
        <v>0</v>
      </c>
      <c r="Q121" s="225">
        <v>0.32705000000000001</v>
      </c>
      <c r="R121" s="225">
        <f>Q121*H121</f>
        <v>13.7361</v>
      </c>
      <c r="S121" s="225">
        <v>0</v>
      </c>
      <c r="T121" s="226">
        <f>S121*H121</f>
        <v>0</v>
      </c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R121" s="227" t="s">
        <v>226</v>
      </c>
      <c r="AT121" s="227" t="s">
        <v>247</v>
      </c>
      <c r="AU121" s="227" t="s">
        <v>75</v>
      </c>
      <c r="AY121" s="18" t="s">
        <v>209</v>
      </c>
      <c r="BE121" s="228">
        <f>IF(N121="základní",J121,0)</f>
        <v>0</v>
      </c>
      <c r="BF121" s="228">
        <f>IF(N121="snížená",J121,0)</f>
        <v>0</v>
      </c>
      <c r="BG121" s="228">
        <f>IF(N121="zákl. přenesená",J121,0)</f>
        <v>0</v>
      </c>
      <c r="BH121" s="228">
        <f>IF(N121="sníž. přenesená",J121,0)</f>
        <v>0</v>
      </c>
      <c r="BI121" s="228">
        <f>IF(N121="nulová",J121,0)</f>
        <v>0</v>
      </c>
      <c r="BJ121" s="18" t="s">
        <v>75</v>
      </c>
      <c r="BK121" s="228">
        <f>ROUND(I121*H121,2)</f>
        <v>0</v>
      </c>
      <c r="BL121" s="18" t="s">
        <v>116</v>
      </c>
      <c r="BM121" s="227" t="s">
        <v>663</v>
      </c>
    </row>
    <row r="122" s="2" customFormat="1">
      <c r="A122" s="39"/>
      <c r="B122" s="40"/>
      <c r="C122" s="216" t="s">
        <v>226</v>
      </c>
      <c r="D122" s="216" t="s">
        <v>213</v>
      </c>
      <c r="E122" s="217" t="s">
        <v>241</v>
      </c>
      <c r="F122" s="218" t="s">
        <v>242</v>
      </c>
      <c r="G122" s="219" t="s">
        <v>167</v>
      </c>
      <c r="H122" s="220">
        <v>100</v>
      </c>
      <c r="I122" s="221"/>
      <c r="J122" s="222">
        <f>ROUND(I122*H122,2)</f>
        <v>0</v>
      </c>
      <c r="K122" s="218" t="s">
        <v>216</v>
      </c>
      <c r="L122" s="45"/>
      <c r="M122" s="223" t="s">
        <v>19</v>
      </c>
      <c r="N122" s="224" t="s">
        <v>42</v>
      </c>
      <c r="O122" s="85"/>
      <c r="P122" s="225">
        <f>O122*H122</f>
        <v>0</v>
      </c>
      <c r="Q122" s="225">
        <v>0</v>
      </c>
      <c r="R122" s="225">
        <f>Q122*H122</f>
        <v>0</v>
      </c>
      <c r="S122" s="225">
        <v>0</v>
      </c>
      <c r="T122" s="226">
        <f>S122*H122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R122" s="227" t="s">
        <v>217</v>
      </c>
      <c r="AT122" s="227" t="s">
        <v>213</v>
      </c>
      <c r="AU122" s="227" t="s">
        <v>75</v>
      </c>
      <c r="AY122" s="18" t="s">
        <v>209</v>
      </c>
      <c r="BE122" s="228">
        <f>IF(N122="základní",J122,0)</f>
        <v>0</v>
      </c>
      <c r="BF122" s="228">
        <f>IF(N122="snížená",J122,0)</f>
        <v>0</v>
      </c>
      <c r="BG122" s="228">
        <f>IF(N122="zákl. přenesená",J122,0)</f>
        <v>0</v>
      </c>
      <c r="BH122" s="228">
        <f>IF(N122="sníž. přenesená",J122,0)</f>
        <v>0</v>
      </c>
      <c r="BI122" s="228">
        <f>IF(N122="nulová",J122,0)</f>
        <v>0</v>
      </c>
      <c r="BJ122" s="18" t="s">
        <v>75</v>
      </c>
      <c r="BK122" s="228">
        <f>ROUND(I122*H122,2)</f>
        <v>0</v>
      </c>
      <c r="BL122" s="18" t="s">
        <v>217</v>
      </c>
      <c r="BM122" s="227" t="s">
        <v>243</v>
      </c>
    </row>
    <row r="123" s="2" customFormat="1">
      <c r="A123" s="39"/>
      <c r="B123" s="40"/>
      <c r="C123" s="41"/>
      <c r="D123" s="229" t="s">
        <v>223</v>
      </c>
      <c r="E123" s="41"/>
      <c r="F123" s="230" t="s">
        <v>244</v>
      </c>
      <c r="G123" s="41"/>
      <c r="H123" s="41"/>
      <c r="I123" s="231"/>
      <c r="J123" s="41"/>
      <c r="K123" s="41"/>
      <c r="L123" s="45"/>
      <c r="M123" s="232"/>
      <c r="N123" s="233"/>
      <c r="O123" s="85"/>
      <c r="P123" s="85"/>
      <c r="Q123" s="85"/>
      <c r="R123" s="85"/>
      <c r="S123" s="85"/>
      <c r="T123" s="86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T123" s="18" t="s">
        <v>223</v>
      </c>
      <c r="AU123" s="18" t="s">
        <v>75</v>
      </c>
    </row>
    <row r="124" s="13" customFormat="1">
      <c r="A124" s="13"/>
      <c r="B124" s="234"/>
      <c r="C124" s="235"/>
      <c r="D124" s="229" t="s">
        <v>225</v>
      </c>
      <c r="E124" s="236" t="s">
        <v>245</v>
      </c>
      <c r="F124" s="237" t="s">
        <v>664</v>
      </c>
      <c r="G124" s="235"/>
      <c r="H124" s="238">
        <v>100</v>
      </c>
      <c r="I124" s="239"/>
      <c r="J124" s="235"/>
      <c r="K124" s="235"/>
      <c r="L124" s="240"/>
      <c r="M124" s="241"/>
      <c r="N124" s="242"/>
      <c r="O124" s="242"/>
      <c r="P124" s="242"/>
      <c r="Q124" s="242"/>
      <c r="R124" s="242"/>
      <c r="S124" s="242"/>
      <c r="T124" s="24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44" t="s">
        <v>225</v>
      </c>
      <c r="AU124" s="244" t="s">
        <v>75</v>
      </c>
      <c r="AV124" s="13" t="s">
        <v>79</v>
      </c>
      <c r="AW124" s="13" t="s">
        <v>32</v>
      </c>
      <c r="AX124" s="13" t="s">
        <v>75</v>
      </c>
      <c r="AY124" s="244" t="s">
        <v>209</v>
      </c>
    </row>
    <row r="125" s="2" customFormat="1" ht="16.5" customHeight="1">
      <c r="A125" s="39"/>
      <c r="B125" s="40"/>
      <c r="C125" s="256" t="s">
        <v>261</v>
      </c>
      <c r="D125" s="256" t="s">
        <v>247</v>
      </c>
      <c r="E125" s="257" t="s">
        <v>248</v>
      </c>
      <c r="F125" s="258" t="s">
        <v>249</v>
      </c>
      <c r="G125" s="259" t="s">
        <v>221</v>
      </c>
      <c r="H125" s="260">
        <v>4</v>
      </c>
      <c r="I125" s="261"/>
      <c r="J125" s="262">
        <f>ROUND(I125*H125,2)</f>
        <v>0</v>
      </c>
      <c r="K125" s="258" t="s">
        <v>216</v>
      </c>
      <c r="L125" s="263"/>
      <c r="M125" s="264" t="s">
        <v>19</v>
      </c>
      <c r="N125" s="265" t="s">
        <v>42</v>
      </c>
      <c r="O125" s="85"/>
      <c r="P125" s="225">
        <f>O125*H125</f>
        <v>0</v>
      </c>
      <c r="Q125" s="225">
        <v>1.50075</v>
      </c>
      <c r="R125" s="225">
        <f>Q125*H125</f>
        <v>6.0030000000000001</v>
      </c>
      <c r="S125" s="225">
        <v>0</v>
      </c>
      <c r="T125" s="226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27" t="s">
        <v>226</v>
      </c>
      <c r="AT125" s="227" t="s">
        <v>247</v>
      </c>
      <c r="AU125" s="227" t="s">
        <v>75</v>
      </c>
      <c r="AY125" s="18" t="s">
        <v>209</v>
      </c>
      <c r="BE125" s="228">
        <f>IF(N125="základní",J125,0)</f>
        <v>0</v>
      </c>
      <c r="BF125" s="228">
        <f>IF(N125="snížená",J125,0)</f>
        <v>0</v>
      </c>
      <c r="BG125" s="228">
        <f>IF(N125="zákl. přenesená",J125,0)</f>
        <v>0</v>
      </c>
      <c r="BH125" s="228">
        <f>IF(N125="sníž. přenesená",J125,0)</f>
        <v>0</v>
      </c>
      <c r="BI125" s="228">
        <f>IF(N125="nulová",J125,0)</f>
        <v>0</v>
      </c>
      <c r="BJ125" s="18" t="s">
        <v>75</v>
      </c>
      <c r="BK125" s="228">
        <f>ROUND(I125*H125,2)</f>
        <v>0</v>
      </c>
      <c r="BL125" s="18" t="s">
        <v>116</v>
      </c>
      <c r="BM125" s="227" t="s">
        <v>665</v>
      </c>
    </row>
    <row r="126" s="2" customFormat="1">
      <c r="A126" s="39"/>
      <c r="B126" s="40"/>
      <c r="C126" s="216" t="s">
        <v>267</v>
      </c>
      <c r="D126" s="216" t="s">
        <v>213</v>
      </c>
      <c r="E126" s="217" t="s">
        <v>666</v>
      </c>
      <c r="F126" s="218" t="s">
        <v>667</v>
      </c>
      <c r="G126" s="219" t="s">
        <v>258</v>
      </c>
      <c r="H126" s="220">
        <v>84</v>
      </c>
      <c r="I126" s="221"/>
      <c r="J126" s="222">
        <f>ROUND(I126*H126,2)</f>
        <v>0</v>
      </c>
      <c r="K126" s="218" t="s">
        <v>216</v>
      </c>
      <c r="L126" s="45"/>
      <c r="M126" s="223" t="s">
        <v>19</v>
      </c>
      <c r="N126" s="224" t="s">
        <v>42</v>
      </c>
      <c r="O126" s="85"/>
      <c r="P126" s="225">
        <f>O126*H126</f>
        <v>0</v>
      </c>
      <c r="Q126" s="225">
        <v>0</v>
      </c>
      <c r="R126" s="225">
        <f>Q126*H126</f>
        <v>0</v>
      </c>
      <c r="S126" s="225">
        <v>0</v>
      </c>
      <c r="T126" s="226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27" t="s">
        <v>217</v>
      </c>
      <c r="AT126" s="227" t="s">
        <v>213</v>
      </c>
      <c r="AU126" s="227" t="s">
        <v>75</v>
      </c>
      <c r="AY126" s="18" t="s">
        <v>209</v>
      </c>
      <c r="BE126" s="228">
        <f>IF(N126="základní",J126,0)</f>
        <v>0</v>
      </c>
      <c r="BF126" s="228">
        <f>IF(N126="snížená",J126,0)</f>
        <v>0</v>
      </c>
      <c r="BG126" s="228">
        <f>IF(N126="zákl. přenesená",J126,0)</f>
        <v>0</v>
      </c>
      <c r="BH126" s="228">
        <f>IF(N126="sníž. přenesená",J126,0)</f>
        <v>0</v>
      </c>
      <c r="BI126" s="228">
        <f>IF(N126="nulová",J126,0)</f>
        <v>0</v>
      </c>
      <c r="BJ126" s="18" t="s">
        <v>75</v>
      </c>
      <c r="BK126" s="228">
        <f>ROUND(I126*H126,2)</f>
        <v>0</v>
      </c>
      <c r="BL126" s="18" t="s">
        <v>217</v>
      </c>
      <c r="BM126" s="227" t="s">
        <v>259</v>
      </c>
    </row>
    <row r="127" s="13" customFormat="1">
      <c r="A127" s="13"/>
      <c r="B127" s="234"/>
      <c r="C127" s="235"/>
      <c r="D127" s="229" t="s">
        <v>225</v>
      </c>
      <c r="E127" s="236" t="s">
        <v>19</v>
      </c>
      <c r="F127" s="237" t="s">
        <v>668</v>
      </c>
      <c r="G127" s="235"/>
      <c r="H127" s="238">
        <v>84</v>
      </c>
      <c r="I127" s="239"/>
      <c r="J127" s="235"/>
      <c r="K127" s="235"/>
      <c r="L127" s="240"/>
      <c r="M127" s="241"/>
      <c r="N127" s="242"/>
      <c r="O127" s="242"/>
      <c r="P127" s="242"/>
      <c r="Q127" s="242"/>
      <c r="R127" s="242"/>
      <c r="S127" s="242"/>
      <c r="T127" s="24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44" t="s">
        <v>225</v>
      </c>
      <c r="AU127" s="244" t="s">
        <v>75</v>
      </c>
      <c r="AV127" s="13" t="s">
        <v>79</v>
      </c>
      <c r="AW127" s="13" t="s">
        <v>32</v>
      </c>
      <c r="AX127" s="13" t="s">
        <v>75</v>
      </c>
      <c r="AY127" s="244" t="s">
        <v>209</v>
      </c>
    </row>
    <row r="128" s="2" customFormat="1" ht="16.5" customHeight="1">
      <c r="A128" s="39"/>
      <c r="B128" s="40"/>
      <c r="C128" s="256" t="s">
        <v>271</v>
      </c>
      <c r="D128" s="256" t="s">
        <v>247</v>
      </c>
      <c r="E128" s="257" t="s">
        <v>262</v>
      </c>
      <c r="F128" s="258" t="s">
        <v>263</v>
      </c>
      <c r="G128" s="259" t="s">
        <v>221</v>
      </c>
      <c r="H128" s="260">
        <v>136</v>
      </c>
      <c r="I128" s="261"/>
      <c r="J128" s="262">
        <f>ROUND(I128*H128,2)</f>
        <v>0</v>
      </c>
      <c r="K128" s="258" t="s">
        <v>216</v>
      </c>
      <c r="L128" s="263"/>
      <c r="M128" s="264" t="s">
        <v>19</v>
      </c>
      <c r="N128" s="265" t="s">
        <v>42</v>
      </c>
      <c r="O128" s="85"/>
      <c r="P128" s="225">
        <f>O128*H128</f>
        <v>0</v>
      </c>
      <c r="Q128" s="225">
        <v>0.0010499999999999999</v>
      </c>
      <c r="R128" s="225">
        <f>Q128*H128</f>
        <v>0.14279999999999998</v>
      </c>
      <c r="S128" s="225">
        <v>0</v>
      </c>
      <c r="T128" s="226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27" t="s">
        <v>264</v>
      </c>
      <c r="AT128" s="227" t="s">
        <v>247</v>
      </c>
      <c r="AU128" s="227" t="s">
        <v>75</v>
      </c>
      <c r="AY128" s="18" t="s">
        <v>209</v>
      </c>
      <c r="BE128" s="228">
        <f>IF(N128="základní",J128,0)</f>
        <v>0</v>
      </c>
      <c r="BF128" s="228">
        <f>IF(N128="snížená",J128,0)</f>
        <v>0</v>
      </c>
      <c r="BG128" s="228">
        <f>IF(N128="zákl. přenesená",J128,0)</f>
        <v>0</v>
      </c>
      <c r="BH128" s="228">
        <f>IF(N128="sníž. přenesená",J128,0)</f>
        <v>0</v>
      </c>
      <c r="BI128" s="228">
        <f>IF(N128="nulová",J128,0)</f>
        <v>0</v>
      </c>
      <c r="BJ128" s="18" t="s">
        <v>75</v>
      </c>
      <c r="BK128" s="228">
        <f>ROUND(I128*H128,2)</f>
        <v>0</v>
      </c>
      <c r="BL128" s="18" t="s">
        <v>264</v>
      </c>
      <c r="BM128" s="227" t="s">
        <v>265</v>
      </c>
    </row>
    <row r="129" s="13" customFormat="1">
      <c r="A129" s="13"/>
      <c r="B129" s="234"/>
      <c r="C129" s="235"/>
      <c r="D129" s="229" t="s">
        <v>225</v>
      </c>
      <c r="E129" s="236" t="s">
        <v>19</v>
      </c>
      <c r="F129" s="237" t="s">
        <v>669</v>
      </c>
      <c r="G129" s="235"/>
      <c r="H129" s="238">
        <v>136</v>
      </c>
      <c r="I129" s="239"/>
      <c r="J129" s="235"/>
      <c r="K129" s="235"/>
      <c r="L129" s="240"/>
      <c r="M129" s="241"/>
      <c r="N129" s="242"/>
      <c r="O129" s="242"/>
      <c r="P129" s="242"/>
      <c r="Q129" s="242"/>
      <c r="R129" s="242"/>
      <c r="S129" s="242"/>
      <c r="T129" s="24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4" t="s">
        <v>225</v>
      </c>
      <c r="AU129" s="244" t="s">
        <v>75</v>
      </c>
      <c r="AV129" s="13" t="s">
        <v>79</v>
      </c>
      <c r="AW129" s="13" t="s">
        <v>32</v>
      </c>
      <c r="AX129" s="13" t="s">
        <v>75</v>
      </c>
      <c r="AY129" s="244" t="s">
        <v>209</v>
      </c>
    </row>
    <row r="130" s="2" customFormat="1">
      <c r="A130" s="39"/>
      <c r="B130" s="40"/>
      <c r="C130" s="216" t="s">
        <v>275</v>
      </c>
      <c r="D130" s="216" t="s">
        <v>213</v>
      </c>
      <c r="E130" s="217" t="s">
        <v>276</v>
      </c>
      <c r="F130" s="218" t="s">
        <v>558</v>
      </c>
      <c r="G130" s="219" t="s">
        <v>171</v>
      </c>
      <c r="H130" s="220">
        <v>69.560000000000002</v>
      </c>
      <c r="I130" s="221"/>
      <c r="J130" s="222">
        <f>ROUND(I130*H130,2)</f>
        <v>0</v>
      </c>
      <c r="K130" s="218" t="s">
        <v>216</v>
      </c>
      <c r="L130" s="45"/>
      <c r="M130" s="223" t="s">
        <v>19</v>
      </c>
      <c r="N130" s="224" t="s">
        <v>42</v>
      </c>
      <c r="O130" s="85"/>
      <c r="P130" s="225">
        <f>O130*H130</f>
        <v>0</v>
      </c>
      <c r="Q130" s="225">
        <v>0</v>
      </c>
      <c r="R130" s="225">
        <f>Q130*H130</f>
        <v>0</v>
      </c>
      <c r="S130" s="225">
        <v>0</v>
      </c>
      <c r="T130" s="226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27" t="s">
        <v>217</v>
      </c>
      <c r="AT130" s="227" t="s">
        <v>213</v>
      </c>
      <c r="AU130" s="227" t="s">
        <v>75</v>
      </c>
      <c r="AY130" s="18" t="s">
        <v>209</v>
      </c>
      <c r="BE130" s="228">
        <f>IF(N130="základní",J130,0)</f>
        <v>0</v>
      </c>
      <c r="BF130" s="228">
        <f>IF(N130="snížená",J130,0)</f>
        <v>0</v>
      </c>
      <c r="BG130" s="228">
        <f>IF(N130="zákl. přenesená",J130,0)</f>
        <v>0</v>
      </c>
      <c r="BH130" s="228">
        <f>IF(N130="sníž. přenesená",J130,0)</f>
        <v>0</v>
      </c>
      <c r="BI130" s="228">
        <f>IF(N130="nulová",J130,0)</f>
        <v>0</v>
      </c>
      <c r="BJ130" s="18" t="s">
        <v>75</v>
      </c>
      <c r="BK130" s="228">
        <f>ROUND(I130*H130,2)</f>
        <v>0</v>
      </c>
      <c r="BL130" s="18" t="s">
        <v>217</v>
      </c>
      <c r="BM130" s="227" t="s">
        <v>278</v>
      </c>
    </row>
    <row r="131" s="13" customFormat="1">
      <c r="A131" s="13"/>
      <c r="B131" s="234"/>
      <c r="C131" s="235"/>
      <c r="D131" s="229" t="s">
        <v>225</v>
      </c>
      <c r="E131" s="236" t="s">
        <v>279</v>
      </c>
      <c r="F131" s="237" t="s">
        <v>670</v>
      </c>
      <c r="G131" s="235"/>
      <c r="H131" s="238">
        <v>69.560000000000002</v>
      </c>
      <c r="I131" s="239"/>
      <c r="J131" s="235"/>
      <c r="K131" s="235"/>
      <c r="L131" s="240"/>
      <c r="M131" s="241"/>
      <c r="N131" s="242"/>
      <c r="O131" s="242"/>
      <c r="P131" s="242"/>
      <c r="Q131" s="242"/>
      <c r="R131" s="242"/>
      <c r="S131" s="242"/>
      <c r="T131" s="24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4" t="s">
        <v>225</v>
      </c>
      <c r="AU131" s="244" t="s">
        <v>75</v>
      </c>
      <c r="AV131" s="13" t="s">
        <v>79</v>
      </c>
      <c r="AW131" s="13" t="s">
        <v>32</v>
      </c>
      <c r="AX131" s="13" t="s">
        <v>75</v>
      </c>
      <c r="AY131" s="244" t="s">
        <v>209</v>
      </c>
    </row>
    <row r="132" s="2" customFormat="1">
      <c r="A132" s="39"/>
      <c r="B132" s="40"/>
      <c r="C132" s="216" t="s">
        <v>281</v>
      </c>
      <c r="D132" s="216" t="s">
        <v>213</v>
      </c>
      <c r="E132" s="217" t="s">
        <v>282</v>
      </c>
      <c r="F132" s="218" t="s">
        <v>671</v>
      </c>
      <c r="G132" s="219" t="s">
        <v>171</v>
      </c>
      <c r="H132" s="220">
        <v>267.56</v>
      </c>
      <c r="I132" s="221"/>
      <c r="J132" s="222">
        <f>ROUND(I132*H132,2)</f>
        <v>0</v>
      </c>
      <c r="K132" s="218" t="s">
        <v>216</v>
      </c>
      <c r="L132" s="45"/>
      <c r="M132" s="223" t="s">
        <v>19</v>
      </c>
      <c r="N132" s="224" t="s">
        <v>42</v>
      </c>
      <c r="O132" s="85"/>
      <c r="P132" s="225">
        <f>O132*H132</f>
        <v>0</v>
      </c>
      <c r="Q132" s="225">
        <v>0</v>
      </c>
      <c r="R132" s="225">
        <f>Q132*H132</f>
        <v>0</v>
      </c>
      <c r="S132" s="225">
        <v>0</v>
      </c>
      <c r="T132" s="226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27" t="s">
        <v>217</v>
      </c>
      <c r="AT132" s="227" t="s">
        <v>213</v>
      </c>
      <c r="AU132" s="227" t="s">
        <v>75</v>
      </c>
      <c r="AY132" s="18" t="s">
        <v>209</v>
      </c>
      <c r="BE132" s="228">
        <f>IF(N132="základní",J132,0)</f>
        <v>0</v>
      </c>
      <c r="BF132" s="228">
        <f>IF(N132="snížená",J132,0)</f>
        <v>0</v>
      </c>
      <c r="BG132" s="228">
        <f>IF(N132="zákl. přenesená",J132,0)</f>
        <v>0</v>
      </c>
      <c r="BH132" s="228">
        <f>IF(N132="sníž. přenesená",J132,0)</f>
        <v>0</v>
      </c>
      <c r="BI132" s="228">
        <f>IF(N132="nulová",J132,0)</f>
        <v>0</v>
      </c>
      <c r="BJ132" s="18" t="s">
        <v>75</v>
      </c>
      <c r="BK132" s="228">
        <f>ROUND(I132*H132,2)</f>
        <v>0</v>
      </c>
      <c r="BL132" s="18" t="s">
        <v>217</v>
      </c>
      <c r="BM132" s="227" t="s">
        <v>284</v>
      </c>
    </row>
    <row r="133" s="13" customFormat="1">
      <c r="A133" s="13"/>
      <c r="B133" s="234"/>
      <c r="C133" s="235"/>
      <c r="D133" s="229" t="s">
        <v>225</v>
      </c>
      <c r="E133" s="236" t="s">
        <v>19</v>
      </c>
      <c r="F133" s="237" t="s">
        <v>285</v>
      </c>
      <c r="G133" s="235"/>
      <c r="H133" s="238">
        <v>69.560000000000002</v>
      </c>
      <c r="I133" s="239"/>
      <c r="J133" s="235"/>
      <c r="K133" s="235"/>
      <c r="L133" s="240"/>
      <c r="M133" s="241"/>
      <c r="N133" s="242"/>
      <c r="O133" s="242"/>
      <c r="P133" s="242"/>
      <c r="Q133" s="242"/>
      <c r="R133" s="242"/>
      <c r="S133" s="242"/>
      <c r="T133" s="24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4" t="s">
        <v>225</v>
      </c>
      <c r="AU133" s="244" t="s">
        <v>75</v>
      </c>
      <c r="AV133" s="13" t="s">
        <v>79</v>
      </c>
      <c r="AW133" s="13" t="s">
        <v>32</v>
      </c>
      <c r="AX133" s="13" t="s">
        <v>71</v>
      </c>
      <c r="AY133" s="244" t="s">
        <v>209</v>
      </c>
    </row>
    <row r="134" s="13" customFormat="1">
      <c r="A134" s="13"/>
      <c r="B134" s="234"/>
      <c r="C134" s="235"/>
      <c r="D134" s="229" t="s">
        <v>225</v>
      </c>
      <c r="E134" s="236" t="s">
        <v>19</v>
      </c>
      <c r="F134" s="237" t="s">
        <v>672</v>
      </c>
      <c r="G134" s="235"/>
      <c r="H134" s="238">
        <v>198</v>
      </c>
      <c r="I134" s="239"/>
      <c r="J134" s="235"/>
      <c r="K134" s="235"/>
      <c r="L134" s="240"/>
      <c r="M134" s="241"/>
      <c r="N134" s="242"/>
      <c r="O134" s="242"/>
      <c r="P134" s="242"/>
      <c r="Q134" s="242"/>
      <c r="R134" s="242"/>
      <c r="S134" s="242"/>
      <c r="T134" s="24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4" t="s">
        <v>225</v>
      </c>
      <c r="AU134" s="244" t="s">
        <v>75</v>
      </c>
      <c r="AV134" s="13" t="s">
        <v>79</v>
      </c>
      <c r="AW134" s="13" t="s">
        <v>32</v>
      </c>
      <c r="AX134" s="13" t="s">
        <v>71</v>
      </c>
      <c r="AY134" s="244" t="s">
        <v>209</v>
      </c>
    </row>
    <row r="135" s="14" customFormat="1">
      <c r="A135" s="14"/>
      <c r="B135" s="245"/>
      <c r="C135" s="246"/>
      <c r="D135" s="229" t="s">
        <v>225</v>
      </c>
      <c r="E135" s="247" t="s">
        <v>169</v>
      </c>
      <c r="F135" s="248" t="s">
        <v>229</v>
      </c>
      <c r="G135" s="246"/>
      <c r="H135" s="249">
        <v>267.56</v>
      </c>
      <c r="I135" s="250"/>
      <c r="J135" s="246"/>
      <c r="K135" s="246"/>
      <c r="L135" s="251"/>
      <c r="M135" s="252"/>
      <c r="N135" s="253"/>
      <c r="O135" s="253"/>
      <c r="P135" s="253"/>
      <c r="Q135" s="253"/>
      <c r="R135" s="253"/>
      <c r="S135" s="253"/>
      <c r="T135" s="25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T135" s="255" t="s">
        <v>225</v>
      </c>
      <c r="AU135" s="255" t="s">
        <v>75</v>
      </c>
      <c r="AV135" s="14" t="s">
        <v>116</v>
      </c>
      <c r="AW135" s="14" t="s">
        <v>32</v>
      </c>
      <c r="AX135" s="14" t="s">
        <v>75</v>
      </c>
      <c r="AY135" s="255" t="s">
        <v>209</v>
      </c>
    </row>
    <row r="136" s="2" customFormat="1" ht="16.5" customHeight="1">
      <c r="A136" s="39"/>
      <c r="B136" s="40"/>
      <c r="C136" s="256" t="s">
        <v>286</v>
      </c>
      <c r="D136" s="256" t="s">
        <v>247</v>
      </c>
      <c r="E136" s="257" t="s">
        <v>287</v>
      </c>
      <c r="F136" s="258" t="s">
        <v>288</v>
      </c>
      <c r="G136" s="259" t="s">
        <v>289</v>
      </c>
      <c r="H136" s="260">
        <v>438.798</v>
      </c>
      <c r="I136" s="261"/>
      <c r="J136" s="262">
        <f>ROUND(I136*H136,2)</f>
        <v>0</v>
      </c>
      <c r="K136" s="258" t="s">
        <v>216</v>
      </c>
      <c r="L136" s="263"/>
      <c r="M136" s="264" t="s">
        <v>19</v>
      </c>
      <c r="N136" s="265" t="s">
        <v>42</v>
      </c>
      <c r="O136" s="85"/>
      <c r="P136" s="225">
        <f>O136*H136</f>
        <v>0</v>
      </c>
      <c r="Q136" s="225">
        <v>1</v>
      </c>
      <c r="R136" s="225">
        <f>Q136*H136</f>
        <v>438.798</v>
      </c>
      <c r="S136" s="225">
        <v>0</v>
      </c>
      <c r="T136" s="226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27" t="s">
        <v>264</v>
      </c>
      <c r="AT136" s="227" t="s">
        <v>247</v>
      </c>
      <c r="AU136" s="227" t="s">
        <v>75</v>
      </c>
      <c r="AY136" s="18" t="s">
        <v>209</v>
      </c>
      <c r="BE136" s="228">
        <f>IF(N136="základní",J136,0)</f>
        <v>0</v>
      </c>
      <c r="BF136" s="228">
        <f>IF(N136="snížená",J136,0)</f>
        <v>0</v>
      </c>
      <c r="BG136" s="228">
        <f>IF(N136="zákl. přenesená",J136,0)</f>
        <v>0</v>
      </c>
      <c r="BH136" s="228">
        <f>IF(N136="sníž. přenesená",J136,0)</f>
        <v>0</v>
      </c>
      <c r="BI136" s="228">
        <f>IF(N136="nulová",J136,0)</f>
        <v>0</v>
      </c>
      <c r="BJ136" s="18" t="s">
        <v>75</v>
      </c>
      <c r="BK136" s="228">
        <f>ROUND(I136*H136,2)</f>
        <v>0</v>
      </c>
      <c r="BL136" s="18" t="s">
        <v>264</v>
      </c>
      <c r="BM136" s="227" t="s">
        <v>290</v>
      </c>
    </row>
    <row r="137" s="13" customFormat="1">
      <c r="A137" s="13"/>
      <c r="B137" s="234"/>
      <c r="C137" s="235"/>
      <c r="D137" s="229" t="s">
        <v>225</v>
      </c>
      <c r="E137" s="236" t="s">
        <v>291</v>
      </c>
      <c r="F137" s="237" t="s">
        <v>292</v>
      </c>
      <c r="G137" s="235"/>
      <c r="H137" s="238">
        <v>438.798</v>
      </c>
      <c r="I137" s="239"/>
      <c r="J137" s="235"/>
      <c r="K137" s="235"/>
      <c r="L137" s="240"/>
      <c r="M137" s="241"/>
      <c r="N137" s="242"/>
      <c r="O137" s="242"/>
      <c r="P137" s="242"/>
      <c r="Q137" s="242"/>
      <c r="R137" s="242"/>
      <c r="S137" s="242"/>
      <c r="T137" s="24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4" t="s">
        <v>225</v>
      </c>
      <c r="AU137" s="244" t="s">
        <v>75</v>
      </c>
      <c r="AV137" s="13" t="s">
        <v>79</v>
      </c>
      <c r="AW137" s="13" t="s">
        <v>32</v>
      </c>
      <c r="AX137" s="13" t="s">
        <v>75</v>
      </c>
      <c r="AY137" s="244" t="s">
        <v>209</v>
      </c>
    </row>
    <row r="138" s="2" customFormat="1">
      <c r="A138" s="39"/>
      <c r="B138" s="40"/>
      <c r="C138" s="216" t="s">
        <v>8</v>
      </c>
      <c r="D138" s="216" t="s">
        <v>213</v>
      </c>
      <c r="E138" s="217" t="s">
        <v>673</v>
      </c>
      <c r="F138" s="218" t="s">
        <v>674</v>
      </c>
      <c r="G138" s="219" t="s">
        <v>579</v>
      </c>
      <c r="H138" s="220">
        <v>2.6000000000000001</v>
      </c>
      <c r="I138" s="221"/>
      <c r="J138" s="222">
        <f>ROUND(I138*H138,2)</f>
        <v>0</v>
      </c>
      <c r="K138" s="218" t="s">
        <v>216</v>
      </c>
      <c r="L138" s="45"/>
      <c r="M138" s="223" t="s">
        <v>19</v>
      </c>
      <c r="N138" s="224" t="s">
        <v>42</v>
      </c>
      <c r="O138" s="85"/>
      <c r="P138" s="225">
        <f>O138*H138</f>
        <v>0</v>
      </c>
      <c r="Q138" s="225">
        <v>0</v>
      </c>
      <c r="R138" s="225">
        <f>Q138*H138</f>
        <v>0</v>
      </c>
      <c r="S138" s="225">
        <v>0</v>
      </c>
      <c r="T138" s="226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27" t="s">
        <v>116</v>
      </c>
      <c r="AT138" s="227" t="s">
        <v>213</v>
      </c>
      <c r="AU138" s="227" t="s">
        <v>75</v>
      </c>
      <c r="AY138" s="18" t="s">
        <v>209</v>
      </c>
      <c r="BE138" s="228">
        <f>IF(N138="základní",J138,0)</f>
        <v>0</v>
      </c>
      <c r="BF138" s="228">
        <f>IF(N138="snížená",J138,0)</f>
        <v>0</v>
      </c>
      <c r="BG138" s="228">
        <f>IF(N138="zákl. přenesená",J138,0)</f>
        <v>0</v>
      </c>
      <c r="BH138" s="228">
        <f>IF(N138="sníž. přenesená",J138,0)</f>
        <v>0</v>
      </c>
      <c r="BI138" s="228">
        <f>IF(N138="nulová",J138,0)</f>
        <v>0</v>
      </c>
      <c r="BJ138" s="18" t="s">
        <v>75</v>
      </c>
      <c r="BK138" s="228">
        <f>ROUND(I138*H138,2)</f>
        <v>0</v>
      </c>
      <c r="BL138" s="18" t="s">
        <v>116</v>
      </c>
      <c r="BM138" s="227" t="s">
        <v>675</v>
      </c>
    </row>
    <row r="139" s="2" customFormat="1">
      <c r="A139" s="39"/>
      <c r="B139" s="40"/>
      <c r="C139" s="41"/>
      <c r="D139" s="229" t="s">
        <v>223</v>
      </c>
      <c r="E139" s="41"/>
      <c r="F139" s="230" t="s">
        <v>676</v>
      </c>
      <c r="G139" s="41"/>
      <c r="H139" s="41"/>
      <c r="I139" s="231"/>
      <c r="J139" s="41"/>
      <c r="K139" s="41"/>
      <c r="L139" s="45"/>
      <c r="M139" s="232"/>
      <c r="N139" s="233"/>
      <c r="O139" s="85"/>
      <c r="P139" s="85"/>
      <c r="Q139" s="85"/>
      <c r="R139" s="85"/>
      <c r="S139" s="85"/>
      <c r="T139" s="86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223</v>
      </c>
      <c r="AU139" s="18" t="s">
        <v>75</v>
      </c>
    </row>
    <row r="140" s="2" customFormat="1" ht="33" customHeight="1">
      <c r="A140" s="39"/>
      <c r="B140" s="40"/>
      <c r="C140" s="216" t="s">
        <v>296</v>
      </c>
      <c r="D140" s="216" t="s">
        <v>213</v>
      </c>
      <c r="E140" s="217" t="s">
        <v>677</v>
      </c>
      <c r="F140" s="218" t="s">
        <v>678</v>
      </c>
      <c r="G140" s="219" t="s">
        <v>167</v>
      </c>
      <c r="H140" s="220">
        <v>16.800000000000001</v>
      </c>
      <c r="I140" s="221"/>
      <c r="J140" s="222">
        <f>ROUND(I140*H140,2)</f>
        <v>0</v>
      </c>
      <c r="K140" s="218" t="s">
        <v>216</v>
      </c>
      <c r="L140" s="45"/>
      <c r="M140" s="223" t="s">
        <v>19</v>
      </c>
      <c r="N140" s="224" t="s">
        <v>42</v>
      </c>
      <c r="O140" s="85"/>
      <c r="P140" s="225">
        <f>O140*H140</f>
        <v>0</v>
      </c>
      <c r="Q140" s="225">
        <v>0</v>
      </c>
      <c r="R140" s="225">
        <f>Q140*H140</f>
        <v>0</v>
      </c>
      <c r="S140" s="225">
        <v>0</v>
      </c>
      <c r="T140" s="226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27" t="s">
        <v>116</v>
      </c>
      <c r="AT140" s="227" t="s">
        <v>213</v>
      </c>
      <c r="AU140" s="227" t="s">
        <v>75</v>
      </c>
      <c r="AY140" s="18" t="s">
        <v>209</v>
      </c>
      <c r="BE140" s="228">
        <f>IF(N140="základní",J140,0)</f>
        <v>0</v>
      </c>
      <c r="BF140" s="228">
        <f>IF(N140="snížená",J140,0)</f>
        <v>0</v>
      </c>
      <c r="BG140" s="228">
        <f>IF(N140="zákl. přenesená",J140,0)</f>
        <v>0</v>
      </c>
      <c r="BH140" s="228">
        <f>IF(N140="sníž. přenesená",J140,0)</f>
        <v>0</v>
      </c>
      <c r="BI140" s="228">
        <f>IF(N140="nulová",J140,0)</f>
        <v>0</v>
      </c>
      <c r="BJ140" s="18" t="s">
        <v>75</v>
      </c>
      <c r="BK140" s="228">
        <f>ROUND(I140*H140,2)</f>
        <v>0</v>
      </c>
      <c r="BL140" s="18" t="s">
        <v>116</v>
      </c>
      <c r="BM140" s="227" t="s">
        <v>679</v>
      </c>
    </row>
    <row r="141" s="13" customFormat="1">
      <c r="A141" s="13"/>
      <c r="B141" s="234"/>
      <c r="C141" s="235"/>
      <c r="D141" s="229" t="s">
        <v>225</v>
      </c>
      <c r="E141" s="236" t="s">
        <v>19</v>
      </c>
      <c r="F141" s="237" t="s">
        <v>516</v>
      </c>
      <c r="G141" s="235"/>
      <c r="H141" s="238">
        <v>16.800000000000001</v>
      </c>
      <c r="I141" s="239"/>
      <c r="J141" s="235"/>
      <c r="K141" s="235"/>
      <c r="L141" s="240"/>
      <c r="M141" s="241"/>
      <c r="N141" s="242"/>
      <c r="O141" s="242"/>
      <c r="P141" s="242"/>
      <c r="Q141" s="242"/>
      <c r="R141" s="242"/>
      <c r="S141" s="242"/>
      <c r="T141" s="24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44" t="s">
        <v>225</v>
      </c>
      <c r="AU141" s="244" t="s">
        <v>75</v>
      </c>
      <c r="AV141" s="13" t="s">
        <v>79</v>
      </c>
      <c r="AW141" s="13" t="s">
        <v>32</v>
      </c>
      <c r="AX141" s="13" t="s">
        <v>75</v>
      </c>
      <c r="AY141" s="244" t="s">
        <v>209</v>
      </c>
    </row>
    <row r="142" s="2" customFormat="1" ht="16.5" customHeight="1">
      <c r="A142" s="39"/>
      <c r="B142" s="40"/>
      <c r="C142" s="256" t="s">
        <v>301</v>
      </c>
      <c r="D142" s="256" t="s">
        <v>247</v>
      </c>
      <c r="E142" s="257" t="s">
        <v>525</v>
      </c>
      <c r="F142" s="258" t="s">
        <v>526</v>
      </c>
      <c r="G142" s="259" t="s">
        <v>167</v>
      </c>
      <c r="H142" s="260">
        <v>16.800000000000001</v>
      </c>
      <c r="I142" s="261"/>
      <c r="J142" s="262">
        <f>ROUND(I142*H142,2)</f>
        <v>0</v>
      </c>
      <c r="K142" s="258" t="s">
        <v>216</v>
      </c>
      <c r="L142" s="263"/>
      <c r="M142" s="264" t="s">
        <v>19</v>
      </c>
      <c r="N142" s="265" t="s">
        <v>42</v>
      </c>
      <c r="O142" s="85"/>
      <c r="P142" s="225">
        <f>O142*H142</f>
        <v>0</v>
      </c>
      <c r="Q142" s="225">
        <v>0</v>
      </c>
      <c r="R142" s="225">
        <f>Q142*H142</f>
        <v>0</v>
      </c>
      <c r="S142" s="225">
        <v>0</v>
      </c>
      <c r="T142" s="226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27" t="s">
        <v>264</v>
      </c>
      <c r="AT142" s="227" t="s">
        <v>247</v>
      </c>
      <c r="AU142" s="227" t="s">
        <v>75</v>
      </c>
      <c r="AY142" s="18" t="s">
        <v>209</v>
      </c>
      <c r="BE142" s="228">
        <f>IF(N142="základní",J142,0)</f>
        <v>0</v>
      </c>
      <c r="BF142" s="228">
        <f>IF(N142="snížená",J142,0)</f>
        <v>0</v>
      </c>
      <c r="BG142" s="228">
        <f>IF(N142="zákl. přenesená",J142,0)</f>
        <v>0</v>
      </c>
      <c r="BH142" s="228">
        <f>IF(N142="sníž. přenesená",J142,0)</f>
        <v>0</v>
      </c>
      <c r="BI142" s="228">
        <f>IF(N142="nulová",J142,0)</f>
        <v>0</v>
      </c>
      <c r="BJ142" s="18" t="s">
        <v>75</v>
      </c>
      <c r="BK142" s="228">
        <f>ROUND(I142*H142,2)</f>
        <v>0</v>
      </c>
      <c r="BL142" s="18" t="s">
        <v>264</v>
      </c>
      <c r="BM142" s="227" t="s">
        <v>299</v>
      </c>
    </row>
    <row r="143" s="13" customFormat="1">
      <c r="A143" s="13"/>
      <c r="B143" s="234"/>
      <c r="C143" s="235"/>
      <c r="D143" s="229" t="s">
        <v>225</v>
      </c>
      <c r="E143" s="236" t="s">
        <v>19</v>
      </c>
      <c r="F143" s="237" t="s">
        <v>516</v>
      </c>
      <c r="G143" s="235"/>
      <c r="H143" s="238">
        <v>16.800000000000001</v>
      </c>
      <c r="I143" s="239"/>
      <c r="J143" s="235"/>
      <c r="K143" s="235"/>
      <c r="L143" s="240"/>
      <c r="M143" s="241"/>
      <c r="N143" s="242"/>
      <c r="O143" s="242"/>
      <c r="P143" s="242"/>
      <c r="Q143" s="242"/>
      <c r="R143" s="242"/>
      <c r="S143" s="242"/>
      <c r="T143" s="24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4" t="s">
        <v>225</v>
      </c>
      <c r="AU143" s="244" t="s">
        <v>75</v>
      </c>
      <c r="AV143" s="13" t="s">
        <v>79</v>
      </c>
      <c r="AW143" s="13" t="s">
        <v>32</v>
      </c>
      <c r="AX143" s="13" t="s">
        <v>75</v>
      </c>
      <c r="AY143" s="244" t="s">
        <v>209</v>
      </c>
    </row>
    <row r="144" s="2" customFormat="1" ht="16.5" customHeight="1">
      <c r="A144" s="39"/>
      <c r="B144" s="40"/>
      <c r="C144" s="256" t="s">
        <v>306</v>
      </c>
      <c r="D144" s="256" t="s">
        <v>247</v>
      </c>
      <c r="E144" s="257" t="s">
        <v>332</v>
      </c>
      <c r="F144" s="258" t="s">
        <v>333</v>
      </c>
      <c r="G144" s="259" t="s">
        <v>171</v>
      </c>
      <c r="H144" s="260">
        <v>2.52</v>
      </c>
      <c r="I144" s="261"/>
      <c r="J144" s="262">
        <f>ROUND(I144*H144,2)</f>
        <v>0</v>
      </c>
      <c r="K144" s="258" t="s">
        <v>216</v>
      </c>
      <c r="L144" s="263"/>
      <c r="M144" s="264" t="s">
        <v>19</v>
      </c>
      <c r="N144" s="265" t="s">
        <v>42</v>
      </c>
      <c r="O144" s="85"/>
      <c r="P144" s="225">
        <f>O144*H144</f>
        <v>0</v>
      </c>
      <c r="Q144" s="225">
        <v>2.234</v>
      </c>
      <c r="R144" s="225">
        <f>Q144*H144</f>
        <v>5.6296799999999996</v>
      </c>
      <c r="S144" s="225">
        <v>0</v>
      </c>
      <c r="T144" s="226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27" t="s">
        <v>264</v>
      </c>
      <c r="AT144" s="227" t="s">
        <v>247</v>
      </c>
      <c r="AU144" s="227" t="s">
        <v>75</v>
      </c>
      <c r="AY144" s="18" t="s">
        <v>209</v>
      </c>
      <c r="BE144" s="228">
        <f>IF(N144="základní",J144,0)</f>
        <v>0</v>
      </c>
      <c r="BF144" s="228">
        <f>IF(N144="snížená",J144,0)</f>
        <v>0</v>
      </c>
      <c r="BG144" s="228">
        <f>IF(N144="zákl. přenesená",J144,0)</f>
        <v>0</v>
      </c>
      <c r="BH144" s="228">
        <f>IF(N144="sníž. přenesená",J144,0)</f>
        <v>0</v>
      </c>
      <c r="BI144" s="228">
        <f>IF(N144="nulová",J144,0)</f>
        <v>0</v>
      </c>
      <c r="BJ144" s="18" t="s">
        <v>75</v>
      </c>
      <c r="BK144" s="228">
        <f>ROUND(I144*H144,2)</f>
        <v>0</v>
      </c>
      <c r="BL144" s="18" t="s">
        <v>264</v>
      </c>
      <c r="BM144" s="227" t="s">
        <v>480</v>
      </c>
    </row>
    <row r="145" s="13" customFormat="1">
      <c r="A145" s="13"/>
      <c r="B145" s="234"/>
      <c r="C145" s="235"/>
      <c r="D145" s="229" t="s">
        <v>225</v>
      </c>
      <c r="E145" s="236" t="s">
        <v>19</v>
      </c>
      <c r="F145" s="237" t="s">
        <v>590</v>
      </c>
      <c r="G145" s="235"/>
      <c r="H145" s="238">
        <v>2.52</v>
      </c>
      <c r="I145" s="239"/>
      <c r="J145" s="235"/>
      <c r="K145" s="235"/>
      <c r="L145" s="240"/>
      <c r="M145" s="241"/>
      <c r="N145" s="242"/>
      <c r="O145" s="242"/>
      <c r="P145" s="242"/>
      <c r="Q145" s="242"/>
      <c r="R145" s="242"/>
      <c r="S145" s="242"/>
      <c r="T145" s="24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44" t="s">
        <v>225</v>
      </c>
      <c r="AU145" s="244" t="s">
        <v>75</v>
      </c>
      <c r="AV145" s="13" t="s">
        <v>79</v>
      </c>
      <c r="AW145" s="13" t="s">
        <v>32</v>
      </c>
      <c r="AX145" s="13" t="s">
        <v>75</v>
      </c>
      <c r="AY145" s="244" t="s">
        <v>209</v>
      </c>
    </row>
    <row r="146" s="2" customFormat="1">
      <c r="A146" s="39"/>
      <c r="B146" s="40"/>
      <c r="C146" s="216" t="s">
        <v>310</v>
      </c>
      <c r="D146" s="216" t="s">
        <v>213</v>
      </c>
      <c r="E146" s="217" t="s">
        <v>581</v>
      </c>
      <c r="F146" s="218" t="s">
        <v>582</v>
      </c>
      <c r="G146" s="219" t="s">
        <v>304</v>
      </c>
      <c r="H146" s="220">
        <v>8</v>
      </c>
      <c r="I146" s="221"/>
      <c r="J146" s="222">
        <f>ROUND(I146*H146,2)</f>
        <v>0</v>
      </c>
      <c r="K146" s="218" t="s">
        <v>216</v>
      </c>
      <c r="L146" s="45"/>
      <c r="M146" s="223" t="s">
        <v>19</v>
      </c>
      <c r="N146" s="224" t="s">
        <v>42</v>
      </c>
      <c r="O146" s="85"/>
      <c r="P146" s="225">
        <f>O146*H146</f>
        <v>0</v>
      </c>
      <c r="Q146" s="225">
        <v>0</v>
      </c>
      <c r="R146" s="225">
        <f>Q146*H146</f>
        <v>0</v>
      </c>
      <c r="S146" s="225">
        <v>0</v>
      </c>
      <c r="T146" s="226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27" t="s">
        <v>116</v>
      </c>
      <c r="AT146" s="227" t="s">
        <v>213</v>
      </c>
      <c r="AU146" s="227" t="s">
        <v>75</v>
      </c>
      <c r="AY146" s="18" t="s">
        <v>209</v>
      </c>
      <c r="BE146" s="228">
        <f>IF(N146="základní",J146,0)</f>
        <v>0</v>
      </c>
      <c r="BF146" s="228">
        <f>IF(N146="snížená",J146,0)</f>
        <v>0</v>
      </c>
      <c r="BG146" s="228">
        <f>IF(N146="zákl. přenesená",J146,0)</f>
        <v>0</v>
      </c>
      <c r="BH146" s="228">
        <f>IF(N146="sníž. přenesená",J146,0)</f>
        <v>0</v>
      </c>
      <c r="BI146" s="228">
        <f>IF(N146="nulová",J146,0)</f>
        <v>0</v>
      </c>
      <c r="BJ146" s="18" t="s">
        <v>75</v>
      </c>
      <c r="BK146" s="228">
        <f>ROUND(I146*H146,2)</f>
        <v>0</v>
      </c>
      <c r="BL146" s="18" t="s">
        <v>116</v>
      </c>
      <c r="BM146" s="227" t="s">
        <v>680</v>
      </c>
    </row>
    <row r="147" s="2" customFormat="1">
      <c r="A147" s="39"/>
      <c r="B147" s="40"/>
      <c r="C147" s="216" t="s">
        <v>315</v>
      </c>
      <c r="D147" s="216" t="s">
        <v>213</v>
      </c>
      <c r="E147" s="217" t="s">
        <v>307</v>
      </c>
      <c r="F147" s="218" t="s">
        <v>308</v>
      </c>
      <c r="G147" s="219" t="s">
        <v>304</v>
      </c>
      <c r="H147" s="220">
        <v>4</v>
      </c>
      <c r="I147" s="221"/>
      <c r="J147" s="222">
        <f>ROUND(I147*H147,2)</f>
        <v>0</v>
      </c>
      <c r="K147" s="218" t="s">
        <v>216</v>
      </c>
      <c r="L147" s="45"/>
      <c r="M147" s="223" t="s">
        <v>19</v>
      </c>
      <c r="N147" s="224" t="s">
        <v>42</v>
      </c>
      <c r="O147" s="85"/>
      <c r="P147" s="225">
        <f>O147*H147</f>
        <v>0</v>
      </c>
      <c r="Q147" s="225">
        <v>0</v>
      </c>
      <c r="R147" s="225">
        <f>Q147*H147</f>
        <v>0</v>
      </c>
      <c r="S147" s="225">
        <v>0</v>
      </c>
      <c r="T147" s="226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27" t="s">
        <v>217</v>
      </c>
      <c r="AT147" s="227" t="s">
        <v>213</v>
      </c>
      <c r="AU147" s="227" t="s">
        <v>75</v>
      </c>
      <c r="AY147" s="18" t="s">
        <v>209</v>
      </c>
      <c r="BE147" s="228">
        <f>IF(N147="základní",J147,0)</f>
        <v>0</v>
      </c>
      <c r="BF147" s="228">
        <f>IF(N147="snížená",J147,0)</f>
        <v>0</v>
      </c>
      <c r="BG147" s="228">
        <f>IF(N147="zákl. přenesená",J147,0)</f>
        <v>0</v>
      </c>
      <c r="BH147" s="228">
        <f>IF(N147="sníž. přenesená",J147,0)</f>
        <v>0</v>
      </c>
      <c r="BI147" s="228">
        <f>IF(N147="nulová",J147,0)</f>
        <v>0</v>
      </c>
      <c r="BJ147" s="18" t="s">
        <v>75</v>
      </c>
      <c r="BK147" s="228">
        <f>ROUND(I147*H147,2)</f>
        <v>0</v>
      </c>
      <c r="BL147" s="18" t="s">
        <v>217</v>
      </c>
      <c r="BM147" s="227" t="s">
        <v>483</v>
      </c>
    </row>
    <row r="148" s="13" customFormat="1">
      <c r="A148" s="13"/>
      <c r="B148" s="234"/>
      <c r="C148" s="235"/>
      <c r="D148" s="229" t="s">
        <v>225</v>
      </c>
      <c r="E148" s="236" t="s">
        <v>19</v>
      </c>
      <c r="F148" s="237" t="s">
        <v>116</v>
      </c>
      <c r="G148" s="235"/>
      <c r="H148" s="238">
        <v>4</v>
      </c>
      <c r="I148" s="239"/>
      <c r="J148" s="235"/>
      <c r="K148" s="235"/>
      <c r="L148" s="240"/>
      <c r="M148" s="241"/>
      <c r="N148" s="242"/>
      <c r="O148" s="242"/>
      <c r="P148" s="242"/>
      <c r="Q148" s="242"/>
      <c r="R148" s="242"/>
      <c r="S148" s="242"/>
      <c r="T148" s="24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4" t="s">
        <v>225</v>
      </c>
      <c r="AU148" s="244" t="s">
        <v>75</v>
      </c>
      <c r="AV148" s="13" t="s">
        <v>79</v>
      </c>
      <c r="AW148" s="13" t="s">
        <v>32</v>
      </c>
      <c r="AX148" s="13" t="s">
        <v>75</v>
      </c>
      <c r="AY148" s="244" t="s">
        <v>209</v>
      </c>
    </row>
    <row r="149" s="2" customFormat="1" ht="55.5" customHeight="1">
      <c r="A149" s="39"/>
      <c r="B149" s="40"/>
      <c r="C149" s="216" t="s">
        <v>7</v>
      </c>
      <c r="D149" s="216" t="s">
        <v>213</v>
      </c>
      <c r="E149" s="217" t="s">
        <v>311</v>
      </c>
      <c r="F149" s="218" t="s">
        <v>312</v>
      </c>
      <c r="G149" s="219" t="s">
        <v>167</v>
      </c>
      <c r="H149" s="220">
        <v>200</v>
      </c>
      <c r="I149" s="221"/>
      <c r="J149" s="222">
        <f>ROUND(I149*H149,2)</f>
        <v>0</v>
      </c>
      <c r="K149" s="218" t="s">
        <v>216</v>
      </c>
      <c r="L149" s="45"/>
      <c r="M149" s="223" t="s">
        <v>19</v>
      </c>
      <c r="N149" s="224" t="s">
        <v>42</v>
      </c>
      <c r="O149" s="85"/>
      <c r="P149" s="225">
        <f>O149*H149</f>
        <v>0</v>
      </c>
      <c r="Q149" s="225">
        <v>0</v>
      </c>
      <c r="R149" s="225">
        <f>Q149*H149</f>
        <v>0</v>
      </c>
      <c r="S149" s="225">
        <v>0</v>
      </c>
      <c r="T149" s="226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27" t="s">
        <v>217</v>
      </c>
      <c r="AT149" s="227" t="s">
        <v>213</v>
      </c>
      <c r="AU149" s="227" t="s">
        <v>75</v>
      </c>
      <c r="AY149" s="18" t="s">
        <v>209</v>
      </c>
      <c r="BE149" s="228">
        <f>IF(N149="základní",J149,0)</f>
        <v>0</v>
      </c>
      <c r="BF149" s="228">
        <f>IF(N149="snížená",J149,0)</f>
        <v>0</v>
      </c>
      <c r="BG149" s="228">
        <f>IF(N149="zákl. přenesená",J149,0)</f>
        <v>0</v>
      </c>
      <c r="BH149" s="228">
        <f>IF(N149="sníž. přenesená",J149,0)</f>
        <v>0</v>
      </c>
      <c r="BI149" s="228">
        <f>IF(N149="nulová",J149,0)</f>
        <v>0</v>
      </c>
      <c r="BJ149" s="18" t="s">
        <v>75</v>
      </c>
      <c r="BK149" s="228">
        <f>ROUND(I149*H149,2)</f>
        <v>0</v>
      </c>
      <c r="BL149" s="18" t="s">
        <v>217</v>
      </c>
      <c r="BM149" s="227" t="s">
        <v>485</v>
      </c>
    </row>
    <row r="150" s="2" customFormat="1">
      <c r="A150" s="39"/>
      <c r="B150" s="40"/>
      <c r="C150" s="41"/>
      <c r="D150" s="229" t="s">
        <v>223</v>
      </c>
      <c r="E150" s="41"/>
      <c r="F150" s="230" t="s">
        <v>244</v>
      </c>
      <c r="G150" s="41"/>
      <c r="H150" s="41"/>
      <c r="I150" s="231"/>
      <c r="J150" s="41"/>
      <c r="K150" s="41"/>
      <c r="L150" s="45"/>
      <c r="M150" s="232"/>
      <c r="N150" s="233"/>
      <c r="O150" s="85"/>
      <c r="P150" s="85"/>
      <c r="Q150" s="85"/>
      <c r="R150" s="85"/>
      <c r="S150" s="85"/>
      <c r="T150" s="86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T150" s="18" t="s">
        <v>223</v>
      </c>
      <c r="AU150" s="18" t="s">
        <v>75</v>
      </c>
    </row>
    <row r="151" s="13" customFormat="1">
      <c r="A151" s="13"/>
      <c r="B151" s="234"/>
      <c r="C151" s="235"/>
      <c r="D151" s="229" t="s">
        <v>225</v>
      </c>
      <c r="E151" s="236" t="s">
        <v>19</v>
      </c>
      <c r="F151" s="237" t="s">
        <v>314</v>
      </c>
      <c r="G151" s="235"/>
      <c r="H151" s="238">
        <v>200</v>
      </c>
      <c r="I151" s="239"/>
      <c r="J151" s="235"/>
      <c r="K151" s="235"/>
      <c r="L151" s="240"/>
      <c r="M151" s="241"/>
      <c r="N151" s="242"/>
      <c r="O151" s="242"/>
      <c r="P151" s="242"/>
      <c r="Q151" s="242"/>
      <c r="R151" s="242"/>
      <c r="S151" s="242"/>
      <c r="T151" s="24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44" t="s">
        <v>225</v>
      </c>
      <c r="AU151" s="244" t="s">
        <v>75</v>
      </c>
      <c r="AV151" s="13" t="s">
        <v>79</v>
      </c>
      <c r="AW151" s="13" t="s">
        <v>32</v>
      </c>
      <c r="AX151" s="13" t="s">
        <v>75</v>
      </c>
      <c r="AY151" s="244" t="s">
        <v>209</v>
      </c>
    </row>
    <row r="152" s="2" customFormat="1" ht="44.25" customHeight="1">
      <c r="A152" s="39"/>
      <c r="B152" s="40"/>
      <c r="C152" s="216" t="s">
        <v>325</v>
      </c>
      <c r="D152" s="216" t="s">
        <v>213</v>
      </c>
      <c r="E152" s="217" t="s">
        <v>337</v>
      </c>
      <c r="F152" s="218" t="s">
        <v>338</v>
      </c>
      <c r="G152" s="219" t="s">
        <v>176</v>
      </c>
      <c r="H152" s="220">
        <v>86</v>
      </c>
      <c r="I152" s="221"/>
      <c r="J152" s="222">
        <f>ROUND(I152*H152,2)</f>
        <v>0</v>
      </c>
      <c r="K152" s="218" t="s">
        <v>216</v>
      </c>
      <c r="L152" s="45"/>
      <c r="M152" s="223" t="s">
        <v>19</v>
      </c>
      <c r="N152" s="224" t="s">
        <v>42</v>
      </c>
      <c r="O152" s="85"/>
      <c r="P152" s="225">
        <f>O152*H152</f>
        <v>0</v>
      </c>
      <c r="Q152" s="225">
        <v>0</v>
      </c>
      <c r="R152" s="225">
        <f>Q152*H152</f>
        <v>0</v>
      </c>
      <c r="S152" s="225">
        <v>0</v>
      </c>
      <c r="T152" s="226">
        <f>S152*H152</f>
        <v>0</v>
      </c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R152" s="227" t="s">
        <v>217</v>
      </c>
      <c r="AT152" s="227" t="s">
        <v>213</v>
      </c>
      <c r="AU152" s="227" t="s">
        <v>75</v>
      </c>
      <c r="AY152" s="18" t="s">
        <v>209</v>
      </c>
      <c r="BE152" s="228">
        <f>IF(N152="základní",J152,0)</f>
        <v>0</v>
      </c>
      <c r="BF152" s="228">
        <f>IF(N152="snížená",J152,0)</f>
        <v>0</v>
      </c>
      <c r="BG152" s="228">
        <f>IF(N152="zákl. přenesená",J152,0)</f>
        <v>0</v>
      </c>
      <c r="BH152" s="228">
        <f>IF(N152="sníž. přenesená",J152,0)</f>
        <v>0</v>
      </c>
      <c r="BI152" s="228">
        <f>IF(N152="nulová",J152,0)</f>
        <v>0</v>
      </c>
      <c r="BJ152" s="18" t="s">
        <v>75</v>
      </c>
      <c r="BK152" s="228">
        <f>ROUND(I152*H152,2)</f>
        <v>0</v>
      </c>
      <c r="BL152" s="18" t="s">
        <v>217</v>
      </c>
      <c r="BM152" s="227" t="s">
        <v>339</v>
      </c>
    </row>
    <row r="153" s="13" customFormat="1">
      <c r="A153" s="13"/>
      <c r="B153" s="234"/>
      <c r="C153" s="235"/>
      <c r="D153" s="229" t="s">
        <v>225</v>
      </c>
      <c r="E153" s="236" t="s">
        <v>19</v>
      </c>
      <c r="F153" s="237" t="s">
        <v>644</v>
      </c>
      <c r="G153" s="235"/>
      <c r="H153" s="238">
        <v>27</v>
      </c>
      <c r="I153" s="239"/>
      <c r="J153" s="235"/>
      <c r="K153" s="235"/>
      <c r="L153" s="240"/>
      <c r="M153" s="241"/>
      <c r="N153" s="242"/>
      <c r="O153" s="242"/>
      <c r="P153" s="242"/>
      <c r="Q153" s="242"/>
      <c r="R153" s="242"/>
      <c r="S153" s="242"/>
      <c r="T153" s="24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44" t="s">
        <v>225</v>
      </c>
      <c r="AU153" s="244" t="s">
        <v>75</v>
      </c>
      <c r="AV153" s="13" t="s">
        <v>79</v>
      </c>
      <c r="AW153" s="13" t="s">
        <v>32</v>
      </c>
      <c r="AX153" s="13" t="s">
        <v>71</v>
      </c>
      <c r="AY153" s="244" t="s">
        <v>209</v>
      </c>
    </row>
    <row r="154" s="13" customFormat="1">
      <c r="A154" s="13"/>
      <c r="B154" s="234"/>
      <c r="C154" s="235"/>
      <c r="D154" s="229" t="s">
        <v>225</v>
      </c>
      <c r="E154" s="236" t="s">
        <v>19</v>
      </c>
      <c r="F154" s="237" t="s">
        <v>234</v>
      </c>
      <c r="G154" s="235"/>
      <c r="H154" s="238">
        <v>45</v>
      </c>
      <c r="I154" s="239"/>
      <c r="J154" s="235"/>
      <c r="K154" s="235"/>
      <c r="L154" s="240"/>
      <c r="M154" s="241"/>
      <c r="N154" s="242"/>
      <c r="O154" s="242"/>
      <c r="P154" s="242"/>
      <c r="Q154" s="242"/>
      <c r="R154" s="242"/>
      <c r="S154" s="242"/>
      <c r="T154" s="24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44" t="s">
        <v>225</v>
      </c>
      <c r="AU154" s="244" t="s">
        <v>75</v>
      </c>
      <c r="AV154" s="13" t="s">
        <v>79</v>
      </c>
      <c r="AW154" s="13" t="s">
        <v>32</v>
      </c>
      <c r="AX154" s="13" t="s">
        <v>71</v>
      </c>
      <c r="AY154" s="244" t="s">
        <v>209</v>
      </c>
    </row>
    <row r="155" s="13" customFormat="1">
      <c r="A155" s="13"/>
      <c r="B155" s="234"/>
      <c r="C155" s="235"/>
      <c r="D155" s="229" t="s">
        <v>225</v>
      </c>
      <c r="E155" s="236" t="s">
        <v>19</v>
      </c>
      <c r="F155" s="237" t="s">
        <v>645</v>
      </c>
      <c r="G155" s="235"/>
      <c r="H155" s="238">
        <v>14</v>
      </c>
      <c r="I155" s="239"/>
      <c r="J155" s="235"/>
      <c r="K155" s="235"/>
      <c r="L155" s="240"/>
      <c r="M155" s="241"/>
      <c r="N155" s="242"/>
      <c r="O155" s="242"/>
      <c r="P155" s="242"/>
      <c r="Q155" s="242"/>
      <c r="R155" s="242"/>
      <c r="S155" s="242"/>
      <c r="T155" s="24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44" t="s">
        <v>225</v>
      </c>
      <c r="AU155" s="244" t="s">
        <v>75</v>
      </c>
      <c r="AV155" s="13" t="s">
        <v>79</v>
      </c>
      <c r="AW155" s="13" t="s">
        <v>32</v>
      </c>
      <c r="AX155" s="13" t="s">
        <v>71</v>
      </c>
      <c r="AY155" s="244" t="s">
        <v>209</v>
      </c>
    </row>
    <row r="156" s="14" customFormat="1">
      <c r="A156" s="14"/>
      <c r="B156" s="245"/>
      <c r="C156" s="246"/>
      <c r="D156" s="229" t="s">
        <v>225</v>
      </c>
      <c r="E156" s="247" t="s">
        <v>540</v>
      </c>
      <c r="F156" s="248" t="s">
        <v>229</v>
      </c>
      <c r="G156" s="246"/>
      <c r="H156" s="249">
        <v>86</v>
      </c>
      <c r="I156" s="250"/>
      <c r="J156" s="246"/>
      <c r="K156" s="246"/>
      <c r="L156" s="251"/>
      <c r="M156" s="252"/>
      <c r="N156" s="253"/>
      <c r="O156" s="253"/>
      <c r="P156" s="253"/>
      <c r="Q156" s="253"/>
      <c r="R156" s="253"/>
      <c r="S156" s="253"/>
      <c r="T156" s="25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55" t="s">
        <v>225</v>
      </c>
      <c r="AU156" s="255" t="s">
        <v>75</v>
      </c>
      <c r="AV156" s="14" t="s">
        <v>116</v>
      </c>
      <c r="AW156" s="14" t="s">
        <v>32</v>
      </c>
      <c r="AX156" s="14" t="s">
        <v>75</v>
      </c>
      <c r="AY156" s="255" t="s">
        <v>209</v>
      </c>
    </row>
    <row r="157" s="2" customFormat="1">
      <c r="A157" s="39"/>
      <c r="B157" s="40"/>
      <c r="C157" s="216" t="s">
        <v>331</v>
      </c>
      <c r="D157" s="216" t="s">
        <v>213</v>
      </c>
      <c r="E157" s="217" t="s">
        <v>341</v>
      </c>
      <c r="F157" s="218" t="s">
        <v>342</v>
      </c>
      <c r="G157" s="219" t="s">
        <v>176</v>
      </c>
      <c r="H157" s="220">
        <v>86</v>
      </c>
      <c r="I157" s="221"/>
      <c r="J157" s="222">
        <f>ROUND(I157*H157,2)</f>
        <v>0</v>
      </c>
      <c r="K157" s="218" t="s">
        <v>216</v>
      </c>
      <c r="L157" s="45"/>
      <c r="M157" s="223" t="s">
        <v>19</v>
      </c>
      <c r="N157" s="224" t="s">
        <v>42</v>
      </c>
      <c r="O157" s="85"/>
      <c r="P157" s="225">
        <f>O157*H157</f>
        <v>0</v>
      </c>
      <c r="Q157" s="225">
        <v>0</v>
      </c>
      <c r="R157" s="225">
        <f>Q157*H157</f>
        <v>0</v>
      </c>
      <c r="S157" s="225">
        <v>0</v>
      </c>
      <c r="T157" s="226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27" t="s">
        <v>116</v>
      </c>
      <c r="AT157" s="227" t="s">
        <v>213</v>
      </c>
      <c r="AU157" s="227" t="s">
        <v>75</v>
      </c>
      <c r="AY157" s="18" t="s">
        <v>209</v>
      </c>
      <c r="BE157" s="228">
        <f>IF(N157="základní",J157,0)</f>
        <v>0</v>
      </c>
      <c r="BF157" s="228">
        <f>IF(N157="snížená",J157,0)</f>
        <v>0</v>
      </c>
      <c r="BG157" s="228">
        <f>IF(N157="zákl. přenesená",J157,0)</f>
        <v>0</v>
      </c>
      <c r="BH157" s="228">
        <f>IF(N157="sníž. přenesená",J157,0)</f>
        <v>0</v>
      </c>
      <c r="BI157" s="228">
        <f>IF(N157="nulová",J157,0)</f>
        <v>0</v>
      </c>
      <c r="BJ157" s="18" t="s">
        <v>75</v>
      </c>
      <c r="BK157" s="228">
        <f>ROUND(I157*H157,2)</f>
        <v>0</v>
      </c>
      <c r="BL157" s="18" t="s">
        <v>116</v>
      </c>
      <c r="BM157" s="227" t="s">
        <v>343</v>
      </c>
    </row>
    <row r="158" s="13" customFormat="1">
      <c r="A158" s="13"/>
      <c r="B158" s="234"/>
      <c r="C158" s="235"/>
      <c r="D158" s="229" t="s">
        <v>225</v>
      </c>
      <c r="E158" s="236" t="s">
        <v>19</v>
      </c>
      <c r="F158" s="237" t="s">
        <v>540</v>
      </c>
      <c r="G158" s="235"/>
      <c r="H158" s="238">
        <v>86</v>
      </c>
      <c r="I158" s="239"/>
      <c r="J158" s="235"/>
      <c r="K158" s="235"/>
      <c r="L158" s="240"/>
      <c r="M158" s="241"/>
      <c r="N158" s="242"/>
      <c r="O158" s="242"/>
      <c r="P158" s="242"/>
      <c r="Q158" s="242"/>
      <c r="R158" s="242"/>
      <c r="S158" s="242"/>
      <c r="T158" s="24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44" t="s">
        <v>225</v>
      </c>
      <c r="AU158" s="244" t="s">
        <v>75</v>
      </c>
      <c r="AV158" s="13" t="s">
        <v>79</v>
      </c>
      <c r="AW158" s="13" t="s">
        <v>32</v>
      </c>
      <c r="AX158" s="13" t="s">
        <v>75</v>
      </c>
      <c r="AY158" s="244" t="s">
        <v>209</v>
      </c>
    </row>
    <row r="159" s="2" customFormat="1" ht="16.5" customHeight="1">
      <c r="A159" s="39"/>
      <c r="B159" s="40"/>
      <c r="C159" s="256" t="s">
        <v>336</v>
      </c>
      <c r="D159" s="256" t="s">
        <v>247</v>
      </c>
      <c r="E159" s="257" t="s">
        <v>345</v>
      </c>
      <c r="F159" s="258" t="s">
        <v>346</v>
      </c>
      <c r="G159" s="259" t="s">
        <v>176</v>
      </c>
      <c r="H159" s="260">
        <v>86</v>
      </c>
      <c r="I159" s="261"/>
      <c r="J159" s="262">
        <f>ROUND(I159*H159,2)</f>
        <v>0</v>
      </c>
      <c r="K159" s="258" t="s">
        <v>216</v>
      </c>
      <c r="L159" s="263"/>
      <c r="M159" s="264" t="s">
        <v>19</v>
      </c>
      <c r="N159" s="265" t="s">
        <v>42</v>
      </c>
      <c r="O159" s="85"/>
      <c r="P159" s="225">
        <f>O159*H159</f>
        <v>0</v>
      </c>
      <c r="Q159" s="225">
        <v>0.00031</v>
      </c>
      <c r="R159" s="225">
        <f>Q159*H159</f>
        <v>0.02666</v>
      </c>
      <c r="S159" s="225">
        <v>0</v>
      </c>
      <c r="T159" s="226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27" t="s">
        <v>264</v>
      </c>
      <c r="AT159" s="227" t="s">
        <v>247</v>
      </c>
      <c r="AU159" s="227" t="s">
        <v>75</v>
      </c>
      <c r="AY159" s="18" t="s">
        <v>209</v>
      </c>
      <c r="BE159" s="228">
        <f>IF(N159="základní",J159,0)</f>
        <v>0</v>
      </c>
      <c r="BF159" s="228">
        <f>IF(N159="snížená",J159,0)</f>
        <v>0</v>
      </c>
      <c r="BG159" s="228">
        <f>IF(N159="zákl. přenesená",J159,0)</f>
        <v>0</v>
      </c>
      <c r="BH159" s="228">
        <f>IF(N159="sníž. přenesená",J159,0)</f>
        <v>0</v>
      </c>
      <c r="BI159" s="228">
        <f>IF(N159="nulová",J159,0)</f>
        <v>0</v>
      </c>
      <c r="BJ159" s="18" t="s">
        <v>75</v>
      </c>
      <c r="BK159" s="228">
        <f>ROUND(I159*H159,2)</f>
        <v>0</v>
      </c>
      <c r="BL159" s="18" t="s">
        <v>264</v>
      </c>
      <c r="BM159" s="227" t="s">
        <v>347</v>
      </c>
    </row>
    <row r="160" s="13" customFormat="1">
      <c r="A160" s="13"/>
      <c r="B160" s="234"/>
      <c r="C160" s="235"/>
      <c r="D160" s="229" t="s">
        <v>225</v>
      </c>
      <c r="E160" s="236" t="s">
        <v>19</v>
      </c>
      <c r="F160" s="237" t="s">
        <v>540</v>
      </c>
      <c r="G160" s="235"/>
      <c r="H160" s="238">
        <v>86</v>
      </c>
      <c r="I160" s="239"/>
      <c r="J160" s="235"/>
      <c r="K160" s="235"/>
      <c r="L160" s="240"/>
      <c r="M160" s="241"/>
      <c r="N160" s="242"/>
      <c r="O160" s="242"/>
      <c r="P160" s="242"/>
      <c r="Q160" s="242"/>
      <c r="R160" s="242"/>
      <c r="S160" s="242"/>
      <c r="T160" s="24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44" t="s">
        <v>225</v>
      </c>
      <c r="AU160" s="244" t="s">
        <v>75</v>
      </c>
      <c r="AV160" s="13" t="s">
        <v>79</v>
      </c>
      <c r="AW160" s="13" t="s">
        <v>32</v>
      </c>
      <c r="AX160" s="13" t="s">
        <v>75</v>
      </c>
      <c r="AY160" s="244" t="s">
        <v>209</v>
      </c>
    </row>
    <row r="161" s="2" customFormat="1" ht="16.5" customHeight="1">
      <c r="A161" s="39"/>
      <c r="B161" s="40"/>
      <c r="C161" s="256" t="s">
        <v>340</v>
      </c>
      <c r="D161" s="256" t="s">
        <v>247</v>
      </c>
      <c r="E161" s="257" t="s">
        <v>349</v>
      </c>
      <c r="F161" s="258" t="s">
        <v>350</v>
      </c>
      <c r="G161" s="259" t="s">
        <v>289</v>
      </c>
      <c r="H161" s="260">
        <v>37.840000000000003</v>
      </c>
      <c r="I161" s="261"/>
      <c r="J161" s="262">
        <f>ROUND(I161*H161,2)</f>
        <v>0</v>
      </c>
      <c r="K161" s="258" t="s">
        <v>216</v>
      </c>
      <c r="L161" s="263"/>
      <c r="M161" s="264" t="s">
        <v>19</v>
      </c>
      <c r="N161" s="265" t="s">
        <v>42</v>
      </c>
      <c r="O161" s="85"/>
      <c r="P161" s="225">
        <f>O161*H161</f>
        <v>0</v>
      </c>
      <c r="Q161" s="225">
        <v>1</v>
      </c>
      <c r="R161" s="225">
        <f>Q161*H161</f>
        <v>37.840000000000003</v>
      </c>
      <c r="S161" s="225">
        <v>0</v>
      </c>
      <c r="T161" s="226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27" t="s">
        <v>264</v>
      </c>
      <c r="AT161" s="227" t="s">
        <v>247</v>
      </c>
      <c r="AU161" s="227" t="s">
        <v>75</v>
      </c>
      <c r="AY161" s="18" t="s">
        <v>209</v>
      </c>
      <c r="BE161" s="228">
        <f>IF(N161="základní",J161,0)</f>
        <v>0</v>
      </c>
      <c r="BF161" s="228">
        <f>IF(N161="snížená",J161,0)</f>
        <v>0</v>
      </c>
      <c r="BG161" s="228">
        <f>IF(N161="zákl. přenesená",J161,0)</f>
        <v>0</v>
      </c>
      <c r="BH161" s="228">
        <f>IF(N161="sníž. přenesená",J161,0)</f>
        <v>0</v>
      </c>
      <c r="BI161" s="228">
        <f>IF(N161="nulová",J161,0)</f>
        <v>0</v>
      </c>
      <c r="BJ161" s="18" t="s">
        <v>75</v>
      </c>
      <c r="BK161" s="228">
        <f>ROUND(I161*H161,2)</f>
        <v>0</v>
      </c>
      <c r="BL161" s="18" t="s">
        <v>264</v>
      </c>
      <c r="BM161" s="227" t="s">
        <v>351</v>
      </c>
    </row>
    <row r="162" s="13" customFormat="1">
      <c r="A162" s="13"/>
      <c r="B162" s="234"/>
      <c r="C162" s="235"/>
      <c r="D162" s="229" t="s">
        <v>225</v>
      </c>
      <c r="E162" s="236" t="s">
        <v>19</v>
      </c>
      <c r="F162" s="237" t="s">
        <v>598</v>
      </c>
      <c r="G162" s="235"/>
      <c r="H162" s="238">
        <v>37.840000000000003</v>
      </c>
      <c r="I162" s="239"/>
      <c r="J162" s="235"/>
      <c r="K162" s="235"/>
      <c r="L162" s="240"/>
      <c r="M162" s="241"/>
      <c r="N162" s="242"/>
      <c r="O162" s="242"/>
      <c r="P162" s="242"/>
      <c r="Q162" s="242"/>
      <c r="R162" s="242"/>
      <c r="S162" s="242"/>
      <c r="T162" s="24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44" t="s">
        <v>225</v>
      </c>
      <c r="AU162" s="244" t="s">
        <v>75</v>
      </c>
      <c r="AV162" s="13" t="s">
        <v>79</v>
      </c>
      <c r="AW162" s="13" t="s">
        <v>32</v>
      </c>
      <c r="AX162" s="13" t="s">
        <v>75</v>
      </c>
      <c r="AY162" s="244" t="s">
        <v>209</v>
      </c>
    </row>
    <row r="163" s="2" customFormat="1" ht="16.5" customHeight="1">
      <c r="A163" s="39"/>
      <c r="B163" s="40"/>
      <c r="C163" s="256" t="s">
        <v>344</v>
      </c>
      <c r="D163" s="256" t="s">
        <v>247</v>
      </c>
      <c r="E163" s="257" t="s">
        <v>354</v>
      </c>
      <c r="F163" s="258" t="s">
        <v>355</v>
      </c>
      <c r="G163" s="259" t="s">
        <v>167</v>
      </c>
      <c r="H163" s="260">
        <v>18</v>
      </c>
      <c r="I163" s="261"/>
      <c r="J163" s="262">
        <f>ROUND(I163*H163,2)</f>
        <v>0</v>
      </c>
      <c r="K163" s="258" t="s">
        <v>216</v>
      </c>
      <c r="L163" s="263"/>
      <c r="M163" s="264" t="s">
        <v>19</v>
      </c>
      <c r="N163" s="265" t="s">
        <v>42</v>
      </c>
      <c r="O163" s="85"/>
      <c r="P163" s="225">
        <f>O163*H163</f>
        <v>0</v>
      </c>
      <c r="Q163" s="225">
        <v>0</v>
      </c>
      <c r="R163" s="225">
        <f>Q163*H163</f>
        <v>0</v>
      </c>
      <c r="S163" s="225">
        <v>0</v>
      </c>
      <c r="T163" s="226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27" t="s">
        <v>264</v>
      </c>
      <c r="AT163" s="227" t="s">
        <v>247</v>
      </c>
      <c r="AU163" s="227" t="s">
        <v>75</v>
      </c>
      <c r="AY163" s="18" t="s">
        <v>209</v>
      </c>
      <c r="BE163" s="228">
        <f>IF(N163="základní",J163,0)</f>
        <v>0</v>
      </c>
      <c r="BF163" s="228">
        <f>IF(N163="snížená",J163,0)</f>
        <v>0</v>
      </c>
      <c r="BG163" s="228">
        <f>IF(N163="zákl. přenesená",J163,0)</f>
        <v>0</v>
      </c>
      <c r="BH163" s="228">
        <f>IF(N163="sníž. přenesená",J163,0)</f>
        <v>0</v>
      </c>
      <c r="BI163" s="228">
        <f>IF(N163="nulová",J163,0)</f>
        <v>0</v>
      </c>
      <c r="BJ163" s="18" t="s">
        <v>75</v>
      </c>
      <c r="BK163" s="228">
        <f>ROUND(I163*H163,2)</f>
        <v>0</v>
      </c>
      <c r="BL163" s="18" t="s">
        <v>264</v>
      </c>
      <c r="BM163" s="227" t="s">
        <v>356</v>
      </c>
    </row>
    <row r="164" s="2" customFormat="1" ht="16.5" customHeight="1">
      <c r="A164" s="39"/>
      <c r="B164" s="40"/>
      <c r="C164" s="256" t="s">
        <v>348</v>
      </c>
      <c r="D164" s="256" t="s">
        <v>247</v>
      </c>
      <c r="E164" s="257" t="s">
        <v>358</v>
      </c>
      <c r="F164" s="258" t="s">
        <v>359</v>
      </c>
      <c r="G164" s="259" t="s">
        <v>167</v>
      </c>
      <c r="H164" s="260">
        <v>33.600000000000001</v>
      </c>
      <c r="I164" s="261"/>
      <c r="J164" s="262">
        <f>ROUND(I164*H164,2)</f>
        <v>0</v>
      </c>
      <c r="K164" s="258" t="s">
        <v>216</v>
      </c>
      <c r="L164" s="263"/>
      <c r="M164" s="264" t="s">
        <v>19</v>
      </c>
      <c r="N164" s="265" t="s">
        <v>42</v>
      </c>
      <c r="O164" s="85"/>
      <c r="P164" s="225">
        <f>O164*H164</f>
        <v>0</v>
      </c>
      <c r="Q164" s="225">
        <v>0</v>
      </c>
      <c r="R164" s="225">
        <f>Q164*H164</f>
        <v>0</v>
      </c>
      <c r="S164" s="225">
        <v>0</v>
      </c>
      <c r="T164" s="226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27" t="s">
        <v>264</v>
      </c>
      <c r="AT164" s="227" t="s">
        <v>247</v>
      </c>
      <c r="AU164" s="227" t="s">
        <v>75</v>
      </c>
      <c r="AY164" s="18" t="s">
        <v>209</v>
      </c>
      <c r="BE164" s="228">
        <f>IF(N164="základní",J164,0)</f>
        <v>0</v>
      </c>
      <c r="BF164" s="228">
        <f>IF(N164="snížená",J164,0)</f>
        <v>0</v>
      </c>
      <c r="BG164" s="228">
        <f>IF(N164="zákl. přenesená",J164,0)</f>
        <v>0</v>
      </c>
      <c r="BH164" s="228">
        <f>IF(N164="sníž. přenesená",J164,0)</f>
        <v>0</v>
      </c>
      <c r="BI164" s="228">
        <f>IF(N164="nulová",J164,0)</f>
        <v>0</v>
      </c>
      <c r="BJ164" s="18" t="s">
        <v>75</v>
      </c>
      <c r="BK164" s="228">
        <f>ROUND(I164*H164,2)</f>
        <v>0</v>
      </c>
      <c r="BL164" s="18" t="s">
        <v>264</v>
      </c>
      <c r="BM164" s="227" t="s">
        <v>360</v>
      </c>
    </row>
    <row r="165" s="13" customFormat="1">
      <c r="A165" s="13"/>
      <c r="B165" s="234"/>
      <c r="C165" s="235"/>
      <c r="D165" s="229" t="s">
        <v>225</v>
      </c>
      <c r="E165" s="236" t="s">
        <v>19</v>
      </c>
      <c r="F165" s="237" t="s">
        <v>601</v>
      </c>
      <c r="G165" s="235"/>
      <c r="H165" s="238">
        <v>33.600000000000001</v>
      </c>
      <c r="I165" s="239"/>
      <c r="J165" s="235"/>
      <c r="K165" s="235"/>
      <c r="L165" s="240"/>
      <c r="M165" s="241"/>
      <c r="N165" s="242"/>
      <c r="O165" s="242"/>
      <c r="P165" s="242"/>
      <c r="Q165" s="242"/>
      <c r="R165" s="242"/>
      <c r="S165" s="242"/>
      <c r="T165" s="24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4" t="s">
        <v>225</v>
      </c>
      <c r="AU165" s="244" t="s">
        <v>75</v>
      </c>
      <c r="AV165" s="13" t="s">
        <v>79</v>
      </c>
      <c r="AW165" s="13" t="s">
        <v>32</v>
      </c>
      <c r="AX165" s="13" t="s">
        <v>75</v>
      </c>
      <c r="AY165" s="244" t="s">
        <v>209</v>
      </c>
    </row>
    <row r="166" s="2" customFormat="1" ht="44.25" customHeight="1">
      <c r="A166" s="39"/>
      <c r="B166" s="40"/>
      <c r="C166" s="216" t="s">
        <v>353</v>
      </c>
      <c r="D166" s="216" t="s">
        <v>213</v>
      </c>
      <c r="E166" s="217" t="s">
        <v>364</v>
      </c>
      <c r="F166" s="218" t="s">
        <v>365</v>
      </c>
      <c r="G166" s="219" t="s">
        <v>167</v>
      </c>
      <c r="H166" s="220">
        <v>36</v>
      </c>
      <c r="I166" s="221"/>
      <c r="J166" s="222">
        <f>ROUND(I166*H166,2)</f>
        <v>0</v>
      </c>
      <c r="K166" s="218" t="s">
        <v>216</v>
      </c>
      <c r="L166" s="45"/>
      <c r="M166" s="223" t="s">
        <v>19</v>
      </c>
      <c r="N166" s="224" t="s">
        <v>42</v>
      </c>
      <c r="O166" s="85"/>
      <c r="P166" s="225">
        <f>O166*H166</f>
        <v>0</v>
      </c>
      <c r="Q166" s="225">
        <v>0</v>
      </c>
      <c r="R166" s="225">
        <f>Q166*H166</f>
        <v>0</v>
      </c>
      <c r="S166" s="225">
        <v>0</v>
      </c>
      <c r="T166" s="226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27" t="s">
        <v>217</v>
      </c>
      <c r="AT166" s="227" t="s">
        <v>213</v>
      </c>
      <c r="AU166" s="227" t="s">
        <v>75</v>
      </c>
      <c r="AY166" s="18" t="s">
        <v>209</v>
      </c>
      <c r="BE166" s="228">
        <f>IF(N166="základní",J166,0)</f>
        <v>0</v>
      </c>
      <c r="BF166" s="228">
        <f>IF(N166="snížená",J166,0)</f>
        <v>0</v>
      </c>
      <c r="BG166" s="228">
        <f>IF(N166="zákl. přenesená",J166,0)</f>
        <v>0</v>
      </c>
      <c r="BH166" s="228">
        <f>IF(N166="sníž. přenesená",J166,0)</f>
        <v>0</v>
      </c>
      <c r="BI166" s="228">
        <f>IF(N166="nulová",J166,0)</f>
        <v>0</v>
      </c>
      <c r="BJ166" s="18" t="s">
        <v>75</v>
      </c>
      <c r="BK166" s="228">
        <f>ROUND(I166*H166,2)</f>
        <v>0</v>
      </c>
      <c r="BL166" s="18" t="s">
        <v>217</v>
      </c>
      <c r="BM166" s="227" t="s">
        <v>366</v>
      </c>
    </row>
    <row r="167" s="12" customFormat="1" ht="25.92" customHeight="1">
      <c r="A167" s="12"/>
      <c r="B167" s="200"/>
      <c r="C167" s="201"/>
      <c r="D167" s="202" t="s">
        <v>70</v>
      </c>
      <c r="E167" s="203" t="s">
        <v>90</v>
      </c>
      <c r="F167" s="203" t="s">
        <v>438</v>
      </c>
      <c r="G167" s="201"/>
      <c r="H167" s="201"/>
      <c r="I167" s="204"/>
      <c r="J167" s="205">
        <f>BK167</f>
        <v>0</v>
      </c>
      <c r="K167" s="201"/>
      <c r="L167" s="206"/>
      <c r="M167" s="207"/>
      <c r="N167" s="208"/>
      <c r="O167" s="208"/>
      <c r="P167" s="209">
        <f>SUM(P168:P209)</f>
        <v>0</v>
      </c>
      <c r="Q167" s="208"/>
      <c r="R167" s="209">
        <f>SUM(R168:R209)</f>
        <v>0</v>
      </c>
      <c r="S167" s="208"/>
      <c r="T167" s="210">
        <f>SUM(T168:T209)</f>
        <v>0</v>
      </c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R167" s="211" t="s">
        <v>126</v>
      </c>
      <c r="AT167" s="212" t="s">
        <v>70</v>
      </c>
      <c r="AU167" s="212" t="s">
        <v>71</v>
      </c>
      <c r="AY167" s="211" t="s">
        <v>209</v>
      </c>
      <c r="BK167" s="213">
        <f>SUM(BK168:BK209)</f>
        <v>0</v>
      </c>
    </row>
    <row r="168" s="2" customFormat="1" ht="66.75" customHeight="1">
      <c r="A168" s="39"/>
      <c r="B168" s="40"/>
      <c r="C168" s="216" t="s">
        <v>357</v>
      </c>
      <c r="D168" s="216" t="s">
        <v>213</v>
      </c>
      <c r="E168" s="217" t="s">
        <v>368</v>
      </c>
      <c r="F168" s="218" t="s">
        <v>369</v>
      </c>
      <c r="G168" s="219" t="s">
        <v>221</v>
      </c>
      <c r="H168" s="220">
        <v>2</v>
      </c>
      <c r="I168" s="221"/>
      <c r="J168" s="222">
        <f>ROUND(I168*H168,2)</f>
        <v>0</v>
      </c>
      <c r="K168" s="218" t="s">
        <v>216</v>
      </c>
      <c r="L168" s="45"/>
      <c r="M168" s="223" t="s">
        <v>19</v>
      </c>
      <c r="N168" s="224" t="s">
        <v>42</v>
      </c>
      <c r="O168" s="85"/>
      <c r="P168" s="225">
        <f>O168*H168</f>
        <v>0</v>
      </c>
      <c r="Q168" s="225">
        <v>0</v>
      </c>
      <c r="R168" s="225">
        <f>Q168*H168</f>
        <v>0</v>
      </c>
      <c r="S168" s="225">
        <v>0</v>
      </c>
      <c r="T168" s="226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27" t="s">
        <v>217</v>
      </c>
      <c r="AT168" s="227" t="s">
        <v>213</v>
      </c>
      <c r="AU168" s="227" t="s">
        <v>75</v>
      </c>
      <c r="AY168" s="18" t="s">
        <v>209</v>
      </c>
      <c r="BE168" s="228">
        <f>IF(N168="základní",J168,0)</f>
        <v>0</v>
      </c>
      <c r="BF168" s="228">
        <f>IF(N168="snížená",J168,0)</f>
        <v>0</v>
      </c>
      <c r="BG168" s="228">
        <f>IF(N168="zákl. přenesená",J168,0)</f>
        <v>0</v>
      </c>
      <c r="BH168" s="228">
        <f>IF(N168="sníž. přenesená",J168,0)</f>
        <v>0</v>
      </c>
      <c r="BI168" s="228">
        <f>IF(N168="nulová",J168,0)</f>
        <v>0</v>
      </c>
      <c r="BJ168" s="18" t="s">
        <v>75</v>
      </c>
      <c r="BK168" s="228">
        <f>ROUND(I168*H168,2)</f>
        <v>0</v>
      </c>
      <c r="BL168" s="18" t="s">
        <v>217</v>
      </c>
      <c r="BM168" s="227" t="s">
        <v>370</v>
      </c>
    </row>
    <row r="169" s="2" customFormat="1">
      <c r="A169" s="39"/>
      <c r="B169" s="40"/>
      <c r="C169" s="41"/>
      <c r="D169" s="229" t="s">
        <v>223</v>
      </c>
      <c r="E169" s="41"/>
      <c r="F169" s="230" t="s">
        <v>371</v>
      </c>
      <c r="G169" s="41"/>
      <c r="H169" s="41"/>
      <c r="I169" s="231"/>
      <c r="J169" s="41"/>
      <c r="K169" s="41"/>
      <c r="L169" s="45"/>
      <c r="M169" s="232"/>
      <c r="N169" s="233"/>
      <c r="O169" s="85"/>
      <c r="P169" s="85"/>
      <c r="Q169" s="85"/>
      <c r="R169" s="85"/>
      <c r="S169" s="85"/>
      <c r="T169" s="86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T169" s="18" t="s">
        <v>223</v>
      </c>
      <c r="AU169" s="18" t="s">
        <v>75</v>
      </c>
    </row>
    <row r="170" s="13" customFormat="1">
      <c r="A170" s="13"/>
      <c r="B170" s="234"/>
      <c r="C170" s="235"/>
      <c r="D170" s="229" t="s">
        <v>225</v>
      </c>
      <c r="E170" s="236" t="s">
        <v>19</v>
      </c>
      <c r="F170" s="237" t="s">
        <v>372</v>
      </c>
      <c r="G170" s="235"/>
      <c r="H170" s="238">
        <v>2</v>
      </c>
      <c r="I170" s="239"/>
      <c r="J170" s="235"/>
      <c r="K170" s="235"/>
      <c r="L170" s="240"/>
      <c r="M170" s="241"/>
      <c r="N170" s="242"/>
      <c r="O170" s="242"/>
      <c r="P170" s="242"/>
      <c r="Q170" s="242"/>
      <c r="R170" s="242"/>
      <c r="S170" s="242"/>
      <c r="T170" s="24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44" t="s">
        <v>225</v>
      </c>
      <c r="AU170" s="244" t="s">
        <v>75</v>
      </c>
      <c r="AV170" s="13" t="s">
        <v>79</v>
      </c>
      <c r="AW170" s="13" t="s">
        <v>32</v>
      </c>
      <c r="AX170" s="13" t="s">
        <v>71</v>
      </c>
      <c r="AY170" s="244" t="s">
        <v>209</v>
      </c>
    </row>
    <row r="171" s="14" customFormat="1">
      <c r="A171" s="14"/>
      <c r="B171" s="245"/>
      <c r="C171" s="246"/>
      <c r="D171" s="229" t="s">
        <v>225</v>
      </c>
      <c r="E171" s="247" t="s">
        <v>19</v>
      </c>
      <c r="F171" s="248" t="s">
        <v>229</v>
      </c>
      <c r="G171" s="246"/>
      <c r="H171" s="249">
        <v>2</v>
      </c>
      <c r="I171" s="250"/>
      <c r="J171" s="246"/>
      <c r="K171" s="246"/>
      <c r="L171" s="251"/>
      <c r="M171" s="252"/>
      <c r="N171" s="253"/>
      <c r="O171" s="253"/>
      <c r="P171" s="253"/>
      <c r="Q171" s="253"/>
      <c r="R171" s="253"/>
      <c r="S171" s="253"/>
      <c r="T171" s="25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T171" s="255" t="s">
        <v>225</v>
      </c>
      <c r="AU171" s="255" t="s">
        <v>75</v>
      </c>
      <c r="AV171" s="14" t="s">
        <v>116</v>
      </c>
      <c r="AW171" s="14" t="s">
        <v>32</v>
      </c>
      <c r="AX171" s="14" t="s">
        <v>75</v>
      </c>
      <c r="AY171" s="255" t="s">
        <v>209</v>
      </c>
    </row>
    <row r="172" s="2" customFormat="1">
      <c r="A172" s="39"/>
      <c r="B172" s="40"/>
      <c r="C172" s="216" t="s">
        <v>363</v>
      </c>
      <c r="D172" s="216" t="s">
        <v>213</v>
      </c>
      <c r="E172" s="217" t="s">
        <v>606</v>
      </c>
      <c r="F172" s="218" t="s">
        <v>607</v>
      </c>
      <c r="G172" s="219" t="s">
        <v>289</v>
      </c>
      <c r="H172" s="220">
        <v>44.060000000000002</v>
      </c>
      <c r="I172" s="221"/>
      <c r="J172" s="222">
        <f>ROUND(I172*H172,2)</f>
        <v>0</v>
      </c>
      <c r="K172" s="218" t="s">
        <v>216</v>
      </c>
      <c r="L172" s="45"/>
      <c r="M172" s="223" t="s">
        <v>19</v>
      </c>
      <c r="N172" s="224" t="s">
        <v>42</v>
      </c>
      <c r="O172" s="85"/>
      <c r="P172" s="225">
        <f>O172*H172</f>
        <v>0</v>
      </c>
      <c r="Q172" s="225">
        <v>0</v>
      </c>
      <c r="R172" s="225">
        <f>Q172*H172</f>
        <v>0</v>
      </c>
      <c r="S172" s="225">
        <v>0</v>
      </c>
      <c r="T172" s="226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27" t="s">
        <v>217</v>
      </c>
      <c r="AT172" s="227" t="s">
        <v>213</v>
      </c>
      <c r="AU172" s="227" t="s">
        <v>75</v>
      </c>
      <c r="AY172" s="18" t="s">
        <v>209</v>
      </c>
      <c r="BE172" s="228">
        <f>IF(N172="základní",J172,0)</f>
        <v>0</v>
      </c>
      <c r="BF172" s="228">
        <f>IF(N172="snížená",J172,0)</f>
        <v>0</v>
      </c>
      <c r="BG172" s="228">
        <f>IF(N172="zákl. přenesená",J172,0)</f>
        <v>0</v>
      </c>
      <c r="BH172" s="228">
        <f>IF(N172="sníž. přenesená",J172,0)</f>
        <v>0</v>
      </c>
      <c r="BI172" s="228">
        <f>IF(N172="nulová",J172,0)</f>
        <v>0</v>
      </c>
      <c r="BJ172" s="18" t="s">
        <v>75</v>
      </c>
      <c r="BK172" s="228">
        <f>ROUND(I172*H172,2)</f>
        <v>0</v>
      </c>
      <c r="BL172" s="18" t="s">
        <v>217</v>
      </c>
      <c r="BM172" s="227" t="s">
        <v>379</v>
      </c>
    </row>
    <row r="173" s="2" customFormat="1">
      <c r="A173" s="39"/>
      <c r="B173" s="40"/>
      <c r="C173" s="41"/>
      <c r="D173" s="229" t="s">
        <v>223</v>
      </c>
      <c r="E173" s="41"/>
      <c r="F173" s="230" t="s">
        <v>380</v>
      </c>
      <c r="G173" s="41"/>
      <c r="H173" s="41"/>
      <c r="I173" s="231"/>
      <c r="J173" s="41"/>
      <c r="K173" s="41"/>
      <c r="L173" s="45"/>
      <c r="M173" s="232"/>
      <c r="N173" s="233"/>
      <c r="O173" s="85"/>
      <c r="P173" s="85"/>
      <c r="Q173" s="85"/>
      <c r="R173" s="85"/>
      <c r="S173" s="85"/>
      <c r="T173" s="86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T173" s="18" t="s">
        <v>223</v>
      </c>
      <c r="AU173" s="18" t="s">
        <v>75</v>
      </c>
    </row>
    <row r="174" s="13" customFormat="1">
      <c r="A174" s="13"/>
      <c r="B174" s="234"/>
      <c r="C174" s="235"/>
      <c r="D174" s="229" t="s">
        <v>225</v>
      </c>
      <c r="E174" s="236" t="s">
        <v>19</v>
      </c>
      <c r="F174" s="237" t="s">
        <v>494</v>
      </c>
      <c r="G174" s="235"/>
      <c r="H174" s="238">
        <v>6</v>
      </c>
      <c r="I174" s="239"/>
      <c r="J174" s="235"/>
      <c r="K174" s="235"/>
      <c r="L174" s="240"/>
      <c r="M174" s="241"/>
      <c r="N174" s="242"/>
      <c r="O174" s="242"/>
      <c r="P174" s="242"/>
      <c r="Q174" s="242"/>
      <c r="R174" s="242"/>
      <c r="S174" s="242"/>
      <c r="T174" s="24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4" t="s">
        <v>225</v>
      </c>
      <c r="AU174" s="244" t="s">
        <v>75</v>
      </c>
      <c r="AV174" s="13" t="s">
        <v>79</v>
      </c>
      <c r="AW174" s="13" t="s">
        <v>32</v>
      </c>
      <c r="AX174" s="13" t="s">
        <v>71</v>
      </c>
      <c r="AY174" s="244" t="s">
        <v>209</v>
      </c>
    </row>
    <row r="175" s="13" customFormat="1">
      <c r="A175" s="13"/>
      <c r="B175" s="234"/>
      <c r="C175" s="235"/>
      <c r="D175" s="229" t="s">
        <v>225</v>
      </c>
      <c r="E175" s="236" t="s">
        <v>19</v>
      </c>
      <c r="F175" s="237" t="s">
        <v>681</v>
      </c>
      <c r="G175" s="235"/>
      <c r="H175" s="238">
        <v>11.4</v>
      </c>
      <c r="I175" s="239"/>
      <c r="J175" s="235"/>
      <c r="K175" s="235"/>
      <c r="L175" s="240"/>
      <c r="M175" s="241"/>
      <c r="N175" s="242"/>
      <c r="O175" s="242"/>
      <c r="P175" s="242"/>
      <c r="Q175" s="242"/>
      <c r="R175" s="242"/>
      <c r="S175" s="242"/>
      <c r="T175" s="24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44" t="s">
        <v>225</v>
      </c>
      <c r="AU175" s="244" t="s">
        <v>75</v>
      </c>
      <c r="AV175" s="13" t="s">
        <v>79</v>
      </c>
      <c r="AW175" s="13" t="s">
        <v>32</v>
      </c>
      <c r="AX175" s="13" t="s">
        <v>71</v>
      </c>
      <c r="AY175" s="244" t="s">
        <v>209</v>
      </c>
    </row>
    <row r="176" s="13" customFormat="1">
      <c r="A176" s="13"/>
      <c r="B176" s="234"/>
      <c r="C176" s="235"/>
      <c r="D176" s="229" t="s">
        <v>225</v>
      </c>
      <c r="E176" s="236" t="s">
        <v>19</v>
      </c>
      <c r="F176" s="237" t="s">
        <v>615</v>
      </c>
      <c r="G176" s="235"/>
      <c r="H176" s="238">
        <v>12.800000000000001</v>
      </c>
      <c r="I176" s="239"/>
      <c r="J176" s="235"/>
      <c r="K176" s="235"/>
      <c r="L176" s="240"/>
      <c r="M176" s="241"/>
      <c r="N176" s="242"/>
      <c r="O176" s="242"/>
      <c r="P176" s="242"/>
      <c r="Q176" s="242"/>
      <c r="R176" s="242"/>
      <c r="S176" s="242"/>
      <c r="T176" s="24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44" t="s">
        <v>225</v>
      </c>
      <c r="AU176" s="244" t="s">
        <v>75</v>
      </c>
      <c r="AV176" s="13" t="s">
        <v>79</v>
      </c>
      <c r="AW176" s="13" t="s">
        <v>32</v>
      </c>
      <c r="AX176" s="13" t="s">
        <v>71</v>
      </c>
      <c r="AY176" s="244" t="s">
        <v>209</v>
      </c>
    </row>
    <row r="177" s="13" customFormat="1">
      <c r="A177" s="13"/>
      <c r="B177" s="234"/>
      <c r="C177" s="235"/>
      <c r="D177" s="229" t="s">
        <v>225</v>
      </c>
      <c r="E177" s="236" t="s">
        <v>19</v>
      </c>
      <c r="F177" s="237" t="s">
        <v>682</v>
      </c>
      <c r="G177" s="235"/>
      <c r="H177" s="238">
        <v>13.859999999999999</v>
      </c>
      <c r="I177" s="239"/>
      <c r="J177" s="235"/>
      <c r="K177" s="235"/>
      <c r="L177" s="240"/>
      <c r="M177" s="241"/>
      <c r="N177" s="242"/>
      <c r="O177" s="242"/>
      <c r="P177" s="242"/>
      <c r="Q177" s="242"/>
      <c r="R177" s="242"/>
      <c r="S177" s="242"/>
      <c r="T177" s="24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44" t="s">
        <v>225</v>
      </c>
      <c r="AU177" s="244" t="s">
        <v>75</v>
      </c>
      <c r="AV177" s="13" t="s">
        <v>79</v>
      </c>
      <c r="AW177" s="13" t="s">
        <v>32</v>
      </c>
      <c r="AX177" s="13" t="s">
        <v>71</v>
      </c>
      <c r="AY177" s="244" t="s">
        <v>209</v>
      </c>
    </row>
    <row r="178" s="14" customFormat="1">
      <c r="A178" s="14"/>
      <c r="B178" s="245"/>
      <c r="C178" s="246"/>
      <c r="D178" s="229" t="s">
        <v>225</v>
      </c>
      <c r="E178" s="247" t="s">
        <v>19</v>
      </c>
      <c r="F178" s="248" t="s">
        <v>229</v>
      </c>
      <c r="G178" s="246"/>
      <c r="H178" s="249">
        <v>44.060000000000002</v>
      </c>
      <c r="I178" s="250"/>
      <c r="J178" s="246"/>
      <c r="K178" s="246"/>
      <c r="L178" s="251"/>
      <c r="M178" s="252"/>
      <c r="N178" s="253"/>
      <c r="O178" s="253"/>
      <c r="P178" s="253"/>
      <c r="Q178" s="253"/>
      <c r="R178" s="253"/>
      <c r="S178" s="253"/>
      <c r="T178" s="25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55" t="s">
        <v>225</v>
      </c>
      <c r="AU178" s="255" t="s">
        <v>75</v>
      </c>
      <c r="AV178" s="14" t="s">
        <v>116</v>
      </c>
      <c r="AW178" s="14" t="s">
        <v>32</v>
      </c>
      <c r="AX178" s="14" t="s">
        <v>75</v>
      </c>
      <c r="AY178" s="255" t="s">
        <v>209</v>
      </c>
    </row>
    <row r="179" s="2" customFormat="1">
      <c r="A179" s="39"/>
      <c r="B179" s="40"/>
      <c r="C179" s="216" t="s">
        <v>367</v>
      </c>
      <c r="D179" s="216" t="s">
        <v>213</v>
      </c>
      <c r="E179" s="217" t="s">
        <v>611</v>
      </c>
      <c r="F179" s="218" t="s">
        <v>612</v>
      </c>
      <c r="G179" s="219" t="s">
        <v>289</v>
      </c>
      <c r="H179" s="220">
        <v>168.59200000000001</v>
      </c>
      <c r="I179" s="221"/>
      <c r="J179" s="222">
        <f>ROUND(I179*H179,2)</f>
        <v>0</v>
      </c>
      <c r="K179" s="218" t="s">
        <v>216</v>
      </c>
      <c r="L179" s="45"/>
      <c r="M179" s="223" t="s">
        <v>19</v>
      </c>
      <c r="N179" s="224" t="s">
        <v>42</v>
      </c>
      <c r="O179" s="85"/>
      <c r="P179" s="225">
        <f>O179*H179</f>
        <v>0</v>
      </c>
      <c r="Q179" s="225">
        <v>0</v>
      </c>
      <c r="R179" s="225">
        <f>Q179*H179</f>
        <v>0</v>
      </c>
      <c r="S179" s="225">
        <v>0</v>
      </c>
      <c r="T179" s="226">
        <f>S179*H179</f>
        <v>0</v>
      </c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R179" s="227" t="s">
        <v>217</v>
      </c>
      <c r="AT179" s="227" t="s">
        <v>213</v>
      </c>
      <c r="AU179" s="227" t="s">
        <v>75</v>
      </c>
      <c r="AY179" s="18" t="s">
        <v>209</v>
      </c>
      <c r="BE179" s="228">
        <f>IF(N179="základní",J179,0)</f>
        <v>0</v>
      </c>
      <c r="BF179" s="228">
        <f>IF(N179="snížená",J179,0)</f>
        <v>0</v>
      </c>
      <c r="BG179" s="228">
        <f>IF(N179="zákl. přenesená",J179,0)</f>
        <v>0</v>
      </c>
      <c r="BH179" s="228">
        <f>IF(N179="sníž. přenesená",J179,0)</f>
        <v>0</v>
      </c>
      <c r="BI179" s="228">
        <f>IF(N179="nulová",J179,0)</f>
        <v>0</v>
      </c>
      <c r="BJ179" s="18" t="s">
        <v>75</v>
      </c>
      <c r="BK179" s="228">
        <f>ROUND(I179*H179,2)</f>
        <v>0</v>
      </c>
      <c r="BL179" s="18" t="s">
        <v>217</v>
      </c>
      <c r="BM179" s="227" t="s">
        <v>493</v>
      </c>
    </row>
    <row r="180" s="2" customFormat="1">
      <c r="A180" s="39"/>
      <c r="B180" s="40"/>
      <c r="C180" s="41"/>
      <c r="D180" s="229" t="s">
        <v>223</v>
      </c>
      <c r="E180" s="41"/>
      <c r="F180" s="230" t="s">
        <v>380</v>
      </c>
      <c r="G180" s="41"/>
      <c r="H180" s="41"/>
      <c r="I180" s="231"/>
      <c r="J180" s="41"/>
      <c r="K180" s="41"/>
      <c r="L180" s="45"/>
      <c r="M180" s="232"/>
      <c r="N180" s="233"/>
      <c r="O180" s="85"/>
      <c r="P180" s="85"/>
      <c r="Q180" s="85"/>
      <c r="R180" s="85"/>
      <c r="S180" s="85"/>
      <c r="T180" s="86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T180" s="18" t="s">
        <v>223</v>
      </c>
      <c r="AU180" s="18" t="s">
        <v>75</v>
      </c>
    </row>
    <row r="181" s="13" customFormat="1">
      <c r="A181" s="13"/>
      <c r="B181" s="234"/>
      <c r="C181" s="235"/>
      <c r="D181" s="229" t="s">
        <v>225</v>
      </c>
      <c r="E181" s="236" t="s">
        <v>19</v>
      </c>
      <c r="F181" s="237" t="s">
        <v>381</v>
      </c>
      <c r="G181" s="235"/>
      <c r="H181" s="238">
        <v>37.840000000000003</v>
      </c>
      <c r="I181" s="239"/>
      <c r="J181" s="235"/>
      <c r="K181" s="235"/>
      <c r="L181" s="240"/>
      <c r="M181" s="241"/>
      <c r="N181" s="242"/>
      <c r="O181" s="242"/>
      <c r="P181" s="242"/>
      <c r="Q181" s="242"/>
      <c r="R181" s="242"/>
      <c r="S181" s="242"/>
      <c r="T181" s="24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44" t="s">
        <v>225</v>
      </c>
      <c r="AU181" s="244" t="s">
        <v>75</v>
      </c>
      <c r="AV181" s="13" t="s">
        <v>79</v>
      </c>
      <c r="AW181" s="13" t="s">
        <v>32</v>
      </c>
      <c r="AX181" s="13" t="s">
        <v>71</v>
      </c>
      <c r="AY181" s="244" t="s">
        <v>209</v>
      </c>
    </row>
    <row r="182" s="13" customFormat="1">
      <c r="A182" s="13"/>
      <c r="B182" s="234"/>
      <c r="C182" s="235"/>
      <c r="D182" s="229" t="s">
        <v>225</v>
      </c>
      <c r="E182" s="236" t="s">
        <v>19</v>
      </c>
      <c r="F182" s="237" t="s">
        <v>382</v>
      </c>
      <c r="G182" s="235"/>
      <c r="H182" s="238">
        <v>125.208</v>
      </c>
      <c r="I182" s="239"/>
      <c r="J182" s="235"/>
      <c r="K182" s="235"/>
      <c r="L182" s="240"/>
      <c r="M182" s="241"/>
      <c r="N182" s="242"/>
      <c r="O182" s="242"/>
      <c r="P182" s="242"/>
      <c r="Q182" s="242"/>
      <c r="R182" s="242"/>
      <c r="S182" s="242"/>
      <c r="T182" s="24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44" t="s">
        <v>225</v>
      </c>
      <c r="AU182" s="244" t="s">
        <v>75</v>
      </c>
      <c r="AV182" s="13" t="s">
        <v>79</v>
      </c>
      <c r="AW182" s="13" t="s">
        <v>32</v>
      </c>
      <c r="AX182" s="13" t="s">
        <v>71</v>
      </c>
      <c r="AY182" s="244" t="s">
        <v>209</v>
      </c>
    </row>
    <row r="183" s="13" customFormat="1">
      <c r="A183" s="13"/>
      <c r="B183" s="234"/>
      <c r="C183" s="235"/>
      <c r="D183" s="229" t="s">
        <v>225</v>
      </c>
      <c r="E183" s="236" t="s">
        <v>19</v>
      </c>
      <c r="F183" s="237" t="s">
        <v>616</v>
      </c>
      <c r="G183" s="235"/>
      <c r="H183" s="238">
        <v>5.5439999999999996</v>
      </c>
      <c r="I183" s="239"/>
      <c r="J183" s="235"/>
      <c r="K183" s="235"/>
      <c r="L183" s="240"/>
      <c r="M183" s="241"/>
      <c r="N183" s="242"/>
      <c r="O183" s="242"/>
      <c r="P183" s="242"/>
      <c r="Q183" s="242"/>
      <c r="R183" s="242"/>
      <c r="S183" s="242"/>
      <c r="T183" s="24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44" t="s">
        <v>225</v>
      </c>
      <c r="AU183" s="244" t="s">
        <v>75</v>
      </c>
      <c r="AV183" s="13" t="s">
        <v>79</v>
      </c>
      <c r="AW183" s="13" t="s">
        <v>32</v>
      </c>
      <c r="AX183" s="13" t="s">
        <v>71</v>
      </c>
      <c r="AY183" s="244" t="s">
        <v>209</v>
      </c>
    </row>
    <row r="184" s="14" customFormat="1">
      <c r="A184" s="14"/>
      <c r="B184" s="245"/>
      <c r="C184" s="246"/>
      <c r="D184" s="229" t="s">
        <v>225</v>
      </c>
      <c r="E184" s="247" t="s">
        <v>19</v>
      </c>
      <c r="F184" s="248" t="s">
        <v>229</v>
      </c>
      <c r="G184" s="246"/>
      <c r="H184" s="249">
        <v>168.59200000000001</v>
      </c>
      <c r="I184" s="250"/>
      <c r="J184" s="246"/>
      <c r="K184" s="246"/>
      <c r="L184" s="251"/>
      <c r="M184" s="252"/>
      <c r="N184" s="253"/>
      <c r="O184" s="253"/>
      <c r="P184" s="253"/>
      <c r="Q184" s="253"/>
      <c r="R184" s="253"/>
      <c r="S184" s="253"/>
      <c r="T184" s="25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T184" s="255" t="s">
        <v>225</v>
      </c>
      <c r="AU184" s="255" t="s">
        <v>75</v>
      </c>
      <c r="AV184" s="14" t="s">
        <v>116</v>
      </c>
      <c r="AW184" s="14" t="s">
        <v>32</v>
      </c>
      <c r="AX184" s="14" t="s">
        <v>75</v>
      </c>
      <c r="AY184" s="255" t="s">
        <v>209</v>
      </c>
    </row>
    <row r="185" s="2" customFormat="1" ht="78" customHeight="1">
      <c r="A185" s="39"/>
      <c r="B185" s="40"/>
      <c r="C185" s="216" t="s">
        <v>375</v>
      </c>
      <c r="D185" s="216" t="s">
        <v>213</v>
      </c>
      <c r="E185" s="217" t="s">
        <v>399</v>
      </c>
      <c r="F185" s="218" t="s">
        <v>609</v>
      </c>
      <c r="G185" s="219" t="s">
        <v>289</v>
      </c>
      <c r="H185" s="220">
        <v>476.63799999999998</v>
      </c>
      <c r="I185" s="221"/>
      <c r="J185" s="222">
        <f>ROUND(I185*H185,2)</f>
        <v>0</v>
      </c>
      <c r="K185" s="218" t="s">
        <v>216</v>
      </c>
      <c r="L185" s="45"/>
      <c r="M185" s="223" t="s">
        <v>19</v>
      </c>
      <c r="N185" s="224" t="s">
        <v>42</v>
      </c>
      <c r="O185" s="85"/>
      <c r="P185" s="225">
        <f>O185*H185</f>
        <v>0</v>
      </c>
      <c r="Q185" s="225">
        <v>0</v>
      </c>
      <c r="R185" s="225">
        <f>Q185*H185</f>
        <v>0</v>
      </c>
      <c r="S185" s="225">
        <v>0</v>
      </c>
      <c r="T185" s="226">
        <f>S185*H185</f>
        <v>0</v>
      </c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R185" s="227" t="s">
        <v>217</v>
      </c>
      <c r="AT185" s="227" t="s">
        <v>213</v>
      </c>
      <c r="AU185" s="227" t="s">
        <v>75</v>
      </c>
      <c r="AY185" s="18" t="s">
        <v>209</v>
      </c>
      <c r="BE185" s="228">
        <f>IF(N185="základní",J185,0)</f>
        <v>0</v>
      </c>
      <c r="BF185" s="228">
        <f>IF(N185="snížená",J185,0)</f>
        <v>0</v>
      </c>
      <c r="BG185" s="228">
        <f>IF(N185="zákl. přenesená",J185,0)</f>
        <v>0</v>
      </c>
      <c r="BH185" s="228">
        <f>IF(N185="sníž. přenesená",J185,0)</f>
        <v>0</v>
      </c>
      <c r="BI185" s="228">
        <f>IF(N185="nulová",J185,0)</f>
        <v>0</v>
      </c>
      <c r="BJ185" s="18" t="s">
        <v>75</v>
      </c>
      <c r="BK185" s="228">
        <f>ROUND(I185*H185,2)</f>
        <v>0</v>
      </c>
      <c r="BL185" s="18" t="s">
        <v>217</v>
      </c>
      <c r="BM185" s="227" t="s">
        <v>401</v>
      </c>
    </row>
    <row r="186" s="2" customFormat="1">
      <c r="A186" s="39"/>
      <c r="B186" s="40"/>
      <c r="C186" s="41"/>
      <c r="D186" s="229" t="s">
        <v>223</v>
      </c>
      <c r="E186" s="41"/>
      <c r="F186" s="230" t="s">
        <v>380</v>
      </c>
      <c r="G186" s="41"/>
      <c r="H186" s="41"/>
      <c r="I186" s="231"/>
      <c r="J186" s="41"/>
      <c r="K186" s="41"/>
      <c r="L186" s="45"/>
      <c r="M186" s="232"/>
      <c r="N186" s="233"/>
      <c r="O186" s="85"/>
      <c r="P186" s="85"/>
      <c r="Q186" s="85"/>
      <c r="R186" s="85"/>
      <c r="S186" s="85"/>
      <c r="T186" s="86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T186" s="18" t="s">
        <v>223</v>
      </c>
      <c r="AU186" s="18" t="s">
        <v>75</v>
      </c>
    </row>
    <row r="187" s="13" customFormat="1">
      <c r="A187" s="13"/>
      <c r="B187" s="234"/>
      <c r="C187" s="235"/>
      <c r="D187" s="229" t="s">
        <v>225</v>
      </c>
      <c r="E187" s="236" t="s">
        <v>19</v>
      </c>
      <c r="F187" s="237" t="s">
        <v>402</v>
      </c>
      <c r="G187" s="235"/>
      <c r="H187" s="238">
        <v>438.798</v>
      </c>
      <c r="I187" s="239"/>
      <c r="J187" s="235"/>
      <c r="K187" s="235"/>
      <c r="L187" s="240"/>
      <c r="M187" s="241"/>
      <c r="N187" s="242"/>
      <c r="O187" s="242"/>
      <c r="P187" s="242"/>
      <c r="Q187" s="242"/>
      <c r="R187" s="242"/>
      <c r="S187" s="242"/>
      <c r="T187" s="24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44" t="s">
        <v>225</v>
      </c>
      <c r="AU187" s="244" t="s">
        <v>75</v>
      </c>
      <c r="AV187" s="13" t="s">
        <v>79</v>
      </c>
      <c r="AW187" s="13" t="s">
        <v>32</v>
      </c>
      <c r="AX187" s="13" t="s">
        <v>71</v>
      </c>
      <c r="AY187" s="244" t="s">
        <v>209</v>
      </c>
    </row>
    <row r="188" s="13" customFormat="1">
      <c r="A188" s="13"/>
      <c r="B188" s="234"/>
      <c r="C188" s="235"/>
      <c r="D188" s="229" t="s">
        <v>225</v>
      </c>
      <c r="E188" s="236" t="s">
        <v>19</v>
      </c>
      <c r="F188" s="237" t="s">
        <v>396</v>
      </c>
      <c r="G188" s="235"/>
      <c r="H188" s="238">
        <v>37.840000000000003</v>
      </c>
      <c r="I188" s="239"/>
      <c r="J188" s="235"/>
      <c r="K188" s="235"/>
      <c r="L188" s="240"/>
      <c r="M188" s="241"/>
      <c r="N188" s="242"/>
      <c r="O188" s="242"/>
      <c r="P188" s="242"/>
      <c r="Q188" s="242"/>
      <c r="R188" s="242"/>
      <c r="S188" s="242"/>
      <c r="T188" s="24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44" t="s">
        <v>225</v>
      </c>
      <c r="AU188" s="244" t="s">
        <v>75</v>
      </c>
      <c r="AV188" s="13" t="s">
        <v>79</v>
      </c>
      <c r="AW188" s="13" t="s">
        <v>32</v>
      </c>
      <c r="AX188" s="13" t="s">
        <v>71</v>
      </c>
      <c r="AY188" s="244" t="s">
        <v>209</v>
      </c>
    </row>
    <row r="189" s="14" customFormat="1">
      <c r="A189" s="14"/>
      <c r="B189" s="245"/>
      <c r="C189" s="246"/>
      <c r="D189" s="229" t="s">
        <v>225</v>
      </c>
      <c r="E189" s="247" t="s">
        <v>19</v>
      </c>
      <c r="F189" s="248" t="s">
        <v>229</v>
      </c>
      <c r="G189" s="246"/>
      <c r="H189" s="249">
        <v>476.63799999999998</v>
      </c>
      <c r="I189" s="250"/>
      <c r="J189" s="246"/>
      <c r="K189" s="246"/>
      <c r="L189" s="251"/>
      <c r="M189" s="252"/>
      <c r="N189" s="253"/>
      <c r="O189" s="253"/>
      <c r="P189" s="253"/>
      <c r="Q189" s="253"/>
      <c r="R189" s="253"/>
      <c r="S189" s="253"/>
      <c r="T189" s="25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T189" s="255" t="s">
        <v>225</v>
      </c>
      <c r="AU189" s="255" t="s">
        <v>75</v>
      </c>
      <c r="AV189" s="14" t="s">
        <v>116</v>
      </c>
      <c r="AW189" s="14" t="s">
        <v>32</v>
      </c>
      <c r="AX189" s="14" t="s">
        <v>75</v>
      </c>
      <c r="AY189" s="255" t="s">
        <v>209</v>
      </c>
    </row>
    <row r="190" s="2" customFormat="1">
      <c r="A190" s="39"/>
      <c r="B190" s="40"/>
      <c r="C190" s="216" t="s">
        <v>385</v>
      </c>
      <c r="D190" s="216" t="s">
        <v>213</v>
      </c>
      <c r="E190" s="217" t="s">
        <v>683</v>
      </c>
      <c r="F190" s="218" t="s">
        <v>684</v>
      </c>
      <c r="G190" s="219" t="s">
        <v>289</v>
      </c>
      <c r="H190" s="220">
        <v>11.4</v>
      </c>
      <c r="I190" s="221"/>
      <c r="J190" s="222">
        <f>ROUND(I190*H190,2)</f>
        <v>0</v>
      </c>
      <c r="K190" s="218" t="s">
        <v>216</v>
      </c>
      <c r="L190" s="45"/>
      <c r="M190" s="223" t="s">
        <v>19</v>
      </c>
      <c r="N190" s="224" t="s">
        <v>42</v>
      </c>
      <c r="O190" s="85"/>
      <c r="P190" s="225">
        <f>O190*H190</f>
        <v>0</v>
      </c>
      <c r="Q190" s="225">
        <v>0</v>
      </c>
      <c r="R190" s="225">
        <f>Q190*H190</f>
        <v>0</v>
      </c>
      <c r="S190" s="225">
        <v>0</v>
      </c>
      <c r="T190" s="226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27" t="s">
        <v>217</v>
      </c>
      <c r="AT190" s="227" t="s">
        <v>213</v>
      </c>
      <c r="AU190" s="227" t="s">
        <v>75</v>
      </c>
      <c r="AY190" s="18" t="s">
        <v>209</v>
      </c>
      <c r="BE190" s="228">
        <f>IF(N190="základní",J190,0)</f>
        <v>0</v>
      </c>
      <c r="BF190" s="228">
        <f>IF(N190="snížená",J190,0)</f>
        <v>0</v>
      </c>
      <c r="BG190" s="228">
        <f>IF(N190="zákl. přenesená",J190,0)</f>
        <v>0</v>
      </c>
      <c r="BH190" s="228">
        <f>IF(N190="sníž. přenesená",J190,0)</f>
        <v>0</v>
      </c>
      <c r="BI190" s="228">
        <f>IF(N190="nulová",J190,0)</f>
        <v>0</v>
      </c>
      <c r="BJ190" s="18" t="s">
        <v>75</v>
      </c>
      <c r="BK190" s="228">
        <f>ROUND(I190*H190,2)</f>
        <v>0</v>
      </c>
      <c r="BL190" s="18" t="s">
        <v>217</v>
      </c>
      <c r="BM190" s="227" t="s">
        <v>685</v>
      </c>
    </row>
    <row r="191" s="13" customFormat="1">
      <c r="A191" s="13"/>
      <c r="B191" s="234"/>
      <c r="C191" s="235"/>
      <c r="D191" s="229" t="s">
        <v>225</v>
      </c>
      <c r="E191" s="236" t="s">
        <v>19</v>
      </c>
      <c r="F191" s="237" t="s">
        <v>686</v>
      </c>
      <c r="G191" s="235"/>
      <c r="H191" s="238">
        <v>11.4</v>
      </c>
      <c r="I191" s="239"/>
      <c r="J191" s="235"/>
      <c r="K191" s="235"/>
      <c r="L191" s="240"/>
      <c r="M191" s="241"/>
      <c r="N191" s="242"/>
      <c r="O191" s="242"/>
      <c r="P191" s="242"/>
      <c r="Q191" s="242"/>
      <c r="R191" s="242"/>
      <c r="S191" s="242"/>
      <c r="T191" s="24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44" t="s">
        <v>225</v>
      </c>
      <c r="AU191" s="244" t="s">
        <v>75</v>
      </c>
      <c r="AV191" s="13" t="s">
        <v>79</v>
      </c>
      <c r="AW191" s="13" t="s">
        <v>32</v>
      </c>
      <c r="AX191" s="13" t="s">
        <v>75</v>
      </c>
      <c r="AY191" s="244" t="s">
        <v>209</v>
      </c>
    </row>
    <row r="192" s="2" customFormat="1" ht="90" customHeight="1">
      <c r="A192" s="39"/>
      <c r="B192" s="40"/>
      <c r="C192" s="216" t="s">
        <v>392</v>
      </c>
      <c r="D192" s="216" t="s">
        <v>213</v>
      </c>
      <c r="E192" s="217" t="s">
        <v>617</v>
      </c>
      <c r="F192" s="218" t="s">
        <v>618</v>
      </c>
      <c r="G192" s="219" t="s">
        <v>289</v>
      </c>
      <c r="H192" s="220">
        <v>21.84</v>
      </c>
      <c r="I192" s="221"/>
      <c r="J192" s="222">
        <f>ROUND(I192*H192,2)</f>
        <v>0</v>
      </c>
      <c r="K192" s="218" t="s">
        <v>216</v>
      </c>
      <c r="L192" s="45"/>
      <c r="M192" s="223" t="s">
        <v>19</v>
      </c>
      <c r="N192" s="224" t="s">
        <v>42</v>
      </c>
      <c r="O192" s="85"/>
      <c r="P192" s="225">
        <f>O192*H192</f>
        <v>0</v>
      </c>
      <c r="Q192" s="225">
        <v>0</v>
      </c>
      <c r="R192" s="225">
        <f>Q192*H192</f>
        <v>0</v>
      </c>
      <c r="S192" s="225">
        <v>0</v>
      </c>
      <c r="T192" s="226">
        <f>S192*H192</f>
        <v>0</v>
      </c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R192" s="227" t="s">
        <v>217</v>
      </c>
      <c r="AT192" s="227" t="s">
        <v>213</v>
      </c>
      <c r="AU192" s="227" t="s">
        <v>75</v>
      </c>
      <c r="AY192" s="18" t="s">
        <v>209</v>
      </c>
      <c r="BE192" s="228">
        <f>IF(N192="základní",J192,0)</f>
        <v>0</v>
      </c>
      <c r="BF192" s="228">
        <f>IF(N192="snížená",J192,0)</f>
        <v>0</v>
      </c>
      <c r="BG192" s="228">
        <f>IF(N192="zákl. přenesená",J192,0)</f>
        <v>0</v>
      </c>
      <c r="BH192" s="228">
        <f>IF(N192="sníž. přenesená",J192,0)</f>
        <v>0</v>
      </c>
      <c r="BI192" s="228">
        <f>IF(N192="nulová",J192,0)</f>
        <v>0</v>
      </c>
      <c r="BJ192" s="18" t="s">
        <v>75</v>
      </c>
      <c r="BK192" s="228">
        <f>ROUND(I192*H192,2)</f>
        <v>0</v>
      </c>
      <c r="BL192" s="18" t="s">
        <v>217</v>
      </c>
      <c r="BM192" s="227" t="s">
        <v>496</v>
      </c>
    </row>
    <row r="193" s="2" customFormat="1">
      <c r="A193" s="39"/>
      <c r="B193" s="40"/>
      <c r="C193" s="41"/>
      <c r="D193" s="229" t="s">
        <v>223</v>
      </c>
      <c r="E193" s="41"/>
      <c r="F193" s="230" t="s">
        <v>380</v>
      </c>
      <c r="G193" s="41"/>
      <c r="H193" s="41"/>
      <c r="I193" s="231"/>
      <c r="J193" s="41"/>
      <c r="K193" s="41"/>
      <c r="L193" s="45"/>
      <c r="M193" s="232"/>
      <c r="N193" s="233"/>
      <c r="O193" s="85"/>
      <c r="P193" s="85"/>
      <c r="Q193" s="85"/>
      <c r="R193" s="85"/>
      <c r="S193" s="85"/>
      <c r="T193" s="86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T193" s="18" t="s">
        <v>223</v>
      </c>
      <c r="AU193" s="18" t="s">
        <v>75</v>
      </c>
    </row>
    <row r="194" s="13" customFormat="1">
      <c r="A194" s="13"/>
      <c r="B194" s="234"/>
      <c r="C194" s="235"/>
      <c r="D194" s="229" t="s">
        <v>225</v>
      </c>
      <c r="E194" s="236" t="s">
        <v>19</v>
      </c>
      <c r="F194" s="237" t="s">
        <v>620</v>
      </c>
      <c r="G194" s="235"/>
      <c r="H194" s="238">
        <v>21.84</v>
      </c>
      <c r="I194" s="239"/>
      <c r="J194" s="235"/>
      <c r="K194" s="235"/>
      <c r="L194" s="240"/>
      <c r="M194" s="241"/>
      <c r="N194" s="242"/>
      <c r="O194" s="242"/>
      <c r="P194" s="242"/>
      <c r="Q194" s="242"/>
      <c r="R194" s="242"/>
      <c r="S194" s="242"/>
      <c r="T194" s="24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44" t="s">
        <v>225</v>
      </c>
      <c r="AU194" s="244" t="s">
        <v>75</v>
      </c>
      <c r="AV194" s="13" t="s">
        <v>79</v>
      </c>
      <c r="AW194" s="13" t="s">
        <v>32</v>
      </c>
      <c r="AX194" s="13" t="s">
        <v>75</v>
      </c>
      <c r="AY194" s="244" t="s">
        <v>209</v>
      </c>
    </row>
    <row r="195" s="2" customFormat="1">
      <c r="A195" s="39"/>
      <c r="B195" s="40"/>
      <c r="C195" s="216" t="s">
        <v>398</v>
      </c>
      <c r="D195" s="216" t="s">
        <v>213</v>
      </c>
      <c r="E195" s="217" t="s">
        <v>410</v>
      </c>
      <c r="F195" s="218" t="s">
        <v>621</v>
      </c>
      <c r="G195" s="219" t="s">
        <v>289</v>
      </c>
      <c r="H195" s="220">
        <v>6</v>
      </c>
      <c r="I195" s="221"/>
      <c r="J195" s="222">
        <f>ROUND(I195*H195,2)</f>
        <v>0</v>
      </c>
      <c r="K195" s="218" t="s">
        <v>378</v>
      </c>
      <c r="L195" s="45"/>
      <c r="M195" s="223" t="s">
        <v>19</v>
      </c>
      <c r="N195" s="224" t="s">
        <v>42</v>
      </c>
      <c r="O195" s="85"/>
      <c r="P195" s="225">
        <f>O195*H195</f>
        <v>0</v>
      </c>
      <c r="Q195" s="225">
        <v>0</v>
      </c>
      <c r="R195" s="225">
        <f>Q195*H195</f>
        <v>0</v>
      </c>
      <c r="S195" s="225">
        <v>0</v>
      </c>
      <c r="T195" s="226">
        <f>S195*H195</f>
        <v>0</v>
      </c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R195" s="227" t="s">
        <v>116</v>
      </c>
      <c r="AT195" s="227" t="s">
        <v>213</v>
      </c>
      <c r="AU195" s="227" t="s">
        <v>75</v>
      </c>
      <c r="AY195" s="18" t="s">
        <v>209</v>
      </c>
      <c r="BE195" s="228">
        <f>IF(N195="základní",J195,0)</f>
        <v>0</v>
      </c>
      <c r="BF195" s="228">
        <f>IF(N195="snížená",J195,0)</f>
        <v>0</v>
      </c>
      <c r="BG195" s="228">
        <f>IF(N195="zákl. přenesená",J195,0)</f>
        <v>0</v>
      </c>
      <c r="BH195" s="228">
        <f>IF(N195="sníž. přenesená",J195,0)</f>
        <v>0</v>
      </c>
      <c r="BI195" s="228">
        <f>IF(N195="nulová",J195,0)</f>
        <v>0</v>
      </c>
      <c r="BJ195" s="18" t="s">
        <v>75</v>
      </c>
      <c r="BK195" s="228">
        <f>ROUND(I195*H195,2)</f>
        <v>0</v>
      </c>
      <c r="BL195" s="18" t="s">
        <v>116</v>
      </c>
      <c r="BM195" s="227" t="s">
        <v>687</v>
      </c>
    </row>
    <row r="196" s="13" customFormat="1">
      <c r="A196" s="13"/>
      <c r="B196" s="234"/>
      <c r="C196" s="235"/>
      <c r="D196" s="229" t="s">
        <v>225</v>
      </c>
      <c r="E196" s="236" t="s">
        <v>19</v>
      </c>
      <c r="F196" s="237" t="s">
        <v>623</v>
      </c>
      <c r="G196" s="235"/>
      <c r="H196" s="238">
        <v>6</v>
      </c>
      <c r="I196" s="239"/>
      <c r="J196" s="235"/>
      <c r="K196" s="235"/>
      <c r="L196" s="240"/>
      <c r="M196" s="241"/>
      <c r="N196" s="242"/>
      <c r="O196" s="242"/>
      <c r="P196" s="242"/>
      <c r="Q196" s="242"/>
      <c r="R196" s="242"/>
      <c r="S196" s="242"/>
      <c r="T196" s="24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44" t="s">
        <v>225</v>
      </c>
      <c r="AU196" s="244" t="s">
        <v>75</v>
      </c>
      <c r="AV196" s="13" t="s">
        <v>79</v>
      </c>
      <c r="AW196" s="13" t="s">
        <v>32</v>
      </c>
      <c r="AX196" s="13" t="s">
        <v>75</v>
      </c>
      <c r="AY196" s="244" t="s">
        <v>209</v>
      </c>
    </row>
    <row r="197" s="2" customFormat="1">
      <c r="A197" s="39"/>
      <c r="B197" s="40"/>
      <c r="C197" s="216" t="s">
        <v>404</v>
      </c>
      <c r="D197" s="216" t="s">
        <v>213</v>
      </c>
      <c r="E197" s="217" t="s">
        <v>414</v>
      </c>
      <c r="F197" s="218" t="s">
        <v>624</v>
      </c>
      <c r="G197" s="219" t="s">
        <v>289</v>
      </c>
      <c r="H197" s="220">
        <v>300</v>
      </c>
      <c r="I197" s="221"/>
      <c r="J197" s="222">
        <f>ROUND(I197*H197,2)</f>
        <v>0</v>
      </c>
      <c r="K197" s="218" t="s">
        <v>378</v>
      </c>
      <c r="L197" s="45"/>
      <c r="M197" s="223" t="s">
        <v>19</v>
      </c>
      <c r="N197" s="224" t="s">
        <v>42</v>
      </c>
      <c r="O197" s="85"/>
      <c r="P197" s="225">
        <f>O197*H197</f>
        <v>0</v>
      </c>
      <c r="Q197" s="225">
        <v>0</v>
      </c>
      <c r="R197" s="225">
        <f>Q197*H197</f>
        <v>0</v>
      </c>
      <c r="S197" s="225">
        <v>0</v>
      </c>
      <c r="T197" s="226">
        <f>S197*H197</f>
        <v>0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227" t="s">
        <v>116</v>
      </c>
      <c r="AT197" s="227" t="s">
        <v>213</v>
      </c>
      <c r="AU197" s="227" t="s">
        <v>75</v>
      </c>
      <c r="AY197" s="18" t="s">
        <v>209</v>
      </c>
      <c r="BE197" s="228">
        <f>IF(N197="základní",J197,0)</f>
        <v>0</v>
      </c>
      <c r="BF197" s="228">
        <f>IF(N197="snížená",J197,0)</f>
        <v>0</v>
      </c>
      <c r="BG197" s="228">
        <f>IF(N197="zákl. přenesená",J197,0)</f>
        <v>0</v>
      </c>
      <c r="BH197" s="228">
        <f>IF(N197="sníž. přenesená",J197,0)</f>
        <v>0</v>
      </c>
      <c r="BI197" s="228">
        <f>IF(N197="nulová",J197,0)</f>
        <v>0</v>
      </c>
      <c r="BJ197" s="18" t="s">
        <v>75</v>
      </c>
      <c r="BK197" s="228">
        <f>ROUND(I197*H197,2)</f>
        <v>0</v>
      </c>
      <c r="BL197" s="18" t="s">
        <v>116</v>
      </c>
      <c r="BM197" s="227" t="s">
        <v>688</v>
      </c>
    </row>
    <row r="198" s="13" customFormat="1">
      <c r="A198" s="13"/>
      <c r="B198" s="234"/>
      <c r="C198" s="235"/>
      <c r="D198" s="229" t="s">
        <v>225</v>
      </c>
      <c r="E198" s="236" t="s">
        <v>19</v>
      </c>
      <c r="F198" s="237" t="s">
        <v>689</v>
      </c>
      <c r="G198" s="235"/>
      <c r="H198" s="238">
        <v>300</v>
      </c>
      <c r="I198" s="239"/>
      <c r="J198" s="235"/>
      <c r="K198" s="235"/>
      <c r="L198" s="240"/>
      <c r="M198" s="241"/>
      <c r="N198" s="242"/>
      <c r="O198" s="242"/>
      <c r="P198" s="242"/>
      <c r="Q198" s="242"/>
      <c r="R198" s="242"/>
      <c r="S198" s="242"/>
      <c r="T198" s="24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44" t="s">
        <v>225</v>
      </c>
      <c r="AU198" s="244" t="s">
        <v>75</v>
      </c>
      <c r="AV198" s="13" t="s">
        <v>79</v>
      </c>
      <c r="AW198" s="13" t="s">
        <v>32</v>
      </c>
      <c r="AX198" s="13" t="s">
        <v>75</v>
      </c>
      <c r="AY198" s="244" t="s">
        <v>209</v>
      </c>
    </row>
    <row r="199" s="2" customFormat="1">
      <c r="A199" s="39"/>
      <c r="B199" s="40"/>
      <c r="C199" s="216" t="s">
        <v>409</v>
      </c>
      <c r="D199" s="216" t="s">
        <v>213</v>
      </c>
      <c r="E199" s="217" t="s">
        <v>420</v>
      </c>
      <c r="F199" s="218" t="s">
        <v>690</v>
      </c>
      <c r="G199" s="219" t="s">
        <v>289</v>
      </c>
      <c r="H199" s="220">
        <v>163.048</v>
      </c>
      <c r="I199" s="221"/>
      <c r="J199" s="222">
        <f>ROUND(I199*H199,2)</f>
        <v>0</v>
      </c>
      <c r="K199" s="218" t="s">
        <v>216</v>
      </c>
      <c r="L199" s="45"/>
      <c r="M199" s="223" t="s">
        <v>19</v>
      </c>
      <c r="N199" s="224" t="s">
        <v>42</v>
      </c>
      <c r="O199" s="85"/>
      <c r="P199" s="225">
        <f>O199*H199</f>
        <v>0</v>
      </c>
      <c r="Q199" s="225">
        <v>0</v>
      </c>
      <c r="R199" s="225">
        <f>Q199*H199</f>
        <v>0</v>
      </c>
      <c r="S199" s="225">
        <v>0</v>
      </c>
      <c r="T199" s="226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27" t="s">
        <v>217</v>
      </c>
      <c r="AT199" s="227" t="s">
        <v>213</v>
      </c>
      <c r="AU199" s="227" t="s">
        <v>75</v>
      </c>
      <c r="AY199" s="18" t="s">
        <v>209</v>
      </c>
      <c r="BE199" s="228">
        <f>IF(N199="základní",J199,0)</f>
        <v>0</v>
      </c>
      <c r="BF199" s="228">
        <f>IF(N199="snížená",J199,0)</f>
        <v>0</v>
      </c>
      <c r="BG199" s="228">
        <f>IF(N199="zákl. přenesená",J199,0)</f>
        <v>0</v>
      </c>
      <c r="BH199" s="228">
        <f>IF(N199="sníž. přenesená",J199,0)</f>
        <v>0</v>
      </c>
      <c r="BI199" s="228">
        <f>IF(N199="nulová",J199,0)</f>
        <v>0</v>
      </c>
      <c r="BJ199" s="18" t="s">
        <v>75</v>
      </c>
      <c r="BK199" s="228">
        <f>ROUND(I199*H199,2)</f>
        <v>0</v>
      </c>
      <c r="BL199" s="18" t="s">
        <v>217</v>
      </c>
      <c r="BM199" s="227" t="s">
        <v>422</v>
      </c>
    </row>
    <row r="200" s="13" customFormat="1">
      <c r="A200" s="13"/>
      <c r="B200" s="234"/>
      <c r="C200" s="235"/>
      <c r="D200" s="229" t="s">
        <v>225</v>
      </c>
      <c r="E200" s="236" t="s">
        <v>19</v>
      </c>
      <c r="F200" s="237" t="s">
        <v>381</v>
      </c>
      <c r="G200" s="235"/>
      <c r="H200" s="238">
        <v>37.840000000000003</v>
      </c>
      <c r="I200" s="239"/>
      <c r="J200" s="235"/>
      <c r="K200" s="235"/>
      <c r="L200" s="240"/>
      <c r="M200" s="241"/>
      <c r="N200" s="242"/>
      <c r="O200" s="242"/>
      <c r="P200" s="242"/>
      <c r="Q200" s="242"/>
      <c r="R200" s="242"/>
      <c r="S200" s="242"/>
      <c r="T200" s="24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44" t="s">
        <v>225</v>
      </c>
      <c r="AU200" s="244" t="s">
        <v>75</v>
      </c>
      <c r="AV200" s="13" t="s">
        <v>79</v>
      </c>
      <c r="AW200" s="13" t="s">
        <v>32</v>
      </c>
      <c r="AX200" s="13" t="s">
        <v>71</v>
      </c>
      <c r="AY200" s="244" t="s">
        <v>209</v>
      </c>
    </row>
    <row r="201" s="13" customFormat="1">
      <c r="A201" s="13"/>
      <c r="B201" s="234"/>
      <c r="C201" s="235"/>
      <c r="D201" s="229" t="s">
        <v>225</v>
      </c>
      <c r="E201" s="236" t="s">
        <v>19</v>
      </c>
      <c r="F201" s="237" t="s">
        <v>382</v>
      </c>
      <c r="G201" s="235"/>
      <c r="H201" s="238">
        <v>125.208</v>
      </c>
      <c r="I201" s="239"/>
      <c r="J201" s="235"/>
      <c r="K201" s="235"/>
      <c r="L201" s="240"/>
      <c r="M201" s="241"/>
      <c r="N201" s="242"/>
      <c r="O201" s="242"/>
      <c r="P201" s="242"/>
      <c r="Q201" s="242"/>
      <c r="R201" s="242"/>
      <c r="S201" s="242"/>
      <c r="T201" s="24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44" t="s">
        <v>225</v>
      </c>
      <c r="AU201" s="244" t="s">
        <v>75</v>
      </c>
      <c r="AV201" s="13" t="s">
        <v>79</v>
      </c>
      <c r="AW201" s="13" t="s">
        <v>32</v>
      </c>
      <c r="AX201" s="13" t="s">
        <v>71</v>
      </c>
      <c r="AY201" s="244" t="s">
        <v>209</v>
      </c>
    </row>
    <row r="202" s="14" customFormat="1">
      <c r="A202" s="14"/>
      <c r="B202" s="245"/>
      <c r="C202" s="246"/>
      <c r="D202" s="229" t="s">
        <v>225</v>
      </c>
      <c r="E202" s="247" t="s">
        <v>19</v>
      </c>
      <c r="F202" s="248" t="s">
        <v>229</v>
      </c>
      <c r="G202" s="246"/>
      <c r="H202" s="249">
        <v>163.048</v>
      </c>
      <c r="I202" s="250"/>
      <c r="J202" s="246"/>
      <c r="K202" s="246"/>
      <c r="L202" s="251"/>
      <c r="M202" s="252"/>
      <c r="N202" s="253"/>
      <c r="O202" s="253"/>
      <c r="P202" s="253"/>
      <c r="Q202" s="253"/>
      <c r="R202" s="253"/>
      <c r="S202" s="253"/>
      <c r="T202" s="25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T202" s="255" t="s">
        <v>225</v>
      </c>
      <c r="AU202" s="255" t="s">
        <v>75</v>
      </c>
      <c r="AV202" s="14" t="s">
        <v>116</v>
      </c>
      <c r="AW202" s="14" t="s">
        <v>32</v>
      </c>
      <c r="AX202" s="14" t="s">
        <v>75</v>
      </c>
      <c r="AY202" s="255" t="s">
        <v>209</v>
      </c>
    </row>
    <row r="203" s="2" customFormat="1" ht="44.25" customHeight="1">
      <c r="A203" s="39"/>
      <c r="B203" s="40"/>
      <c r="C203" s="216" t="s">
        <v>413</v>
      </c>
      <c r="D203" s="216" t="s">
        <v>213</v>
      </c>
      <c r="E203" s="217" t="s">
        <v>425</v>
      </c>
      <c r="F203" s="218" t="s">
        <v>426</v>
      </c>
      <c r="G203" s="219" t="s">
        <v>221</v>
      </c>
      <c r="H203" s="220">
        <v>1</v>
      </c>
      <c r="I203" s="221"/>
      <c r="J203" s="222">
        <f>ROUND(I203*H203,2)</f>
        <v>0</v>
      </c>
      <c r="K203" s="218" t="s">
        <v>216</v>
      </c>
      <c r="L203" s="45"/>
      <c r="M203" s="223" t="s">
        <v>19</v>
      </c>
      <c r="N203" s="224" t="s">
        <v>42</v>
      </c>
      <c r="O203" s="85"/>
      <c r="P203" s="225">
        <f>O203*H203</f>
        <v>0</v>
      </c>
      <c r="Q203" s="225">
        <v>0</v>
      </c>
      <c r="R203" s="225">
        <f>Q203*H203</f>
        <v>0</v>
      </c>
      <c r="S203" s="225">
        <v>0</v>
      </c>
      <c r="T203" s="226">
        <f>S203*H203</f>
        <v>0</v>
      </c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R203" s="227" t="s">
        <v>217</v>
      </c>
      <c r="AT203" s="227" t="s">
        <v>213</v>
      </c>
      <c r="AU203" s="227" t="s">
        <v>75</v>
      </c>
      <c r="AY203" s="18" t="s">
        <v>209</v>
      </c>
      <c r="BE203" s="228">
        <f>IF(N203="základní",J203,0)</f>
        <v>0</v>
      </c>
      <c r="BF203" s="228">
        <f>IF(N203="snížená",J203,0)</f>
        <v>0</v>
      </c>
      <c r="BG203" s="228">
        <f>IF(N203="zákl. přenesená",J203,0)</f>
        <v>0</v>
      </c>
      <c r="BH203" s="228">
        <f>IF(N203="sníž. přenesená",J203,0)</f>
        <v>0</v>
      </c>
      <c r="BI203" s="228">
        <f>IF(N203="nulová",J203,0)</f>
        <v>0</v>
      </c>
      <c r="BJ203" s="18" t="s">
        <v>75</v>
      </c>
      <c r="BK203" s="228">
        <f>ROUND(I203*H203,2)</f>
        <v>0</v>
      </c>
      <c r="BL203" s="18" t="s">
        <v>217</v>
      </c>
      <c r="BM203" s="227" t="s">
        <v>427</v>
      </c>
    </row>
    <row r="204" s="13" customFormat="1">
      <c r="A204" s="13"/>
      <c r="B204" s="234"/>
      <c r="C204" s="235"/>
      <c r="D204" s="229" t="s">
        <v>225</v>
      </c>
      <c r="E204" s="236" t="s">
        <v>19</v>
      </c>
      <c r="F204" s="237" t="s">
        <v>428</v>
      </c>
      <c r="G204" s="235"/>
      <c r="H204" s="238">
        <v>1</v>
      </c>
      <c r="I204" s="239"/>
      <c r="J204" s="235"/>
      <c r="K204" s="235"/>
      <c r="L204" s="240"/>
      <c r="M204" s="241"/>
      <c r="N204" s="242"/>
      <c r="O204" s="242"/>
      <c r="P204" s="242"/>
      <c r="Q204" s="242"/>
      <c r="R204" s="242"/>
      <c r="S204" s="242"/>
      <c r="T204" s="24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44" t="s">
        <v>225</v>
      </c>
      <c r="AU204" s="244" t="s">
        <v>75</v>
      </c>
      <c r="AV204" s="13" t="s">
        <v>79</v>
      </c>
      <c r="AW204" s="13" t="s">
        <v>32</v>
      </c>
      <c r="AX204" s="13" t="s">
        <v>75</v>
      </c>
      <c r="AY204" s="244" t="s">
        <v>209</v>
      </c>
    </row>
    <row r="205" s="2" customFormat="1" ht="44.25" customHeight="1">
      <c r="A205" s="39"/>
      <c r="B205" s="40"/>
      <c r="C205" s="216" t="s">
        <v>419</v>
      </c>
      <c r="D205" s="216" t="s">
        <v>213</v>
      </c>
      <c r="E205" s="217" t="s">
        <v>430</v>
      </c>
      <c r="F205" s="218" t="s">
        <v>431</v>
      </c>
      <c r="G205" s="219" t="s">
        <v>221</v>
      </c>
      <c r="H205" s="220">
        <v>3</v>
      </c>
      <c r="I205" s="221"/>
      <c r="J205" s="222">
        <f>ROUND(I205*H205,2)</f>
        <v>0</v>
      </c>
      <c r="K205" s="218" t="s">
        <v>216</v>
      </c>
      <c r="L205" s="45"/>
      <c r="M205" s="223" t="s">
        <v>19</v>
      </c>
      <c r="N205" s="224" t="s">
        <v>42</v>
      </c>
      <c r="O205" s="85"/>
      <c r="P205" s="225">
        <f>O205*H205</f>
        <v>0</v>
      </c>
      <c r="Q205" s="225">
        <v>0</v>
      </c>
      <c r="R205" s="225">
        <f>Q205*H205</f>
        <v>0</v>
      </c>
      <c r="S205" s="225">
        <v>0</v>
      </c>
      <c r="T205" s="226">
        <f>S205*H205</f>
        <v>0</v>
      </c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R205" s="227" t="s">
        <v>217</v>
      </c>
      <c r="AT205" s="227" t="s">
        <v>213</v>
      </c>
      <c r="AU205" s="227" t="s">
        <v>75</v>
      </c>
      <c r="AY205" s="18" t="s">
        <v>209</v>
      </c>
      <c r="BE205" s="228">
        <f>IF(N205="základní",J205,0)</f>
        <v>0</v>
      </c>
      <c r="BF205" s="228">
        <f>IF(N205="snížená",J205,0)</f>
        <v>0</v>
      </c>
      <c r="BG205" s="228">
        <f>IF(N205="zákl. přenesená",J205,0)</f>
        <v>0</v>
      </c>
      <c r="BH205" s="228">
        <f>IF(N205="sníž. přenesená",J205,0)</f>
        <v>0</v>
      </c>
      <c r="BI205" s="228">
        <f>IF(N205="nulová",J205,0)</f>
        <v>0</v>
      </c>
      <c r="BJ205" s="18" t="s">
        <v>75</v>
      </c>
      <c r="BK205" s="228">
        <f>ROUND(I205*H205,2)</f>
        <v>0</v>
      </c>
      <c r="BL205" s="18" t="s">
        <v>217</v>
      </c>
      <c r="BM205" s="227" t="s">
        <v>432</v>
      </c>
    </row>
    <row r="206" s="13" customFormat="1">
      <c r="A206" s="13"/>
      <c r="B206" s="234"/>
      <c r="C206" s="235"/>
      <c r="D206" s="229" t="s">
        <v>225</v>
      </c>
      <c r="E206" s="236" t="s">
        <v>19</v>
      </c>
      <c r="F206" s="237" t="s">
        <v>433</v>
      </c>
      <c r="G206" s="235"/>
      <c r="H206" s="238">
        <v>1</v>
      </c>
      <c r="I206" s="239"/>
      <c r="J206" s="235"/>
      <c r="K206" s="235"/>
      <c r="L206" s="240"/>
      <c r="M206" s="241"/>
      <c r="N206" s="242"/>
      <c r="O206" s="242"/>
      <c r="P206" s="242"/>
      <c r="Q206" s="242"/>
      <c r="R206" s="242"/>
      <c r="S206" s="242"/>
      <c r="T206" s="24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44" t="s">
        <v>225</v>
      </c>
      <c r="AU206" s="244" t="s">
        <v>75</v>
      </c>
      <c r="AV206" s="13" t="s">
        <v>79</v>
      </c>
      <c r="AW206" s="13" t="s">
        <v>32</v>
      </c>
      <c r="AX206" s="13" t="s">
        <v>71</v>
      </c>
      <c r="AY206" s="244" t="s">
        <v>209</v>
      </c>
    </row>
    <row r="207" s="13" customFormat="1">
      <c r="A207" s="13"/>
      <c r="B207" s="234"/>
      <c r="C207" s="235"/>
      <c r="D207" s="229" t="s">
        <v>225</v>
      </c>
      <c r="E207" s="236" t="s">
        <v>19</v>
      </c>
      <c r="F207" s="237" t="s">
        <v>434</v>
      </c>
      <c r="G207" s="235"/>
      <c r="H207" s="238">
        <v>1</v>
      </c>
      <c r="I207" s="239"/>
      <c r="J207" s="235"/>
      <c r="K207" s="235"/>
      <c r="L207" s="240"/>
      <c r="M207" s="241"/>
      <c r="N207" s="242"/>
      <c r="O207" s="242"/>
      <c r="P207" s="242"/>
      <c r="Q207" s="242"/>
      <c r="R207" s="242"/>
      <c r="S207" s="242"/>
      <c r="T207" s="24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44" t="s">
        <v>225</v>
      </c>
      <c r="AU207" s="244" t="s">
        <v>75</v>
      </c>
      <c r="AV207" s="13" t="s">
        <v>79</v>
      </c>
      <c r="AW207" s="13" t="s">
        <v>32</v>
      </c>
      <c r="AX207" s="13" t="s">
        <v>71</v>
      </c>
      <c r="AY207" s="244" t="s">
        <v>209</v>
      </c>
    </row>
    <row r="208" s="13" customFormat="1">
      <c r="A208" s="13"/>
      <c r="B208" s="234"/>
      <c r="C208" s="235"/>
      <c r="D208" s="229" t="s">
        <v>225</v>
      </c>
      <c r="E208" s="236" t="s">
        <v>19</v>
      </c>
      <c r="F208" s="237" t="s">
        <v>435</v>
      </c>
      <c r="G208" s="235"/>
      <c r="H208" s="238">
        <v>1</v>
      </c>
      <c r="I208" s="239"/>
      <c r="J208" s="235"/>
      <c r="K208" s="235"/>
      <c r="L208" s="240"/>
      <c r="M208" s="241"/>
      <c r="N208" s="242"/>
      <c r="O208" s="242"/>
      <c r="P208" s="242"/>
      <c r="Q208" s="242"/>
      <c r="R208" s="242"/>
      <c r="S208" s="242"/>
      <c r="T208" s="24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44" t="s">
        <v>225</v>
      </c>
      <c r="AU208" s="244" t="s">
        <v>75</v>
      </c>
      <c r="AV208" s="13" t="s">
        <v>79</v>
      </c>
      <c r="AW208" s="13" t="s">
        <v>32</v>
      </c>
      <c r="AX208" s="13" t="s">
        <v>71</v>
      </c>
      <c r="AY208" s="244" t="s">
        <v>209</v>
      </c>
    </row>
    <row r="209" s="14" customFormat="1">
      <c r="A209" s="14"/>
      <c r="B209" s="245"/>
      <c r="C209" s="246"/>
      <c r="D209" s="229" t="s">
        <v>225</v>
      </c>
      <c r="E209" s="247" t="s">
        <v>19</v>
      </c>
      <c r="F209" s="248" t="s">
        <v>229</v>
      </c>
      <c r="G209" s="246"/>
      <c r="H209" s="249">
        <v>3</v>
      </c>
      <c r="I209" s="250"/>
      <c r="J209" s="246"/>
      <c r="K209" s="246"/>
      <c r="L209" s="251"/>
      <c r="M209" s="266"/>
      <c r="N209" s="267"/>
      <c r="O209" s="267"/>
      <c r="P209" s="267"/>
      <c r="Q209" s="267"/>
      <c r="R209" s="267"/>
      <c r="S209" s="267"/>
      <c r="T209" s="268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55" t="s">
        <v>225</v>
      </c>
      <c r="AU209" s="255" t="s">
        <v>75</v>
      </c>
      <c r="AV209" s="14" t="s">
        <v>116</v>
      </c>
      <c r="AW209" s="14" t="s">
        <v>32</v>
      </c>
      <c r="AX209" s="14" t="s">
        <v>75</v>
      </c>
      <c r="AY209" s="255" t="s">
        <v>209</v>
      </c>
    </row>
    <row r="210" s="2" customFormat="1" ht="6.96" customHeight="1">
      <c r="A210" s="39"/>
      <c r="B210" s="60"/>
      <c r="C210" s="61"/>
      <c r="D210" s="61"/>
      <c r="E210" s="61"/>
      <c r="F210" s="61"/>
      <c r="G210" s="61"/>
      <c r="H210" s="61"/>
      <c r="I210" s="61"/>
      <c r="J210" s="61"/>
      <c r="K210" s="61"/>
      <c r="L210" s="45"/>
      <c r="M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</row>
  </sheetData>
  <sheetProtection sheet="1" autoFilter="0" formatColumns="0" formatRows="0" objects="1" scenarios="1" spinCount="100000" saltValue="tF7863Ay1xuiSNrYT3KvJxQONhEKJjw6sznkz5k/wknBaZqjOBeteKwxL2wDQYjXg5Y447alHj1uvLHI1/jupw==" hashValue="lXgw/rSexn3+nhvZZuHRHbCfdD+GKj/4d7rP0t1bmNKf1lPWkZchMehDKSCEXMLTRcn1o/Q0UQD2ZJKaYt9c6Q==" algorithmName="SHA-512" password="CC35"/>
  <autoFilter ref="C94:K209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1:H81"/>
    <mergeCell ref="E85:H85"/>
    <mergeCell ref="E83:H83"/>
    <mergeCell ref="E87:H87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125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641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642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691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ROUND(J92,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ROUND((SUM(BE92:BE99)),  2)</f>
        <v>0</v>
      </c>
      <c r="G37" s="39"/>
      <c r="H37" s="39"/>
      <c r="I37" s="160">
        <v>0.20999999999999999</v>
      </c>
      <c r="J37" s="159">
        <f>ROUND(((SUM(BE92:BE99))*I37),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ROUND((SUM(BF92:BF99)),  2)</f>
        <v>0</v>
      </c>
      <c r="G38" s="39"/>
      <c r="H38" s="39"/>
      <c r="I38" s="160">
        <v>0.14999999999999999</v>
      </c>
      <c r="J38" s="159">
        <f>ROUND(((SUM(BF92:BF99))*I38),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ROUND((SUM(BG92:BG99)),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ROUND((SUM(BH92:BH99)),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ROUND((SUM(BI92:BI99)),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641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642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7.2 - VRN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J92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437</v>
      </c>
      <c r="E68" s="181"/>
      <c r="F68" s="181"/>
      <c r="G68" s="181"/>
      <c r="H68" s="181"/>
      <c r="I68" s="181"/>
      <c r="J68" s="182">
        <f>J93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2" customFormat="1" ht="21.84" customHeight="1">
      <c r="A69" s="39"/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148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0" s="2" customFormat="1" ht="6.96" customHeight="1">
      <c r="A70" s="39"/>
      <c r="B70" s="60"/>
      <c r="C70" s="61"/>
      <c r="D70" s="61"/>
      <c r="E70" s="61"/>
      <c r="F70" s="61"/>
      <c r="G70" s="61"/>
      <c r="H70" s="61"/>
      <c r="I70" s="61"/>
      <c r="J70" s="61"/>
      <c r="K70" s="61"/>
      <c r="L70" s="148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4" s="2" customFormat="1" ht="6.96" customHeight="1">
      <c r="A74" s="39"/>
      <c r="B74" s="62"/>
      <c r="C74" s="63"/>
      <c r="D74" s="63"/>
      <c r="E74" s="63"/>
      <c r="F74" s="63"/>
      <c r="G74" s="63"/>
      <c r="H74" s="63"/>
      <c r="I74" s="63"/>
      <c r="J74" s="63"/>
      <c r="K74" s="63"/>
      <c r="L74" s="148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24.96" customHeight="1">
      <c r="A75" s="39"/>
      <c r="B75" s="40"/>
      <c r="C75" s="24" t="s">
        <v>194</v>
      </c>
      <c r="D75" s="41"/>
      <c r="E75" s="41"/>
      <c r="F75" s="41"/>
      <c r="G75" s="41"/>
      <c r="H75" s="41"/>
      <c r="I75" s="41"/>
      <c r="J75" s="41"/>
      <c r="K75" s="41"/>
      <c r="L75" s="148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6.96" customHeight="1">
      <c r="A76" s="39"/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2" customHeight="1">
      <c r="A77" s="39"/>
      <c r="B77" s="40"/>
      <c r="C77" s="33" t="s">
        <v>16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6.5" customHeight="1">
      <c r="A78" s="39"/>
      <c r="B78" s="40"/>
      <c r="C78" s="41"/>
      <c r="D78" s="41"/>
      <c r="E78" s="172" t="str">
        <f>E7</f>
        <v>Oprava přejezdu v obvodu Správy tratí Ústí nad Labem pro r. 2021 - změna č. 1</v>
      </c>
      <c r="F78" s="33"/>
      <c r="G78" s="33"/>
      <c r="H78" s="33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1" customFormat="1" ht="12" customHeight="1">
      <c r="B79" s="22"/>
      <c r="C79" s="33" t="s">
        <v>181</v>
      </c>
      <c r="D79" s="23"/>
      <c r="E79" s="23"/>
      <c r="F79" s="23"/>
      <c r="G79" s="23"/>
      <c r="H79" s="23"/>
      <c r="I79" s="23"/>
      <c r="J79" s="23"/>
      <c r="K79" s="23"/>
      <c r="L79" s="21"/>
    </row>
    <row r="80" s="1" customFormat="1" ht="16.5" customHeight="1">
      <c r="B80" s="22"/>
      <c r="C80" s="23"/>
      <c r="D80" s="23"/>
      <c r="E80" s="172" t="s">
        <v>641</v>
      </c>
      <c r="F80" s="23"/>
      <c r="G80" s="23"/>
      <c r="H80" s="23"/>
      <c r="I80" s="23"/>
      <c r="J80" s="23"/>
      <c r="K80" s="23"/>
      <c r="L80" s="21"/>
    </row>
    <row r="81" s="1" customFormat="1" ht="12" customHeight="1">
      <c r="B81" s="22"/>
      <c r="C81" s="33" t="s">
        <v>183</v>
      </c>
      <c r="D81" s="23"/>
      <c r="E81" s="23"/>
      <c r="F81" s="23"/>
      <c r="G81" s="23"/>
      <c r="H81" s="23"/>
      <c r="I81" s="23"/>
      <c r="J81" s="23"/>
      <c r="K81" s="23"/>
      <c r="L81" s="21"/>
    </row>
    <row r="82" s="2" customFormat="1" ht="16.5" customHeight="1">
      <c r="A82" s="39"/>
      <c r="B82" s="40"/>
      <c r="C82" s="41"/>
      <c r="D82" s="41"/>
      <c r="E82" s="173" t="s">
        <v>642</v>
      </c>
      <c r="F82" s="41"/>
      <c r="G82" s="41"/>
      <c r="H82" s="41"/>
      <c r="I82" s="41"/>
      <c r="J82" s="41"/>
      <c r="K82" s="41"/>
      <c r="L82" s="148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185</v>
      </c>
      <c r="D83" s="41"/>
      <c r="E83" s="41"/>
      <c r="F83" s="41"/>
      <c r="G83" s="41"/>
      <c r="H83" s="41"/>
      <c r="I83" s="41"/>
      <c r="J83" s="41"/>
      <c r="K83" s="41"/>
      <c r="L83" s="148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6.5" customHeight="1">
      <c r="A84" s="39"/>
      <c r="B84" s="40"/>
      <c r="C84" s="41"/>
      <c r="D84" s="41"/>
      <c r="E84" s="70" t="str">
        <f>E13</f>
        <v>SO 7.2 - VRN</v>
      </c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6.96" customHeight="1">
      <c r="A85" s="39"/>
      <c r="B85" s="40"/>
      <c r="C85" s="41"/>
      <c r="D85" s="41"/>
      <c r="E85" s="41"/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21</v>
      </c>
      <c r="D86" s="41"/>
      <c r="E86" s="41"/>
      <c r="F86" s="28" t="str">
        <f>F16</f>
        <v>Obvod ST Ústí n.L.</v>
      </c>
      <c r="G86" s="41"/>
      <c r="H86" s="41"/>
      <c r="I86" s="33" t="s">
        <v>23</v>
      </c>
      <c r="J86" s="73" t="str">
        <f>IF(J16="","",J16)</f>
        <v>19. 11. 2020</v>
      </c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5.15" customHeight="1">
      <c r="A88" s="39"/>
      <c r="B88" s="40"/>
      <c r="C88" s="33" t="s">
        <v>25</v>
      </c>
      <c r="D88" s="41"/>
      <c r="E88" s="41"/>
      <c r="F88" s="28" t="str">
        <f>E19</f>
        <v xml:space="preserve"> </v>
      </c>
      <c r="G88" s="41"/>
      <c r="H88" s="41"/>
      <c r="I88" s="33" t="s">
        <v>31</v>
      </c>
      <c r="J88" s="37" t="str">
        <f>E25</f>
        <v xml:space="preserve"> </v>
      </c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29</v>
      </c>
      <c r="D89" s="41"/>
      <c r="E89" s="41"/>
      <c r="F89" s="28" t="str">
        <f>IF(E22="","",E22)</f>
        <v>Vyplň údaj</v>
      </c>
      <c r="G89" s="41"/>
      <c r="H89" s="41"/>
      <c r="I89" s="33" t="s">
        <v>33</v>
      </c>
      <c r="J89" s="37" t="str">
        <f>E28</f>
        <v>Jan Seemann</v>
      </c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0.32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11" customFormat="1" ht="29.28" customHeight="1">
      <c r="A91" s="189"/>
      <c r="B91" s="190"/>
      <c r="C91" s="191" t="s">
        <v>195</v>
      </c>
      <c r="D91" s="192" t="s">
        <v>56</v>
      </c>
      <c r="E91" s="192" t="s">
        <v>52</v>
      </c>
      <c r="F91" s="192" t="s">
        <v>53</v>
      </c>
      <c r="G91" s="192" t="s">
        <v>196</v>
      </c>
      <c r="H91" s="192" t="s">
        <v>197</v>
      </c>
      <c r="I91" s="192" t="s">
        <v>198</v>
      </c>
      <c r="J91" s="192" t="s">
        <v>189</v>
      </c>
      <c r="K91" s="193" t="s">
        <v>199</v>
      </c>
      <c r="L91" s="194"/>
      <c r="M91" s="93" t="s">
        <v>19</v>
      </c>
      <c r="N91" s="94" t="s">
        <v>41</v>
      </c>
      <c r="O91" s="94" t="s">
        <v>200</v>
      </c>
      <c r="P91" s="94" t="s">
        <v>201</v>
      </c>
      <c r="Q91" s="94" t="s">
        <v>202</v>
      </c>
      <c r="R91" s="94" t="s">
        <v>203</v>
      </c>
      <c r="S91" s="94" t="s">
        <v>204</v>
      </c>
      <c r="T91" s="95" t="s">
        <v>205</v>
      </c>
      <c r="U91" s="189"/>
      <c r="V91" s="189"/>
      <c r="W91" s="189"/>
      <c r="X91" s="189"/>
      <c r="Y91" s="189"/>
      <c r="Z91" s="189"/>
      <c r="AA91" s="189"/>
      <c r="AB91" s="189"/>
      <c r="AC91" s="189"/>
      <c r="AD91" s="189"/>
      <c r="AE91" s="189"/>
    </row>
    <row r="92" s="2" customFormat="1" ht="22.8" customHeight="1">
      <c r="A92" s="39"/>
      <c r="B92" s="40"/>
      <c r="C92" s="100" t="s">
        <v>206</v>
      </c>
      <c r="D92" s="41"/>
      <c r="E92" s="41"/>
      <c r="F92" s="41"/>
      <c r="G92" s="41"/>
      <c r="H92" s="41"/>
      <c r="I92" s="41"/>
      <c r="J92" s="195">
        <f>BK92</f>
        <v>0</v>
      </c>
      <c r="K92" s="41"/>
      <c r="L92" s="45"/>
      <c r="M92" s="96"/>
      <c r="N92" s="196"/>
      <c r="O92" s="97"/>
      <c r="P92" s="197">
        <f>P93</f>
        <v>0</v>
      </c>
      <c r="Q92" s="97"/>
      <c r="R92" s="197">
        <f>R93</f>
        <v>0</v>
      </c>
      <c r="S92" s="97"/>
      <c r="T92" s="198">
        <f>T93</f>
        <v>0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T92" s="18" t="s">
        <v>70</v>
      </c>
      <c r="AU92" s="18" t="s">
        <v>190</v>
      </c>
      <c r="BK92" s="199">
        <f>BK93</f>
        <v>0</v>
      </c>
    </row>
    <row r="93" s="12" customFormat="1" ht="25.92" customHeight="1">
      <c r="A93" s="12"/>
      <c r="B93" s="200"/>
      <c r="C93" s="201"/>
      <c r="D93" s="202" t="s">
        <v>70</v>
      </c>
      <c r="E93" s="203" t="s">
        <v>90</v>
      </c>
      <c r="F93" s="203" t="s">
        <v>438</v>
      </c>
      <c r="G93" s="201"/>
      <c r="H93" s="201"/>
      <c r="I93" s="204"/>
      <c r="J93" s="205">
        <f>BK93</f>
        <v>0</v>
      </c>
      <c r="K93" s="201"/>
      <c r="L93" s="206"/>
      <c r="M93" s="207"/>
      <c r="N93" s="208"/>
      <c r="O93" s="208"/>
      <c r="P93" s="209">
        <f>SUM(P94:P99)</f>
        <v>0</v>
      </c>
      <c r="Q93" s="208"/>
      <c r="R93" s="209">
        <f>SUM(R94:R99)</f>
        <v>0</v>
      </c>
      <c r="S93" s="208"/>
      <c r="T93" s="210">
        <f>SUM(T94:T99)</f>
        <v>0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11" t="s">
        <v>126</v>
      </c>
      <c r="AT93" s="212" t="s">
        <v>70</v>
      </c>
      <c r="AU93" s="212" t="s">
        <v>71</v>
      </c>
      <c r="AY93" s="211" t="s">
        <v>209</v>
      </c>
      <c r="BK93" s="213">
        <f>SUM(BK94:BK99)</f>
        <v>0</v>
      </c>
    </row>
    <row r="94" s="2" customFormat="1" ht="44.25" customHeight="1">
      <c r="A94" s="39"/>
      <c r="B94" s="40"/>
      <c r="C94" s="216" t="s">
        <v>75</v>
      </c>
      <c r="D94" s="216" t="s">
        <v>213</v>
      </c>
      <c r="E94" s="217" t="s">
        <v>439</v>
      </c>
      <c r="F94" s="218" t="s">
        <v>440</v>
      </c>
      <c r="G94" s="219" t="s">
        <v>221</v>
      </c>
      <c r="H94" s="220">
        <v>1</v>
      </c>
      <c r="I94" s="221"/>
      <c r="J94" s="222">
        <f>ROUND(I94*H94,2)</f>
        <v>0</v>
      </c>
      <c r="K94" s="218" t="s">
        <v>216</v>
      </c>
      <c r="L94" s="45"/>
      <c r="M94" s="223" t="s">
        <v>19</v>
      </c>
      <c r="N94" s="224" t="s">
        <v>42</v>
      </c>
      <c r="O94" s="85"/>
      <c r="P94" s="225">
        <f>O94*H94</f>
        <v>0</v>
      </c>
      <c r="Q94" s="225">
        <v>0</v>
      </c>
      <c r="R94" s="225">
        <f>Q94*H94</f>
        <v>0</v>
      </c>
      <c r="S94" s="225">
        <v>0</v>
      </c>
      <c r="T94" s="226">
        <f>S94*H94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R94" s="227" t="s">
        <v>116</v>
      </c>
      <c r="AT94" s="227" t="s">
        <v>213</v>
      </c>
      <c r="AU94" s="227" t="s">
        <v>75</v>
      </c>
      <c r="AY94" s="18" t="s">
        <v>209</v>
      </c>
      <c r="BE94" s="228">
        <f>IF(N94="základní",J94,0)</f>
        <v>0</v>
      </c>
      <c r="BF94" s="228">
        <f>IF(N94="snížená",J94,0)</f>
        <v>0</v>
      </c>
      <c r="BG94" s="228">
        <f>IF(N94="zákl. přenesená",J94,0)</f>
        <v>0</v>
      </c>
      <c r="BH94" s="228">
        <f>IF(N94="sníž. přenesená",J94,0)</f>
        <v>0</v>
      </c>
      <c r="BI94" s="228">
        <f>IF(N94="nulová",J94,0)</f>
        <v>0</v>
      </c>
      <c r="BJ94" s="18" t="s">
        <v>75</v>
      </c>
      <c r="BK94" s="228">
        <f>ROUND(I94*H94,2)</f>
        <v>0</v>
      </c>
      <c r="BL94" s="18" t="s">
        <v>116</v>
      </c>
      <c r="BM94" s="227" t="s">
        <v>441</v>
      </c>
    </row>
    <row r="95" s="2" customFormat="1" ht="16.5" customHeight="1">
      <c r="A95" s="39"/>
      <c r="B95" s="40"/>
      <c r="C95" s="216" t="s">
        <v>79</v>
      </c>
      <c r="D95" s="216" t="s">
        <v>213</v>
      </c>
      <c r="E95" s="217" t="s">
        <v>442</v>
      </c>
      <c r="F95" s="218" t="s">
        <v>443</v>
      </c>
      <c r="G95" s="219" t="s">
        <v>328</v>
      </c>
      <c r="H95" s="220">
        <v>1</v>
      </c>
      <c r="I95" s="221"/>
      <c r="J95" s="222">
        <f>ROUND(I95*H95,2)</f>
        <v>0</v>
      </c>
      <c r="K95" s="218" t="s">
        <v>216</v>
      </c>
      <c r="L95" s="45"/>
      <c r="M95" s="223" t="s">
        <v>19</v>
      </c>
      <c r="N95" s="224" t="s">
        <v>42</v>
      </c>
      <c r="O95" s="85"/>
      <c r="P95" s="225">
        <f>O95*H95</f>
        <v>0</v>
      </c>
      <c r="Q95" s="225">
        <v>0</v>
      </c>
      <c r="R95" s="225">
        <f>Q95*H95</f>
        <v>0</v>
      </c>
      <c r="S95" s="225">
        <v>0</v>
      </c>
      <c r="T95" s="226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27" t="s">
        <v>116</v>
      </c>
      <c r="AT95" s="227" t="s">
        <v>213</v>
      </c>
      <c r="AU95" s="227" t="s">
        <v>75</v>
      </c>
      <c r="AY95" s="18" t="s">
        <v>209</v>
      </c>
      <c r="BE95" s="228">
        <f>IF(N95="základní",J95,0)</f>
        <v>0</v>
      </c>
      <c r="BF95" s="228">
        <f>IF(N95="snížená",J95,0)</f>
        <v>0</v>
      </c>
      <c r="BG95" s="228">
        <f>IF(N95="zákl. přenesená",J95,0)</f>
        <v>0</v>
      </c>
      <c r="BH95" s="228">
        <f>IF(N95="sníž. přenesená",J95,0)</f>
        <v>0</v>
      </c>
      <c r="BI95" s="228">
        <f>IF(N95="nulová",J95,0)</f>
        <v>0</v>
      </c>
      <c r="BJ95" s="18" t="s">
        <v>75</v>
      </c>
      <c r="BK95" s="228">
        <f>ROUND(I95*H95,2)</f>
        <v>0</v>
      </c>
      <c r="BL95" s="18" t="s">
        <v>116</v>
      </c>
      <c r="BM95" s="227" t="s">
        <v>444</v>
      </c>
    </row>
    <row r="96" s="2" customFormat="1" ht="16.5" customHeight="1">
      <c r="A96" s="39"/>
      <c r="B96" s="40"/>
      <c r="C96" s="216" t="s">
        <v>87</v>
      </c>
      <c r="D96" s="216" t="s">
        <v>213</v>
      </c>
      <c r="E96" s="217" t="s">
        <v>445</v>
      </c>
      <c r="F96" s="218" t="s">
        <v>446</v>
      </c>
      <c r="G96" s="219" t="s">
        <v>328</v>
      </c>
      <c r="H96" s="220">
        <v>1</v>
      </c>
      <c r="I96" s="221"/>
      <c r="J96" s="222">
        <f>ROUND(I96*H96,2)</f>
        <v>0</v>
      </c>
      <c r="K96" s="218" t="s">
        <v>216</v>
      </c>
      <c r="L96" s="45"/>
      <c r="M96" s="223" t="s">
        <v>19</v>
      </c>
      <c r="N96" s="224" t="s">
        <v>42</v>
      </c>
      <c r="O96" s="85"/>
      <c r="P96" s="225">
        <f>O96*H96</f>
        <v>0</v>
      </c>
      <c r="Q96" s="225">
        <v>0</v>
      </c>
      <c r="R96" s="225">
        <f>Q96*H96</f>
        <v>0</v>
      </c>
      <c r="S96" s="225">
        <v>0</v>
      </c>
      <c r="T96" s="226">
        <f>S96*H96</f>
        <v>0</v>
      </c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R96" s="227" t="s">
        <v>116</v>
      </c>
      <c r="AT96" s="227" t="s">
        <v>213</v>
      </c>
      <c r="AU96" s="227" t="s">
        <v>75</v>
      </c>
      <c r="AY96" s="18" t="s">
        <v>209</v>
      </c>
      <c r="BE96" s="228">
        <f>IF(N96="základní",J96,0)</f>
        <v>0</v>
      </c>
      <c r="BF96" s="228">
        <f>IF(N96="snížená",J96,0)</f>
        <v>0</v>
      </c>
      <c r="BG96" s="228">
        <f>IF(N96="zákl. přenesená",J96,0)</f>
        <v>0</v>
      </c>
      <c r="BH96" s="228">
        <f>IF(N96="sníž. přenesená",J96,0)</f>
        <v>0</v>
      </c>
      <c r="BI96" s="228">
        <f>IF(N96="nulová",J96,0)</f>
        <v>0</v>
      </c>
      <c r="BJ96" s="18" t="s">
        <v>75</v>
      </c>
      <c r="BK96" s="228">
        <f>ROUND(I96*H96,2)</f>
        <v>0</v>
      </c>
      <c r="BL96" s="18" t="s">
        <v>116</v>
      </c>
      <c r="BM96" s="227" t="s">
        <v>447</v>
      </c>
    </row>
    <row r="97" s="2" customFormat="1" ht="16.5" customHeight="1">
      <c r="A97" s="39"/>
      <c r="B97" s="40"/>
      <c r="C97" s="216" t="s">
        <v>116</v>
      </c>
      <c r="D97" s="216" t="s">
        <v>213</v>
      </c>
      <c r="E97" s="217" t="s">
        <v>448</v>
      </c>
      <c r="F97" s="218" t="s">
        <v>449</v>
      </c>
      <c r="G97" s="219" t="s">
        <v>328</v>
      </c>
      <c r="H97" s="220">
        <v>1</v>
      </c>
      <c r="I97" s="221"/>
      <c r="J97" s="222">
        <f>ROUND(I97*H97,2)</f>
        <v>0</v>
      </c>
      <c r="K97" s="218" t="s">
        <v>216</v>
      </c>
      <c r="L97" s="45"/>
      <c r="M97" s="223" t="s">
        <v>19</v>
      </c>
      <c r="N97" s="224" t="s">
        <v>42</v>
      </c>
      <c r="O97" s="85"/>
      <c r="P97" s="225">
        <f>O97*H97</f>
        <v>0</v>
      </c>
      <c r="Q97" s="225">
        <v>0</v>
      </c>
      <c r="R97" s="225">
        <f>Q97*H97</f>
        <v>0</v>
      </c>
      <c r="S97" s="225">
        <v>0</v>
      </c>
      <c r="T97" s="226">
        <f>S97*H97</f>
        <v>0</v>
      </c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R97" s="227" t="s">
        <v>116</v>
      </c>
      <c r="AT97" s="227" t="s">
        <v>213</v>
      </c>
      <c r="AU97" s="227" t="s">
        <v>75</v>
      </c>
      <c r="AY97" s="18" t="s">
        <v>209</v>
      </c>
      <c r="BE97" s="228">
        <f>IF(N97="základní",J97,0)</f>
        <v>0</v>
      </c>
      <c r="BF97" s="228">
        <f>IF(N97="snížená",J97,0)</f>
        <v>0</v>
      </c>
      <c r="BG97" s="228">
        <f>IF(N97="zákl. přenesená",J97,0)</f>
        <v>0</v>
      </c>
      <c r="BH97" s="228">
        <f>IF(N97="sníž. přenesená",J97,0)</f>
        <v>0</v>
      </c>
      <c r="BI97" s="228">
        <f>IF(N97="nulová",J97,0)</f>
        <v>0</v>
      </c>
      <c r="BJ97" s="18" t="s">
        <v>75</v>
      </c>
      <c r="BK97" s="228">
        <f>ROUND(I97*H97,2)</f>
        <v>0</v>
      </c>
      <c r="BL97" s="18" t="s">
        <v>116</v>
      </c>
      <c r="BM97" s="227" t="s">
        <v>450</v>
      </c>
    </row>
    <row r="98" s="2" customFormat="1">
      <c r="A98" s="39"/>
      <c r="B98" s="40"/>
      <c r="C98" s="216" t="s">
        <v>126</v>
      </c>
      <c r="D98" s="216" t="s">
        <v>213</v>
      </c>
      <c r="E98" s="217" t="s">
        <v>451</v>
      </c>
      <c r="F98" s="218" t="s">
        <v>452</v>
      </c>
      <c r="G98" s="219" t="s">
        <v>328</v>
      </c>
      <c r="H98" s="220">
        <v>1</v>
      </c>
      <c r="I98" s="221"/>
      <c r="J98" s="222">
        <f>ROUND(I98*H98,2)</f>
        <v>0</v>
      </c>
      <c r="K98" s="218" t="s">
        <v>216</v>
      </c>
      <c r="L98" s="45"/>
      <c r="M98" s="223" t="s">
        <v>19</v>
      </c>
      <c r="N98" s="224" t="s">
        <v>42</v>
      </c>
      <c r="O98" s="85"/>
      <c r="P98" s="225">
        <f>O98*H98</f>
        <v>0</v>
      </c>
      <c r="Q98" s="225">
        <v>0</v>
      </c>
      <c r="R98" s="225">
        <f>Q98*H98</f>
        <v>0</v>
      </c>
      <c r="S98" s="225">
        <v>0</v>
      </c>
      <c r="T98" s="226">
        <f>S98*H98</f>
        <v>0</v>
      </c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R98" s="227" t="s">
        <v>116</v>
      </c>
      <c r="AT98" s="227" t="s">
        <v>213</v>
      </c>
      <c r="AU98" s="227" t="s">
        <v>75</v>
      </c>
      <c r="AY98" s="18" t="s">
        <v>209</v>
      </c>
      <c r="BE98" s="228">
        <f>IF(N98="základní",J98,0)</f>
        <v>0</v>
      </c>
      <c r="BF98" s="228">
        <f>IF(N98="snížená",J98,0)</f>
        <v>0</v>
      </c>
      <c r="BG98" s="228">
        <f>IF(N98="zákl. přenesená",J98,0)</f>
        <v>0</v>
      </c>
      <c r="BH98" s="228">
        <f>IF(N98="sníž. přenesená",J98,0)</f>
        <v>0</v>
      </c>
      <c r="BI98" s="228">
        <f>IF(N98="nulová",J98,0)</f>
        <v>0</v>
      </c>
      <c r="BJ98" s="18" t="s">
        <v>75</v>
      </c>
      <c r="BK98" s="228">
        <f>ROUND(I98*H98,2)</f>
        <v>0</v>
      </c>
      <c r="BL98" s="18" t="s">
        <v>116</v>
      </c>
      <c r="BM98" s="227" t="s">
        <v>453</v>
      </c>
    </row>
    <row r="99" s="2" customFormat="1">
      <c r="A99" s="39"/>
      <c r="B99" s="40"/>
      <c r="C99" s="41"/>
      <c r="D99" s="229" t="s">
        <v>223</v>
      </c>
      <c r="E99" s="41"/>
      <c r="F99" s="230" t="s">
        <v>454</v>
      </c>
      <c r="G99" s="41"/>
      <c r="H99" s="41"/>
      <c r="I99" s="231"/>
      <c r="J99" s="41"/>
      <c r="K99" s="41"/>
      <c r="L99" s="45"/>
      <c r="M99" s="269"/>
      <c r="N99" s="270"/>
      <c r="O99" s="271"/>
      <c r="P99" s="271"/>
      <c r="Q99" s="271"/>
      <c r="R99" s="271"/>
      <c r="S99" s="271"/>
      <c r="T99" s="272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T99" s="18" t="s">
        <v>223</v>
      </c>
      <c r="AU99" s="18" t="s">
        <v>75</v>
      </c>
    </row>
    <row r="100" s="2" customFormat="1" ht="6.96" customHeight="1">
      <c r="A100" s="39"/>
      <c r="B100" s="60"/>
      <c r="C100" s="61"/>
      <c r="D100" s="61"/>
      <c r="E100" s="61"/>
      <c r="F100" s="61"/>
      <c r="G100" s="61"/>
      <c r="H100" s="61"/>
      <c r="I100" s="61"/>
      <c r="J100" s="61"/>
      <c r="K100" s="61"/>
      <c r="L100" s="45"/>
      <c r="M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</row>
  </sheetData>
  <sheetProtection sheet="1" autoFilter="0" formatColumns="0" formatRows="0" objects="1" scenarios="1" spinCount="100000" saltValue="AleLYy41Q3SrqG/CKLoCgJES+P7pUMgCGQ1/Di7ckmZvupThxg3AygqRyZp2RGO03XXhCK+r4tLpZ3soSwT93g==" hashValue="wBO7vLxEopv2wVjeX5whEkBIbo8VqHMuWyws817f3rOO1I+wPFGvMmBl7AlJMvaINwF21KfrrE2llKrbZxi0xw==" algorithmName="SHA-512" password="CC35"/>
  <autoFilter ref="C91:K99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78:H78"/>
    <mergeCell ref="E82:H82"/>
    <mergeCell ref="E80:H80"/>
    <mergeCell ref="E84:H8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133</v>
      </c>
      <c r="AZ2" s="140" t="s">
        <v>516</v>
      </c>
      <c r="BA2" s="140" t="s">
        <v>517</v>
      </c>
      <c r="BB2" s="140" t="s">
        <v>167</v>
      </c>
      <c r="BC2" s="140" t="s">
        <v>692</v>
      </c>
      <c r="BD2" s="140" t="s">
        <v>87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693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694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695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ROUND(J94,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ROUND((SUM(BE94:BE117)),  2)</f>
        <v>0</v>
      </c>
      <c r="G37" s="39"/>
      <c r="H37" s="39"/>
      <c r="I37" s="160">
        <v>0.20999999999999999</v>
      </c>
      <c r="J37" s="159">
        <f>ROUND(((SUM(BE94:BE117))*I37),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ROUND((SUM(BF94:BF117)),  2)</f>
        <v>0</v>
      </c>
      <c r="G38" s="39"/>
      <c r="H38" s="39"/>
      <c r="I38" s="160">
        <v>0.14999999999999999</v>
      </c>
      <c r="J38" s="159">
        <f>ROUND(((SUM(BF94:BF117))*I38),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ROUND((SUM(BG94:BG117)),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ROUND((SUM(BH94:BH117)),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ROUND((SUM(BI94:BI117)),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693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694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8.1 - ZRN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J94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191</v>
      </c>
      <c r="E68" s="181"/>
      <c r="F68" s="181"/>
      <c r="G68" s="181"/>
      <c r="H68" s="181"/>
      <c r="I68" s="181"/>
      <c r="J68" s="182">
        <f>J95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84"/>
      <c r="C69" s="125"/>
      <c r="D69" s="185" t="s">
        <v>192</v>
      </c>
      <c r="E69" s="186"/>
      <c r="F69" s="186"/>
      <c r="G69" s="186"/>
      <c r="H69" s="186"/>
      <c r="I69" s="186"/>
      <c r="J69" s="187">
        <f>J96</f>
        <v>0</v>
      </c>
      <c r="K69" s="125"/>
      <c r="L69" s="18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9" customFormat="1" ht="24.96" customHeight="1">
      <c r="A70" s="9"/>
      <c r="B70" s="178"/>
      <c r="C70" s="179"/>
      <c r="D70" s="180" t="s">
        <v>193</v>
      </c>
      <c r="E70" s="181"/>
      <c r="F70" s="181"/>
      <c r="G70" s="181"/>
      <c r="H70" s="181"/>
      <c r="I70" s="181"/>
      <c r="J70" s="182">
        <f>J97</f>
        <v>0</v>
      </c>
      <c r="K70" s="179"/>
      <c r="L70" s="183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2" customFormat="1" ht="21.84" customHeight="1">
      <c r="A71" s="39"/>
      <c r="B71" s="40"/>
      <c r="C71" s="41"/>
      <c r="D71" s="41"/>
      <c r="E71" s="41"/>
      <c r="F71" s="41"/>
      <c r="G71" s="41"/>
      <c r="H71" s="41"/>
      <c r="I71" s="41"/>
      <c r="J71" s="41"/>
      <c r="K71" s="41"/>
      <c r="L71" s="148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60"/>
      <c r="C72" s="61"/>
      <c r="D72" s="61"/>
      <c r="E72" s="61"/>
      <c r="F72" s="61"/>
      <c r="G72" s="61"/>
      <c r="H72" s="61"/>
      <c r="I72" s="61"/>
      <c r="J72" s="61"/>
      <c r="K72" s="61"/>
      <c r="L72" s="148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6" s="2" customFormat="1" ht="6.96" customHeight="1">
      <c r="A76" s="39"/>
      <c r="B76" s="62"/>
      <c r="C76" s="63"/>
      <c r="D76" s="63"/>
      <c r="E76" s="63"/>
      <c r="F76" s="63"/>
      <c r="G76" s="63"/>
      <c r="H76" s="63"/>
      <c r="I76" s="63"/>
      <c r="J76" s="63"/>
      <c r="K76" s="63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24.96" customHeight="1">
      <c r="A77" s="39"/>
      <c r="B77" s="40"/>
      <c r="C77" s="24" t="s">
        <v>194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6.96" customHeight="1">
      <c r="A78" s="39"/>
      <c r="B78" s="40"/>
      <c r="C78" s="41"/>
      <c r="D78" s="41"/>
      <c r="E78" s="41"/>
      <c r="F78" s="41"/>
      <c r="G78" s="41"/>
      <c r="H78" s="41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12" customHeight="1">
      <c r="A79" s="39"/>
      <c r="B79" s="40"/>
      <c r="C79" s="33" t="s">
        <v>16</v>
      </c>
      <c r="D79" s="41"/>
      <c r="E79" s="41"/>
      <c r="F79" s="41"/>
      <c r="G79" s="41"/>
      <c r="H79" s="41"/>
      <c r="I79" s="41"/>
      <c r="J79" s="41"/>
      <c r="K79" s="41"/>
      <c r="L79" s="148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6.5" customHeight="1">
      <c r="A80" s="39"/>
      <c r="B80" s="40"/>
      <c r="C80" s="41"/>
      <c r="D80" s="41"/>
      <c r="E80" s="172" t="str">
        <f>E7</f>
        <v>Oprava přejezdu v obvodu Správy tratí Ústí nad Labem pro r. 2021 - změna č. 1</v>
      </c>
      <c r="F80" s="33"/>
      <c r="G80" s="33"/>
      <c r="H80" s="33"/>
      <c r="I80" s="41"/>
      <c r="J80" s="41"/>
      <c r="K80" s="41"/>
      <c r="L80" s="148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1" customFormat="1" ht="12" customHeight="1">
      <c r="B81" s="22"/>
      <c r="C81" s="33" t="s">
        <v>181</v>
      </c>
      <c r="D81" s="23"/>
      <c r="E81" s="23"/>
      <c r="F81" s="23"/>
      <c r="G81" s="23"/>
      <c r="H81" s="23"/>
      <c r="I81" s="23"/>
      <c r="J81" s="23"/>
      <c r="K81" s="23"/>
      <c r="L81" s="21"/>
    </row>
    <row r="82" s="1" customFormat="1" ht="16.5" customHeight="1">
      <c r="B82" s="22"/>
      <c r="C82" s="23"/>
      <c r="D82" s="23"/>
      <c r="E82" s="172" t="s">
        <v>693</v>
      </c>
      <c r="F82" s="23"/>
      <c r="G82" s="23"/>
      <c r="H82" s="23"/>
      <c r="I82" s="23"/>
      <c r="J82" s="23"/>
      <c r="K82" s="23"/>
      <c r="L82" s="21"/>
    </row>
    <row r="83" s="1" customFormat="1" ht="12" customHeight="1">
      <c r="B83" s="22"/>
      <c r="C83" s="33" t="s">
        <v>183</v>
      </c>
      <c r="D83" s="23"/>
      <c r="E83" s="23"/>
      <c r="F83" s="23"/>
      <c r="G83" s="23"/>
      <c r="H83" s="23"/>
      <c r="I83" s="23"/>
      <c r="J83" s="23"/>
      <c r="K83" s="23"/>
      <c r="L83" s="21"/>
    </row>
    <row r="84" s="2" customFormat="1" ht="16.5" customHeight="1">
      <c r="A84" s="39"/>
      <c r="B84" s="40"/>
      <c r="C84" s="41"/>
      <c r="D84" s="41"/>
      <c r="E84" s="173" t="s">
        <v>694</v>
      </c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2" customHeight="1">
      <c r="A85" s="39"/>
      <c r="B85" s="40"/>
      <c r="C85" s="33" t="s">
        <v>185</v>
      </c>
      <c r="D85" s="41"/>
      <c r="E85" s="41"/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6.5" customHeight="1">
      <c r="A86" s="39"/>
      <c r="B86" s="40"/>
      <c r="C86" s="41"/>
      <c r="D86" s="41"/>
      <c r="E86" s="70" t="str">
        <f>E13</f>
        <v>SO 8.1 - ZRN</v>
      </c>
      <c r="F86" s="41"/>
      <c r="G86" s="41"/>
      <c r="H86" s="41"/>
      <c r="I86" s="41"/>
      <c r="J86" s="41"/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21</v>
      </c>
      <c r="D88" s="41"/>
      <c r="E88" s="41"/>
      <c r="F88" s="28" t="str">
        <f>F16</f>
        <v>Obvod ST Ústí n.L.</v>
      </c>
      <c r="G88" s="41"/>
      <c r="H88" s="41"/>
      <c r="I88" s="33" t="s">
        <v>23</v>
      </c>
      <c r="J88" s="73" t="str">
        <f>IF(J16="","",J16)</f>
        <v>19. 11. 2020</v>
      </c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6.96" customHeight="1">
      <c r="A89" s="39"/>
      <c r="B89" s="40"/>
      <c r="C89" s="41"/>
      <c r="D89" s="41"/>
      <c r="E89" s="41"/>
      <c r="F89" s="41"/>
      <c r="G89" s="41"/>
      <c r="H89" s="41"/>
      <c r="I89" s="41"/>
      <c r="J89" s="41"/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5.15" customHeight="1">
      <c r="A90" s="39"/>
      <c r="B90" s="40"/>
      <c r="C90" s="33" t="s">
        <v>25</v>
      </c>
      <c r="D90" s="41"/>
      <c r="E90" s="41"/>
      <c r="F90" s="28" t="str">
        <f>E19</f>
        <v xml:space="preserve"> </v>
      </c>
      <c r="G90" s="41"/>
      <c r="H90" s="41"/>
      <c r="I90" s="33" t="s">
        <v>31</v>
      </c>
      <c r="J90" s="37" t="str">
        <f>E25</f>
        <v xml:space="preserve"> </v>
      </c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29</v>
      </c>
      <c r="D91" s="41"/>
      <c r="E91" s="41"/>
      <c r="F91" s="28" t="str">
        <f>IF(E22="","",E22)</f>
        <v>Vyplň údaj</v>
      </c>
      <c r="G91" s="41"/>
      <c r="H91" s="41"/>
      <c r="I91" s="33" t="s">
        <v>33</v>
      </c>
      <c r="J91" s="37" t="str">
        <f>E28</f>
        <v>Jan Seemann</v>
      </c>
      <c r="K91" s="41"/>
      <c r="L91" s="148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0.32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148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11" customFormat="1" ht="29.28" customHeight="1">
      <c r="A93" s="189"/>
      <c r="B93" s="190"/>
      <c r="C93" s="191" t="s">
        <v>195</v>
      </c>
      <c r="D93" s="192" t="s">
        <v>56</v>
      </c>
      <c r="E93" s="192" t="s">
        <v>52</v>
      </c>
      <c r="F93" s="192" t="s">
        <v>53</v>
      </c>
      <c r="G93" s="192" t="s">
        <v>196</v>
      </c>
      <c r="H93" s="192" t="s">
        <v>197</v>
      </c>
      <c r="I93" s="192" t="s">
        <v>198</v>
      </c>
      <c r="J93" s="192" t="s">
        <v>189</v>
      </c>
      <c r="K93" s="193" t="s">
        <v>199</v>
      </c>
      <c r="L93" s="194"/>
      <c r="M93" s="93" t="s">
        <v>19</v>
      </c>
      <c r="N93" s="94" t="s">
        <v>41</v>
      </c>
      <c r="O93" s="94" t="s">
        <v>200</v>
      </c>
      <c r="P93" s="94" t="s">
        <v>201</v>
      </c>
      <c r="Q93" s="94" t="s">
        <v>202</v>
      </c>
      <c r="R93" s="94" t="s">
        <v>203</v>
      </c>
      <c r="S93" s="94" t="s">
        <v>204</v>
      </c>
      <c r="T93" s="95" t="s">
        <v>205</v>
      </c>
      <c r="U93" s="189"/>
      <c r="V93" s="189"/>
      <c r="W93" s="189"/>
      <c r="X93" s="189"/>
      <c r="Y93" s="189"/>
      <c r="Z93" s="189"/>
      <c r="AA93" s="189"/>
      <c r="AB93" s="189"/>
      <c r="AC93" s="189"/>
      <c r="AD93" s="189"/>
      <c r="AE93" s="189"/>
    </row>
    <row r="94" s="2" customFormat="1" ht="22.8" customHeight="1">
      <c r="A94" s="39"/>
      <c r="B94" s="40"/>
      <c r="C94" s="100" t="s">
        <v>206</v>
      </c>
      <c r="D94" s="41"/>
      <c r="E94" s="41"/>
      <c r="F94" s="41"/>
      <c r="G94" s="41"/>
      <c r="H94" s="41"/>
      <c r="I94" s="41"/>
      <c r="J94" s="195">
        <f>BK94</f>
        <v>0</v>
      </c>
      <c r="K94" s="41"/>
      <c r="L94" s="45"/>
      <c r="M94" s="96"/>
      <c r="N94" s="196"/>
      <c r="O94" s="97"/>
      <c r="P94" s="197">
        <f>P95+P97</f>
        <v>0</v>
      </c>
      <c r="Q94" s="97"/>
      <c r="R94" s="197">
        <f>R95+R97</f>
        <v>0.014759999999999999</v>
      </c>
      <c r="S94" s="97"/>
      <c r="T94" s="198">
        <f>T95+T97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T94" s="18" t="s">
        <v>70</v>
      </c>
      <c r="AU94" s="18" t="s">
        <v>190</v>
      </c>
      <c r="BK94" s="199">
        <f>BK95+BK97</f>
        <v>0</v>
      </c>
    </row>
    <row r="95" s="12" customFormat="1" ht="25.92" customHeight="1">
      <c r="A95" s="12"/>
      <c r="B95" s="200"/>
      <c r="C95" s="201"/>
      <c r="D95" s="202" t="s">
        <v>70</v>
      </c>
      <c r="E95" s="203" t="s">
        <v>207</v>
      </c>
      <c r="F95" s="203" t="s">
        <v>208</v>
      </c>
      <c r="G95" s="201"/>
      <c r="H95" s="201"/>
      <c r="I95" s="204"/>
      <c r="J95" s="205">
        <f>BK95</f>
        <v>0</v>
      </c>
      <c r="K95" s="201"/>
      <c r="L95" s="206"/>
      <c r="M95" s="207"/>
      <c r="N95" s="208"/>
      <c r="O95" s="208"/>
      <c r="P95" s="209">
        <f>P96</f>
        <v>0</v>
      </c>
      <c r="Q95" s="208"/>
      <c r="R95" s="209">
        <f>R96</f>
        <v>0</v>
      </c>
      <c r="S95" s="208"/>
      <c r="T95" s="210">
        <f>T96</f>
        <v>0</v>
      </c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R95" s="211" t="s">
        <v>75</v>
      </c>
      <c r="AT95" s="212" t="s">
        <v>70</v>
      </c>
      <c r="AU95" s="212" t="s">
        <v>71</v>
      </c>
      <c r="AY95" s="211" t="s">
        <v>209</v>
      </c>
      <c r="BK95" s="213">
        <f>BK96</f>
        <v>0</v>
      </c>
    </row>
    <row r="96" s="12" customFormat="1" ht="22.8" customHeight="1">
      <c r="A96" s="12"/>
      <c r="B96" s="200"/>
      <c r="C96" s="201"/>
      <c r="D96" s="202" t="s">
        <v>70</v>
      </c>
      <c r="E96" s="214" t="s">
        <v>126</v>
      </c>
      <c r="F96" s="214" t="s">
        <v>210</v>
      </c>
      <c r="G96" s="201"/>
      <c r="H96" s="201"/>
      <c r="I96" s="204"/>
      <c r="J96" s="215">
        <f>BK96</f>
        <v>0</v>
      </c>
      <c r="K96" s="201"/>
      <c r="L96" s="206"/>
      <c r="M96" s="207"/>
      <c r="N96" s="208"/>
      <c r="O96" s="208"/>
      <c r="P96" s="209">
        <v>0</v>
      </c>
      <c r="Q96" s="208"/>
      <c r="R96" s="209">
        <v>0</v>
      </c>
      <c r="S96" s="208"/>
      <c r="T96" s="210">
        <v>0</v>
      </c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R96" s="211" t="s">
        <v>75</v>
      </c>
      <c r="AT96" s="212" t="s">
        <v>70</v>
      </c>
      <c r="AU96" s="212" t="s">
        <v>75</v>
      </c>
      <c r="AY96" s="211" t="s">
        <v>209</v>
      </c>
      <c r="BK96" s="213">
        <v>0</v>
      </c>
    </row>
    <row r="97" s="12" customFormat="1" ht="25.92" customHeight="1">
      <c r="A97" s="12"/>
      <c r="B97" s="200"/>
      <c r="C97" s="201"/>
      <c r="D97" s="202" t="s">
        <v>70</v>
      </c>
      <c r="E97" s="203" t="s">
        <v>211</v>
      </c>
      <c r="F97" s="203" t="s">
        <v>212</v>
      </c>
      <c r="G97" s="201"/>
      <c r="H97" s="201"/>
      <c r="I97" s="204"/>
      <c r="J97" s="205">
        <f>BK97</f>
        <v>0</v>
      </c>
      <c r="K97" s="201"/>
      <c r="L97" s="206"/>
      <c r="M97" s="207"/>
      <c r="N97" s="208"/>
      <c r="O97" s="208"/>
      <c r="P97" s="209">
        <f>SUM(P98:P117)</f>
        <v>0</v>
      </c>
      <c r="Q97" s="208"/>
      <c r="R97" s="209">
        <f>SUM(R98:R117)</f>
        <v>0.014759999999999999</v>
      </c>
      <c r="S97" s="208"/>
      <c r="T97" s="210">
        <f>SUM(T98:T117)</f>
        <v>0</v>
      </c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R97" s="211" t="s">
        <v>116</v>
      </c>
      <c r="AT97" s="212" t="s">
        <v>70</v>
      </c>
      <c r="AU97" s="212" t="s">
        <v>71</v>
      </c>
      <c r="AY97" s="211" t="s">
        <v>209</v>
      </c>
      <c r="BK97" s="213">
        <f>SUM(BK98:BK117)</f>
        <v>0</v>
      </c>
    </row>
    <row r="98" s="2" customFormat="1" ht="33" customHeight="1">
      <c r="A98" s="39"/>
      <c r="B98" s="40"/>
      <c r="C98" s="216" t="s">
        <v>75</v>
      </c>
      <c r="D98" s="216" t="s">
        <v>213</v>
      </c>
      <c r="E98" s="217" t="s">
        <v>696</v>
      </c>
      <c r="F98" s="218" t="s">
        <v>697</v>
      </c>
      <c r="G98" s="219" t="s">
        <v>167</v>
      </c>
      <c r="H98" s="220">
        <v>1.2</v>
      </c>
      <c r="I98" s="221"/>
      <c r="J98" s="222">
        <f>ROUND(I98*H98,2)</f>
        <v>0</v>
      </c>
      <c r="K98" s="218" t="s">
        <v>216</v>
      </c>
      <c r="L98" s="45"/>
      <c r="M98" s="223" t="s">
        <v>19</v>
      </c>
      <c r="N98" s="224" t="s">
        <v>42</v>
      </c>
      <c r="O98" s="85"/>
      <c r="P98" s="225">
        <f>O98*H98</f>
        <v>0</v>
      </c>
      <c r="Q98" s="225">
        <v>0</v>
      </c>
      <c r="R98" s="225">
        <f>Q98*H98</f>
        <v>0</v>
      </c>
      <c r="S98" s="225">
        <v>0</v>
      </c>
      <c r="T98" s="226">
        <f>S98*H98</f>
        <v>0</v>
      </c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R98" s="227" t="s">
        <v>116</v>
      </c>
      <c r="AT98" s="227" t="s">
        <v>213</v>
      </c>
      <c r="AU98" s="227" t="s">
        <v>75</v>
      </c>
      <c r="AY98" s="18" t="s">
        <v>209</v>
      </c>
      <c r="BE98" s="228">
        <f>IF(N98="základní",J98,0)</f>
        <v>0</v>
      </c>
      <c r="BF98" s="228">
        <f>IF(N98="snížená",J98,0)</f>
        <v>0</v>
      </c>
      <c r="BG98" s="228">
        <f>IF(N98="zákl. přenesená",J98,0)</f>
        <v>0</v>
      </c>
      <c r="BH98" s="228">
        <f>IF(N98="sníž. přenesená",J98,0)</f>
        <v>0</v>
      </c>
      <c r="BI98" s="228">
        <f>IF(N98="nulová",J98,0)</f>
        <v>0</v>
      </c>
      <c r="BJ98" s="18" t="s">
        <v>75</v>
      </c>
      <c r="BK98" s="228">
        <f>ROUND(I98*H98,2)</f>
        <v>0</v>
      </c>
      <c r="BL98" s="18" t="s">
        <v>116</v>
      </c>
      <c r="BM98" s="227" t="s">
        <v>524</v>
      </c>
    </row>
    <row r="99" s="2" customFormat="1">
      <c r="A99" s="39"/>
      <c r="B99" s="40"/>
      <c r="C99" s="216" t="s">
        <v>79</v>
      </c>
      <c r="D99" s="216" t="s">
        <v>213</v>
      </c>
      <c r="E99" s="217" t="s">
        <v>698</v>
      </c>
      <c r="F99" s="218" t="s">
        <v>699</v>
      </c>
      <c r="G99" s="219" t="s">
        <v>258</v>
      </c>
      <c r="H99" s="220">
        <v>6</v>
      </c>
      <c r="I99" s="221"/>
      <c r="J99" s="222">
        <f>ROUND(I99*H99,2)</f>
        <v>0</v>
      </c>
      <c r="K99" s="218" t="s">
        <v>216</v>
      </c>
      <c r="L99" s="45"/>
      <c r="M99" s="223" t="s">
        <v>19</v>
      </c>
      <c r="N99" s="224" t="s">
        <v>42</v>
      </c>
      <c r="O99" s="85"/>
      <c r="P99" s="225">
        <f>O99*H99</f>
        <v>0</v>
      </c>
      <c r="Q99" s="225">
        <v>0</v>
      </c>
      <c r="R99" s="225">
        <f>Q99*H99</f>
        <v>0</v>
      </c>
      <c r="S99" s="225">
        <v>0</v>
      </c>
      <c r="T99" s="226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27" t="s">
        <v>217</v>
      </c>
      <c r="AT99" s="227" t="s">
        <v>213</v>
      </c>
      <c r="AU99" s="227" t="s">
        <v>75</v>
      </c>
      <c r="AY99" s="18" t="s">
        <v>209</v>
      </c>
      <c r="BE99" s="228">
        <f>IF(N99="základní",J99,0)</f>
        <v>0</v>
      </c>
      <c r="BF99" s="228">
        <f>IF(N99="snížená",J99,0)</f>
        <v>0</v>
      </c>
      <c r="BG99" s="228">
        <f>IF(N99="zákl. přenesená",J99,0)</f>
        <v>0</v>
      </c>
      <c r="BH99" s="228">
        <f>IF(N99="sníž. přenesená",J99,0)</f>
        <v>0</v>
      </c>
      <c r="BI99" s="228">
        <f>IF(N99="nulová",J99,0)</f>
        <v>0</v>
      </c>
      <c r="BJ99" s="18" t="s">
        <v>75</v>
      </c>
      <c r="BK99" s="228">
        <f>ROUND(I99*H99,2)</f>
        <v>0</v>
      </c>
      <c r="BL99" s="18" t="s">
        <v>217</v>
      </c>
      <c r="BM99" s="227" t="s">
        <v>259</v>
      </c>
    </row>
    <row r="100" s="13" customFormat="1">
      <c r="A100" s="13"/>
      <c r="B100" s="234"/>
      <c r="C100" s="235"/>
      <c r="D100" s="229" t="s">
        <v>225</v>
      </c>
      <c r="E100" s="236" t="s">
        <v>19</v>
      </c>
      <c r="F100" s="237" t="s">
        <v>700</v>
      </c>
      <c r="G100" s="235"/>
      <c r="H100" s="238">
        <v>6</v>
      </c>
      <c r="I100" s="239"/>
      <c r="J100" s="235"/>
      <c r="K100" s="235"/>
      <c r="L100" s="240"/>
      <c r="M100" s="241"/>
      <c r="N100" s="242"/>
      <c r="O100" s="242"/>
      <c r="P100" s="242"/>
      <c r="Q100" s="242"/>
      <c r="R100" s="242"/>
      <c r="S100" s="242"/>
      <c r="T100" s="24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T100" s="244" t="s">
        <v>225</v>
      </c>
      <c r="AU100" s="244" t="s">
        <v>75</v>
      </c>
      <c r="AV100" s="13" t="s">
        <v>79</v>
      </c>
      <c r="AW100" s="13" t="s">
        <v>32</v>
      </c>
      <c r="AX100" s="13" t="s">
        <v>75</v>
      </c>
      <c r="AY100" s="244" t="s">
        <v>209</v>
      </c>
    </row>
    <row r="101" s="2" customFormat="1" ht="16.5" customHeight="1">
      <c r="A101" s="39"/>
      <c r="B101" s="40"/>
      <c r="C101" s="256" t="s">
        <v>87</v>
      </c>
      <c r="D101" s="256" t="s">
        <v>247</v>
      </c>
      <c r="E101" s="257" t="s">
        <v>701</v>
      </c>
      <c r="F101" s="258" t="s">
        <v>702</v>
      </c>
      <c r="G101" s="259" t="s">
        <v>221</v>
      </c>
      <c r="H101" s="260">
        <v>12</v>
      </c>
      <c r="I101" s="261"/>
      <c r="J101" s="262">
        <f>ROUND(I101*H101,2)</f>
        <v>0</v>
      </c>
      <c r="K101" s="258" t="s">
        <v>216</v>
      </c>
      <c r="L101" s="263"/>
      <c r="M101" s="264" t="s">
        <v>19</v>
      </c>
      <c r="N101" s="265" t="s">
        <v>42</v>
      </c>
      <c r="O101" s="85"/>
      <c r="P101" s="225">
        <f>O101*H101</f>
        <v>0</v>
      </c>
      <c r="Q101" s="225">
        <v>0.00123</v>
      </c>
      <c r="R101" s="225">
        <f>Q101*H101</f>
        <v>0.014759999999999999</v>
      </c>
      <c r="S101" s="225">
        <v>0</v>
      </c>
      <c r="T101" s="226">
        <f>S101*H101</f>
        <v>0</v>
      </c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R101" s="227" t="s">
        <v>264</v>
      </c>
      <c r="AT101" s="227" t="s">
        <v>247</v>
      </c>
      <c r="AU101" s="227" t="s">
        <v>75</v>
      </c>
      <c r="AY101" s="18" t="s">
        <v>209</v>
      </c>
      <c r="BE101" s="228">
        <f>IF(N101="základní",J101,0)</f>
        <v>0</v>
      </c>
      <c r="BF101" s="228">
        <f>IF(N101="snížená",J101,0)</f>
        <v>0</v>
      </c>
      <c r="BG101" s="228">
        <f>IF(N101="zákl. přenesená",J101,0)</f>
        <v>0</v>
      </c>
      <c r="BH101" s="228">
        <f>IF(N101="sníž. přenesená",J101,0)</f>
        <v>0</v>
      </c>
      <c r="BI101" s="228">
        <f>IF(N101="nulová",J101,0)</f>
        <v>0</v>
      </c>
      <c r="BJ101" s="18" t="s">
        <v>75</v>
      </c>
      <c r="BK101" s="228">
        <f>ROUND(I101*H101,2)</f>
        <v>0</v>
      </c>
      <c r="BL101" s="18" t="s">
        <v>264</v>
      </c>
      <c r="BM101" s="227" t="s">
        <v>265</v>
      </c>
    </row>
    <row r="102" s="13" customFormat="1">
      <c r="A102" s="13"/>
      <c r="B102" s="234"/>
      <c r="C102" s="235"/>
      <c r="D102" s="229" t="s">
        <v>225</v>
      </c>
      <c r="E102" s="236" t="s">
        <v>19</v>
      </c>
      <c r="F102" s="237" t="s">
        <v>703</v>
      </c>
      <c r="G102" s="235"/>
      <c r="H102" s="238">
        <v>12</v>
      </c>
      <c r="I102" s="239"/>
      <c r="J102" s="235"/>
      <c r="K102" s="235"/>
      <c r="L102" s="240"/>
      <c r="M102" s="241"/>
      <c r="N102" s="242"/>
      <c r="O102" s="242"/>
      <c r="P102" s="242"/>
      <c r="Q102" s="242"/>
      <c r="R102" s="242"/>
      <c r="S102" s="242"/>
      <c r="T102" s="24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44" t="s">
        <v>225</v>
      </c>
      <c r="AU102" s="244" t="s">
        <v>75</v>
      </c>
      <c r="AV102" s="13" t="s">
        <v>79</v>
      </c>
      <c r="AW102" s="13" t="s">
        <v>32</v>
      </c>
      <c r="AX102" s="13" t="s">
        <v>75</v>
      </c>
      <c r="AY102" s="244" t="s">
        <v>209</v>
      </c>
    </row>
    <row r="103" s="2" customFormat="1">
      <c r="A103" s="39"/>
      <c r="B103" s="40"/>
      <c r="C103" s="216" t="s">
        <v>116</v>
      </c>
      <c r="D103" s="216" t="s">
        <v>213</v>
      </c>
      <c r="E103" s="217" t="s">
        <v>704</v>
      </c>
      <c r="F103" s="218" t="s">
        <v>705</v>
      </c>
      <c r="G103" s="219" t="s">
        <v>167</v>
      </c>
      <c r="H103" s="220">
        <v>2</v>
      </c>
      <c r="I103" s="221"/>
      <c r="J103" s="222">
        <f>ROUND(I103*H103,2)</f>
        <v>0</v>
      </c>
      <c r="K103" s="218" t="s">
        <v>216</v>
      </c>
      <c r="L103" s="45"/>
      <c r="M103" s="223" t="s">
        <v>19</v>
      </c>
      <c r="N103" s="224" t="s">
        <v>42</v>
      </c>
      <c r="O103" s="85"/>
      <c r="P103" s="225">
        <f>O103*H103</f>
        <v>0</v>
      </c>
      <c r="Q103" s="225">
        <v>0</v>
      </c>
      <c r="R103" s="225">
        <f>Q103*H103</f>
        <v>0</v>
      </c>
      <c r="S103" s="225">
        <v>0</v>
      </c>
      <c r="T103" s="226">
        <f>S103*H103</f>
        <v>0</v>
      </c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R103" s="227" t="s">
        <v>116</v>
      </c>
      <c r="AT103" s="227" t="s">
        <v>213</v>
      </c>
      <c r="AU103" s="227" t="s">
        <v>75</v>
      </c>
      <c r="AY103" s="18" t="s">
        <v>209</v>
      </c>
      <c r="BE103" s="228">
        <f>IF(N103="základní",J103,0)</f>
        <v>0</v>
      </c>
      <c r="BF103" s="228">
        <f>IF(N103="snížená",J103,0)</f>
        <v>0</v>
      </c>
      <c r="BG103" s="228">
        <f>IF(N103="zákl. přenesená",J103,0)</f>
        <v>0</v>
      </c>
      <c r="BH103" s="228">
        <f>IF(N103="sníž. přenesená",J103,0)</f>
        <v>0</v>
      </c>
      <c r="BI103" s="228">
        <f>IF(N103="nulová",J103,0)</f>
        <v>0</v>
      </c>
      <c r="BJ103" s="18" t="s">
        <v>75</v>
      </c>
      <c r="BK103" s="228">
        <f>ROUND(I103*H103,2)</f>
        <v>0</v>
      </c>
      <c r="BL103" s="18" t="s">
        <v>116</v>
      </c>
      <c r="BM103" s="227" t="s">
        <v>706</v>
      </c>
    </row>
    <row r="104" s="2" customFormat="1">
      <c r="A104" s="39"/>
      <c r="B104" s="40"/>
      <c r="C104" s="41"/>
      <c r="D104" s="229" t="s">
        <v>223</v>
      </c>
      <c r="E104" s="41"/>
      <c r="F104" s="230" t="s">
        <v>707</v>
      </c>
      <c r="G104" s="41"/>
      <c r="H104" s="41"/>
      <c r="I104" s="231"/>
      <c r="J104" s="41"/>
      <c r="K104" s="41"/>
      <c r="L104" s="45"/>
      <c r="M104" s="232"/>
      <c r="N104" s="233"/>
      <c r="O104" s="85"/>
      <c r="P104" s="85"/>
      <c r="Q104" s="85"/>
      <c r="R104" s="85"/>
      <c r="S104" s="85"/>
      <c r="T104" s="86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T104" s="18" t="s">
        <v>223</v>
      </c>
      <c r="AU104" s="18" t="s">
        <v>75</v>
      </c>
    </row>
    <row r="105" s="2" customFormat="1" ht="16.5" customHeight="1">
      <c r="A105" s="39"/>
      <c r="B105" s="40"/>
      <c r="C105" s="256" t="s">
        <v>126</v>
      </c>
      <c r="D105" s="256" t="s">
        <v>247</v>
      </c>
      <c r="E105" s="257" t="s">
        <v>708</v>
      </c>
      <c r="F105" s="258" t="s">
        <v>709</v>
      </c>
      <c r="G105" s="259" t="s">
        <v>167</v>
      </c>
      <c r="H105" s="260">
        <v>1.2</v>
      </c>
      <c r="I105" s="261"/>
      <c r="J105" s="262">
        <f>ROUND(I105*H105,2)</f>
        <v>0</v>
      </c>
      <c r="K105" s="258" t="s">
        <v>216</v>
      </c>
      <c r="L105" s="263"/>
      <c r="M105" s="264" t="s">
        <v>19</v>
      </c>
      <c r="N105" s="265" t="s">
        <v>42</v>
      </c>
      <c r="O105" s="85"/>
      <c r="P105" s="225">
        <f>O105*H105</f>
        <v>0</v>
      </c>
      <c r="Q105" s="225">
        <v>0</v>
      </c>
      <c r="R105" s="225">
        <f>Q105*H105</f>
        <v>0</v>
      </c>
      <c r="S105" s="225">
        <v>0</v>
      </c>
      <c r="T105" s="226">
        <f>S105*H105</f>
        <v>0</v>
      </c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R105" s="227" t="s">
        <v>264</v>
      </c>
      <c r="AT105" s="227" t="s">
        <v>247</v>
      </c>
      <c r="AU105" s="227" t="s">
        <v>75</v>
      </c>
      <c r="AY105" s="18" t="s">
        <v>209</v>
      </c>
      <c r="BE105" s="228">
        <f>IF(N105="základní",J105,0)</f>
        <v>0</v>
      </c>
      <c r="BF105" s="228">
        <f>IF(N105="snížená",J105,0)</f>
        <v>0</v>
      </c>
      <c r="BG105" s="228">
        <f>IF(N105="zákl. přenesená",J105,0)</f>
        <v>0</v>
      </c>
      <c r="BH105" s="228">
        <f>IF(N105="sníž. přenesená",J105,0)</f>
        <v>0</v>
      </c>
      <c r="BI105" s="228">
        <f>IF(N105="nulová",J105,0)</f>
        <v>0</v>
      </c>
      <c r="BJ105" s="18" t="s">
        <v>75</v>
      </c>
      <c r="BK105" s="228">
        <f>ROUND(I105*H105,2)</f>
        <v>0</v>
      </c>
      <c r="BL105" s="18" t="s">
        <v>264</v>
      </c>
      <c r="BM105" s="227" t="s">
        <v>299</v>
      </c>
    </row>
    <row r="106" s="15" customFormat="1">
      <c r="A106" s="15"/>
      <c r="B106" s="276"/>
      <c r="C106" s="277"/>
      <c r="D106" s="229" t="s">
        <v>225</v>
      </c>
      <c r="E106" s="278" t="s">
        <v>19</v>
      </c>
      <c r="F106" s="279" t="s">
        <v>710</v>
      </c>
      <c r="G106" s="277"/>
      <c r="H106" s="278" t="s">
        <v>19</v>
      </c>
      <c r="I106" s="280"/>
      <c r="J106" s="277"/>
      <c r="K106" s="277"/>
      <c r="L106" s="281"/>
      <c r="M106" s="282"/>
      <c r="N106" s="283"/>
      <c r="O106" s="283"/>
      <c r="P106" s="283"/>
      <c r="Q106" s="283"/>
      <c r="R106" s="283"/>
      <c r="S106" s="283"/>
      <c r="T106" s="284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T106" s="285" t="s">
        <v>225</v>
      </c>
      <c r="AU106" s="285" t="s">
        <v>75</v>
      </c>
      <c r="AV106" s="15" t="s">
        <v>75</v>
      </c>
      <c r="AW106" s="15" t="s">
        <v>32</v>
      </c>
      <c r="AX106" s="15" t="s">
        <v>71</v>
      </c>
      <c r="AY106" s="285" t="s">
        <v>209</v>
      </c>
    </row>
    <row r="107" s="13" customFormat="1">
      <c r="A107" s="13"/>
      <c r="B107" s="234"/>
      <c r="C107" s="235"/>
      <c r="D107" s="229" t="s">
        <v>225</v>
      </c>
      <c r="E107" s="236" t="s">
        <v>19</v>
      </c>
      <c r="F107" s="237" t="s">
        <v>516</v>
      </c>
      <c r="G107" s="235"/>
      <c r="H107" s="238">
        <v>1.2</v>
      </c>
      <c r="I107" s="239"/>
      <c r="J107" s="235"/>
      <c r="K107" s="235"/>
      <c r="L107" s="240"/>
      <c r="M107" s="241"/>
      <c r="N107" s="242"/>
      <c r="O107" s="242"/>
      <c r="P107" s="242"/>
      <c r="Q107" s="242"/>
      <c r="R107" s="242"/>
      <c r="S107" s="242"/>
      <c r="T107" s="24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44" t="s">
        <v>225</v>
      </c>
      <c r="AU107" s="244" t="s">
        <v>75</v>
      </c>
      <c r="AV107" s="13" t="s">
        <v>79</v>
      </c>
      <c r="AW107" s="13" t="s">
        <v>32</v>
      </c>
      <c r="AX107" s="13" t="s">
        <v>75</v>
      </c>
      <c r="AY107" s="244" t="s">
        <v>209</v>
      </c>
    </row>
    <row r="108" s="2" customFormat="1" ht="66.75" customHeight="1">
      <c r="A108" s="39"/>
      <c r="B108" s="40"/>
      <c r="C108" s="216" t="s">
        <v>134</v>
      </c>
      <c r="D108" s="216" t="s">
        <v>213</v>
      </c>
      <c r="E108" s="217" t="s">
        <v>368</v>
      </c>
      <c r="F108" s="218" t="s">
        <v>369</v>
      </c>
      <c r="G108" s="219" t="s">
        <v>221</v>
      </c>
      <c r="H108" s="220">
        <v>4</v>
      </c>
      <c r="I108" s="221"/>
      <c r="J108" s="222">
        <f>ROUND(I108*H108,2)</f>
        <v>0</v>
      </c>
      <c r="K108" s="218" t="s">
        <v>216</v>
      </c>
      <c r="L108" s="45"/>
      <c r="M108" s="223" t="s">
        <v>19</v>
      </c>
      <c r="N108" s="224" t="s">
        <v>42</v>
      </c>
      <c r="O108" s="85"/>
      <c r="P108" s="225">
        <f>O108*H108</f>
        <v>0</v>
      </c>
      <c r="Q108" s="225">
        <v>0</v>
      </c>
      <c r="R108" s="225">
        <f>Q108*H108</f>
        <v>0</v>
      </c>
      <c r="S108" s="225">
        <v>0</v>
      </c>
      <c r="T108" s="226">
        <f>S108*H108</f>
        <v>0</v>
      </c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R108" s="227" t="s">
        <v>217</v>
      </c>
      <c r="AT108" s="227" t="s">
        <v>213</v>
      </c>
      <c r="AU108" s="227" t="s">
        <v>75</v>
      </c>
      <c r="AY108" s="18" t="s">
        <v>209</v>
      </c>
      <c r="BE108" s="228">
        <f>IF(N108="základní",J108,0)</f>
        <v>0</v>
      </c>
      <c r="BF108" s="228">
        <f>IF(N108="snížená",J108,0)</f>
        <v>0</v>
      </c>
      <c r="BG108" s="228">
        <f>IF(N108="zákl. přenesená",J108,0)</f>
        <v>0</v>
      </c>
      <c r="BH108" s="228">
        <f>IF(N108="sníž. přenesená",J108,0)</f>
        <v>0</v>
      </c>
      <c r="BI108" s="228">
        <f>IF(N108="nulová",J108,0)</f>
        <v>0</v>
      </c>
      <c r="BJ108" s="18" t="s">
        <v>75</v>
      </c>
      <c r="BK108" s="228">
        <f>ROUND(I108*H108,2)</f>
        <v>0</v>
      </c>
      <c r="BL108" s="18" t="s">
        <v>217</v>
      </c>
      <c r="BM108" s="227" t="s">
        <v>370</v>
      </c>
    </row>
    <row r="109" s="2" customFormat="1">
      <c r="A109" s="39"/>
      <c r="B109" s="40"/>
      <c r="C109" s="41"/>
      <c r="D109" s="229" t="s">
        <v>223</v>
      </c>
      <c r="E109" s="41"/>
      <c r="F109" s="230" t="s">
        <v>371</v>
      </c>
      <c r="G109" s="41"/>
      <c r="H109" s="41"/>
      <c r="I109" s="231"/>
      <c r="J109" s="41"/>
      <c r="K109" s="41"/>
      <c r="L109" s="45"/>
      <c r="M109" s="232"/>
      <c r="N109" s="233"/>
      <c r="O109" s="85"/>
      <c r="P109" s="85"/>
      <c r="Q109" s="85"/>
      <c r="R109" s="85"/>
      <c r="S109" s="85"/>
      <c r="T109" s="86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T109" s="18" t="s">
        <v>223</v>
      </c>
      <c r="AU109" s="18" t="s">
        <v>75</v>
      </c>
    </row>
    <row r="110" s="13" customFormat="1">
      <c r="A110" s="13"/>
      <c r="B110" s="234"/>
      <c r="C110" s="235"/>
      <c r="D110" s="229" t="s">
        <v>225</v>
      </c>
      <c r="E110" s="236" t="s">
        <v>19</v>
      </c>
      <c r="F110" s="237" t="s">
        <v>372</v>
      </c>
      <c r="G110" s="235"/>
      <c r="H110" s="238">
        <v>2</v>
      </c>
      <c r="I110" s="239"/>
      <c r="J110" s="235"/>
      <c r="K110" s="235"/>
      <c r="L110" s="240"/>
      <c r="M110" s="241"/>
      <c r="N110" s="242"/>
      <c r="O110" s="242"/>
      <c r="P110" s="242"/>
      <c r="Q110" s="242"/>
      <c r="R110" s="242"/>
      <c r="S110" s="242"/>
      <c r="T110" s="24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44" t="s">
        <v>225</v>
      </c>
      <c r="AU110" s="244" t="s">
        <v>75</v>
      </c>
      <c r="AV110" s="13" t="s">
        <v>79</v>
      </c>
      <c r="AW110" s="13" t="s">
        <v>32</v>
      </c>
      <c r="AX110" s="13" t="s">
        <v>71</v>
      </c>
      <c r="AY110" s="244" t="s">
        <v>209</v>
      </c>
    </row>
    <row r="111" s="13" customFormat="1">
      <c r="A111" s="13"/>
      <c r="B111" s="234"/>
      <c r="C111" s="235"/>
      <c r="D111" s="229" t="s">
        <v>225</v>
      </c>
      <c r="E111" s="236" t="s">
        <v>19</v>
      </c>
      <c r="F111" s="237" t="s">
        <v>374</v>
      </c>
      <c r="G111" s="235"/>
      <c r="H111" s="238">
        <v>2</v>
      </c>
      <c r="I111" s="239"/>
      <c r="J111" s="235"/>
      <c r="K111" s="235"/>
      <c r="L111" s="240"/>
      <c r="M111" s="241"/>
      <c r="N111" s="242"/>
      <c r="O111" s="242"/>
      <c r="P111" s="242"/>
      <c r="Q111" s="242"/>
      <c r="R111" s="242"/>
      <c r="S111" s="242"/>
      <c r="T111" s="24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44" t="s">
        <v>225</v>
      </c>
      <c r="AU111" s="244" t="s">
        <v>75</v>
      </c>
      <c r="AV111" s="13" t="s">
        <v>79</v>
      </c>
      <c r="AW111" s="13" t="s">
        <v>32</v>
      </c>
      <c r="AX111" s="13" t="s">
        <v>71</v>
      </c>
      <c r="AY111" s="244" t="s">
        <v>209</v>
      </c>
    </row>
    <row r="112" s="14" customFormat="1">
      <c r="A112" s="14"/>
      <c r="B112" s="245"/>
      <c r="C112" s="246"/>
      <c r="D112" s="229" t="s">
        <v>225</v>
      </c>
      <c r="E112" s="247" t="s">
        <v>19</v>
      </c>
      <c r="F112" s="248" t="s">
        <v>229</v>
      </c>
      <c r="G112" s="246"/>
      <c r="H112" s="249">
        <v>4</v>
      </c>
      <c r="I112" s="250"/>
      <c r="J112" s="246"/>
      <c r="K112" s="246"/>
      <c r="L112" s="251"/>
      <c r="M112" s="252"/>
      <c r="N112" s="253"/>
      <c r="O112" s="253"/>
      <c r="P112" s="253"/>
      <c r="Q112" s="253"/>
      <c r="R112" s="253"/>
      <c r="S112" s="253"/>
      <c r="T112" s="25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T112" s="255" t="s">
        <v>225</v>
      </c>
      <c r="AU112" s="255" t="s">
        <v>75</v>
      </c>
      <c r="AV112" s="14" t="s">
        <v>116</v>
      </c>
      <c r="AW112" s="14" t="s">
        <v>32</v>
      </c>
      <c r="AX112" s="14" t="s">
        <v>75</v>
      </c>
      <c r="AY112" s="255" t="s">
        <v>209</v>
      </c>
    </row>
    <row r="113" s="2" customFormat="1" ht="90" customHeight="1">
      <c r="A113" s="39"/>
      <c r="B113" s="40"/>
      <c r="C113" s="216" t="s">
        <v>252</v>
      </c>
      <c r="D113" s="216" t="s">
        <v>213</v>
      </c>
      <c r="E113" s="217" t="s">
        <v>508</v>
      </c>
      <c r="F113" s="218" t="s">
        <v>509</v>
      </c>
      <c r="G113" s="219" t="s">
        <v>289</v>
      </c>
      <c r="H113" s="220">
        <v>0.63600000000000001</v>
      </c>
      <c r="I113" s="221"/>
      <c r="J113" s="222">
        <f>ROUND(I113*H113,2)</f>
        <v>0</v>
      </c>
      <c r="K113" s="218" t="s">
        <v>216</v>
      </c>
      <c r="L113" s="45"/>
      <c r="M113" s="223" t="s">
        <v>19</v>
      </c>
      <c r="N113" s="224" t="s">
        <v>42</v>
      </c>
      <c r="O113" s="85"/>
      <c r="P113" s="225">
        <f>O113*H113</f>
        <v>0</v>
      </c>
      <c r="Q113" s="225">
        <v>0</v>
      </c>
      <c r="R113" s="225">
        <f>Q113*H113</f>
        <v>0</v>
      </c>
      <c r="S113" s="225">
        <v>0</v>
      </c>
      <c r="T113" s="226">
        <f>S113*H113</f>
        <v>0</v>
      </c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R113" s="227" t="s">
        <v>217</v>
      </c>
      <c r="AT113" s="227" t="s">
        <v>213</v>
      </c>
      <c r="AU113" s="227" t="s">
        <v>75</v>
      </c>
      <c r="AY113" s="18" t="s">
        <v>209</v>
      </c>
      <c r="BE113" s="228">
        <f>IF(N113="základní",J113,0)</f>
        <v>0</v>
      </c>
      <c r="BF113" s="228">
        <f>IF(N113="snížená",J113,0)</f>
        <v>0</v>
      </c>
      <c r="BG113" s="228">
        <f>IF(N113="zákl. přenesená",J113,0)</f>
        <v>0</v>
      </c>
      <c r="BH113" s="228">
        <f>IF(N113="sníž. přenesená",J113,0)</f>
        <v>0</v>
      </c>
      <c r="BI113" s="228">
        <f>IF(N113="nulová",J113,0)</f>
        <v>0</v>
      </c>
      <c r="BJ113" s="18" t="s">
        <v>75</v>
      </c>
      <c r="BK113" s="228">
        <f>ROUND(I113*H113,2)</f>
        <v>0</v>
      </c>
      <c r="BL113" s="18" t="s">
        <v>217</v>
      </c>
      <c r="BM113" s="227" t="s">
        <v>412</v>
      </c>
    </row>
    <row r="114" s="2" customFormat="1">
      <c r="A114" s="39"/>
      <c r="B114" s="40"/>
      <c r="C114" s="41"/>
      <c r="D114" s="229" t="s">
        <v>223</v>
      </c>
      <c r="E114" s="41"/>
      <c r="F114" s="230" t="s">
        <v>380</v>
      </c>
      <c r="G114" s="41"/>
      <c r="H114" s="41"/>
      <c r="I114" s="231"/>
      <c r="J114" s="41"/>
      <c r="K114" s="41"/>
      <c r="L114" s="45"/>
      <c r="M114" s="232"/>
      <c r="N114" s="233"/>
      <c r="O114" s="85"/>
      <c r="P114" s="85"/>
      <c r="Q114" s="85"/>
      <c r="R114" s="85"/>
      <c r="S114" s="85"/>
      <c r="T114" s="86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T114" s="18" t="s">
        <v>223</v>
      </c>
      <c r="AU114" s="18" t="s">
        <v>75</v>
      </c>
    </row>
    <row r="115" s="13" customFormat="1">
      <c r="A115" s="13"/>
      <c r="B115" s="234"/>
      <c r="C115" s="235"/>
      <c r="D115" s="229" t="s">
        <v>225</v>
      </c>
      <c r="E115" s="236" t="s">
        <v>19</v>
      </c>
      <c r="F115" s="237" t="s">
        <v>539</v>
      </c>
      <c r="G115" s="235"/>
      <c r="H115" s="238">
        <v>0.63600000000000001</v>
      </c>
      <c r="I115" s="239"/>
      <c r="J115" s="235"/>
      <c r="K115" s="235"/>
      <c r="L115" s="240"/>
      <c r="M115" s="241"/>
      <c r="N115" s="242"/>
      <c r="O115" s="242"/>
      <c r="P115" s="242"/>
      <c r="Q115" s="242"/>
      <c r="R115" s="242"/>
      <c r="S115" s="242"/>
      <c r="T115" s="24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44" t="s">
        <v>225</v>
      </c>
      <c r="AU115" s="244" t="s">
        <v>75</v>
      </c>
      <c r="AV115" s="13" t="s">
        <v>79</v>
      </c>
      <c r="AW115" s="13" t="s">
        <v>32</v>
      </c>
      <c r="AX115" s="13" t="s">
        <v>75</v>
      </c>
      <c r="AY115" s="244" t="s">
        <v>209</v>
      </c>
    </row>
    <row r="116" s="2" customFormat="1">
      <c r="A116" s="39"/>
      <c r="B116" s="40"/>
      <c r="C116" s="216" t="s">
        <v>226</v>
      </c>
      <c r="D116" s="216" t="s">
        <v>213</v>
      </c>
      <c r="E116" s="217" t="s">
        <v>430</v>
      </c>
      <c r="F116" s="218" t="s">
        <v>628</v>
      </c>
      <c r="G116" s="219" t="s">
        <v>221</v>
      </c>
      <c r="H116" s="220">
        <v>1</v>
      </c>
      <c r="I116" s="221"/>
      <c r="J116" s="222">
        <f>ROUND(I116*H116,2)</f>
        <v>0</v>
      </c>
      <c r="K116" s="218" t="s">
        <v>216</v>
      </c>
      <c r="L116" s="45"/>
      <c r="M116" s="223" t="s">
        <v>19</v>
      </c>
      <c r="N116" s="224" t="s">
        <v>42</v>
      </c>
      <c r="O116" s="85"/>
      <c r="P116" s="225">
        <f>O116*H116</f>
        <v>0</v>
      </c>
      <c r="Q116" s="225">
        <v>0</v>
      </c>
      <c r="R116" s="225">
        <f>Q116*H116</f>
        <v>0</v>
      </c>
      <c r="S116" s="225">
        <v>0</v>
      </c>
      <c r="T116" s="226">
        <f>S116*H116</f>
        <v>0</v>
      </c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R116" s="227" t="s">
        <v>217</v>
      </c>
      <c r="AT116" s="227" t="s">
        <v>213</v>
      </c>
      <c r="AU116" s="227" t="s">
        <v>75</v>
      </c>
      <c r="AY116" s="18" t="s">
        <v>209</v>
      </c>
      <c r="BE116" s="228">
        <f>IF(N116="základní",J116,0)</f>
        <v>0</v>
      </c>
      <c r="BF116" s="228">
        <f>IF(N116="snížená",J116,0)</f>
        <v>0</v>
      </c>
      <c r="BG116" s="228">
        <f>IF(N116="zákl. přenesená",J116,0)</f>
        <v>0</v>
      </c>
      <c r="BH116" s="228">
        <f>IF(N116="sníž. přenesená",J116,0)</f>
        <v>0</v>
      </c>
      <c r="BI116" s="228">
        <f>IF(N116="nulová",J116,0)</f>
        <v>0</v>
      </c>
      <c r="BJ116" s="18" t="s">
        <v>75</v>
      </c>
      <c r="BK116" s="228">
        <f>ROUND(I116*H116,2)</f>
        <v>0</v>
      </c>
      <c r="BL116" s="18" t="s">
        <v>217</v>
      </c>
      <c r="BM116" s="227" t="s">
        <v>432</v>
      </c>
    </row>
    <row r="117" s="13" customFormat="1">
      <c r="A117" s="13"/>
      <c r="B117" s="234"/>
      <c r="C117" s="235"/>
      <c r="D117" s="229" t="s">
        <v>225</v>
      </c>
      <c r="E117" s="236" t="s">
        <v>19</v>
      </c>
      <c r="F117" s="237" t="s">
        <v>711</v>
      </c>
      <c r="G117" s="235"/>
      <c r="H117" s="238">
        <v>1</v>
      </c>
      <c r="I117" s="239"/>
      <c r="J117" s="235"/>
      <c r="K117" s="235"/>
      <c r="L117" s="240"/>
      <c r="M117" s="273"/>
      <c r="N117" s="274"/>
      <c r="O117" s="274"/>
      <c r="P117" s="274"/>
      <c r="Q117" s="274"/>
      <c r="R117" s="274"/>
      <c r="S117" s="274"/>
      <c r="T117" s="275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T117" s="244" t="s">
        <v>225</v>
      </c>
      <c r="AU117" s="244" t="s">
        <v>75</v>
      </c>
      <c r="AV117" s="13" t="s">
        <v>79</v>
      </c>
      <c r="AW117" s="13" t="s">
        <v>32</v>
      </c>
      <c r="AX117" s="13" t="s">
        <v>75</v>
      </c>
      <c r="AY117" s="244" t="s">
        <v>209</v>
      </c>
    </row>
    <row r="118" s="2" customFormat="1" ht="6.96" customHeight="1">
      <c r="A118" s="39"/>
      <c r="B118" s="60"/>
      <c r="C118" s="61"/>
      <c r="D118" s="61"/>
      <c r="E118" s="61"/>
      <c r="F118" s="61"/>
      <c r="G118" s="61"/>
      <c r="H118" s="61"/>
      <c r="I118" s="61"/>
      <c r="J118" s="61"/>
      <c r="K118" s="61"/>
      <c r="L118" s="45"/>
      <c r="M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</sheetData>
  <sheetProtection sheet="1" autoFilter="0" formatColumns="0" formatRows="0" objects="1" scenarios="1" spinCount="100000" saltValue="73367v9YtEEkleGitzdGUyHdqA34Nx8Pmfi0VGhZ0ow5j1R4Pv0LtjnqXKDkPCbWiH5CbUPdh/xqGGQ0d4e+Ng==" hashValue="500YoEYwHV5qglis7DawH9TN6RBUiAlW+7MSZr/FLlxOS4Sk1iH5IzPZiqnJ6+N6wv2PFSb1yYoAxgSdtjAPOA==" algorithmName="SHA-512" password="CC35"/>
  <autoFilter ref="C93:K117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0:H80"/>
    <mergeCell ref="E84:H84"/>
    <mergeCell ref="E82:H82"/>
    <mergeCell ref="E86:H86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141</v>
      </c>
      <c r="AZ2" s="140" t="s">
        <v>712</v>
      </c>
      <c r="BA2" s="140" t="s">
        <v>541</v>
      </c>
      <c r="BB2" s="140" t="s">
        <v>176</v>
      </c>
      <c r="BC2" s="140" t="s">
        <v>713</v>
      </c>
      <c r="BD2" s="140" t="s">
        <v>79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  <c r="AZ3" s="140" t="s">
        <v>516</v>
      </c>
      <c r="BA3" s="140" t="s">
        <v>517</v>
      </c>
      <c r="BB3" s="140" t="s">
        <v>167</v>
      </c>
      <c r="BC3" s="140" t="s">
        <v>134</v>
      </c>
      <c r="BD3" s="140" t="s">
        <v>87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  <c r="AZ4" s="140" t="s">
        <v>169</v>
      </c>
      <c r="BA4" s="140" t="s">
        <v>170</v>
      </c>
      <c r="BB4" s="140" t="s">
        <v>171</v>
      </c>
      <c r="BC4" s="140" t="s">
        <v>714</v>
      </c>
      <c r="BD4" s="140" t="s">
        <v>79</v>
      </c>
    </row>
    <row r="5" s="1" customFormat="1" ht="6.96" customHeight="1">
      <c r="B5" s="21"/>
      <c r="L5" s="21"/>
      <c r="AZ5" s="140" t="s">
        <v>715</v>
      </c>
      <c r="BA5" s="140" t="s">
        <v>716</v>
      </c>
      <c r="BB5" s="140" t="s">
        <v>717</v>
      </c>
      <c r="BC5" s="140" t="s">
        <v>353</v>
      </c>
      <c r="BD5" s="140" t="s">
        <v>87</v>
      </c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718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719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720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ROUND(J93,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ROUND((SUM(BE93:BE224)),  2)</f>
        <v>0</v>
      </c>
      <c r="G37" s="39"/>
      <c r="H37" s="39"/>
      <c r="I37" s="160">
        <v>0.20999999999999999</v>
      </c>
      <c r="J37" s="159">
        <f>ROUND(((SUM(BE93:BE224))*I37),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ROUND((SUM(BF93:BF224)),  2)</f>
        <v>0</v>
      </c>
      <c r="G38" s="39"/>
      <c r="H38" s="39"/>
      <c r="I38" s="160">
        <v>0.14999999999999999</v>
      </c>
      <c r="J38" s="159">
        <f>ROUND(((SUM(BF93:BF224))*I38),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ROUND((SUM(BG93:BG224)),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ROUND((SUM(BH93:BH224)),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ROUND((SUM(BI93:BI224)),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718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719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9.1 - ZRN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J93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193</v>
      </c>
      <c r="E68" s="181"/>
      <c r="F68" s="181"/>
      <c r="G68" s="181"/>
      <c r="H68" s="181"/>
      <c r="I68" s="181"/>
      <c r="J68" s="182">
        <f>J94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9" customFormat="1" ht="24.96" customHeight="1">
      <c r="A69" s="9"/>
      <c r="B69" s="178"/>
      <c r="C69" s="179"/>
      <c r="D69" s="180" t="s">
        <v>437</v>
      </c>
      <c r="E69" s="181"/>
      <c r="F69" s="181"/>
      <c r="G69" s="181"/>
      <c r="H69" s="181"/>
      <c r="I69" s="181"/>
      <c r="J69" s="182">
        <f>J187</f>
        <v>0</v>
      </c>
      <c r="K69" s="179"/>
      <c r="L69" s="183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="2" customFormat="1" ht="21.84" customHeight="1">
      <c r="A70" s="39"/>
      <c r="B70" s="40"/>
      <c r="C70" s="41"/>
      <c r="D70" s="41"/>
      <c r="E70" s="41"/>
      <c r="F70" s="41"/>
      <c r="G70" s="41"/>
      <c r="H70" s="41"/>
      <c r="I70" s="41"/>
      <c r="J70" s="41"/>
      <c r="K70" s="41"/>
      <c r="L70" s="148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="2" customFormat="1" ht="6.96" customHeight="1">
      <c r="A71" s="39"/>
      <c r="B71" s="60"/>
      <c r="C71" s="61"/>
      <c r="D71" s="61"/>
      <c r="E71" s="61"/>
      <c r="F71" s="61"/>
      <c r="G71" s="61"/>
      <c r="H71" s="61"/>
      <c r="I71" s="61"/>
      <c r="J71" s="61"/>
      <c r="K71" s="61"/>
      <c r="L71" s="148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5" s="2" customFormat="1" ht="6.96" customHeight="1">
      <c r="A75" s="39"/>
      <c r="B75" s="62"/>
      <c r="C75" s="63"/>
      <c r="D75" s="63"/>
      <c r="E75" s="63"/>
      <c r="F75" s="63"/>
      <c r="G75" s="63"/>
      <c r="H75" s="63"/>
      <c r="I75" s="63"/>
      <c r="J75" s="63"/>
      <c r="K75" s="63"/>
      <c r="L75" s="148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24.96" customHeight="1">
      <c r="A76" s="39"/>
      <c r="B76" s="40"/>
      <c r="C76" s="24" t="s">
        <v>194</v>
      </c>
      <c r="D76" s="41"/>
      <c r="E76" s="41"/>
      <c r="F76" s="41"/>
      <c r="G76" s="41"/>
      <c r="H76" s="41"/>
      <c r="I76" s="41"/>
      <c r="J76" s="41"/>
      <c r="K76" s="41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6.96" customHeight="1">
      <c r="A77" s="39"/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2" customHeight="1">
      <c r="A78" s="39"/>
      <c r="B78" s="40"/>
      <c r="C78" s="33" t="s">
        <v>16</v>
      </c>
      <c r="D78" s="41"/>
      <c r="E78" s="41"/>
      <c r="F78" s="41"/>
      <c r="G78" s="41"/>
      <c r="H78" s="41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16.5" customHeight="1">
      <c r="A79" s="39"/>
      <c r="B79" s="40"/>
      <c r="C79" s="41"/>
      <c r="D79" s="41"/>
      <c r="E79" s="172" t="str">
        <f>E7</f>
        <v>Oprava přejezdu v obvodu Správy tratí Ústí nad Labem pro r. 2021 - změna č. 1</v>
      </c>
      <c r="F79" s="33"/>
      <c r="G79" s="33"/>
      <c r="H79" s="33"/>
      <c r="I79" s="41"/>
      <c r="J79" s="41"/>
      <c r="K79" s="41"/>
      <c r="L79" s="148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1" customFormat="1" ht="12" customHeight="1">
      <c r="B80" s="22"/>
      <c r="C80" s="33" t="s">
        <v>181</v>
      </c>
      <c r="D80" s="23"/>
      <c r="E80" s="23"/>
      <c r="F80" s="23"/>
      <c r="G80" s="23"/>
      <c r="H80" s="23"/>
      <c r="I80" s="23"/>
      <c r="J80" s="23"/>
      <c r="K80" s="23"/>
      <c r="L80" s="21"/>
    </row>
    <row r="81" s="1" customFormat="1" ht="16.5" customHeight="1">
      <c r="B81" s="22"/>
      <c r="C81" s="23"/>
      <c r="D81" s="23"/>
      <c r="E81" s="172" t="s">
        <v>718</v>
      </c>
      <c r="F81" s="23"/>
      <c r="G81" s="23"/>
      <c r="H81" s="23"/>
      <c r="I81" s="23"/>
      <c r="J81" s="23"/>
      <c r="K81" s="23"/>
      <c r="L81" s="21"/>
    </row>
    <row r="82" s="1" customFormat="1" ht="12" customHeight="1">
      <c r="B82" s="22"/>
      <c r="C82" s="33" t="s">
        <v>183</v>
      </c>
      <c r="D82" s="23"/>
      <c r="E82" s="23"/>
      <c r="F82" s="23"/>
      <c r="G82" s="23"/>
      <c r="H82" s="23"/>
      <c r="I82" s="23"/>
      <c r="J82" s="23"/>
      <c r="K82" s="23"/>
      <c r="L82" s="21"/>
    </row>
    <row r="83" s="2" customFormat="1" ht="16.5" customHeight="1">
      <c r="A83" s="39"/>
      <c r="B83" s="40"/>
      <c r="C83" s="41"/>
      <c r="D83" s="41"/>
      <c r="E83" s="173" t="s">
        <v>719</v>
      </c>
      <c r="F83" s="41"/>
      <c r="G83" s="41"/>
      <c r="H83" s="41"/>
      <c r="I83" s="41"/>
      <c r="J83" s="41"/>
      <c r="K83" s="41"/>
      <c r="L83" s="148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185</v>
      </c>
      <c r="D84" s="41"/>
      <c r="E84" s="41"/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70" t="str">
        <f>E13</f>
        <v>SO 9.1 - ZRN</v>
      </c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6.96" customHeight="1">
      <c r="A86" s="39"/>
      <c r="B86" s="40"/>
      <c r="C86" s="41"/>
      <c r="D86" s="41"/>
      <c r="E86" s="41"/>
      <c r="F86" s="41"/>
      <c r="G86" s="41"/>
      <c r="H86" s="41"/>
      <c r="I86" s="41"/>
      <c r="J86" s="41"/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2" customHeight="1">
      <c r="A87" s="39"/>
      <c r="B87" s="40"/>
      <c r="C87" s="33" t="s">
        <v>21</v>
      </c>
      <c r="D87" s="41"/>
      <c r="E87" s="41"/>
      <c r="F87" s="28" t="str">
        <f>F16</f>
        <v>Obvod ST Ústí n.L.</v>
      </c>
      <c r="G87" s="41"/>
      <c r="H87" s="41"/>
      <c r="I87" s="33" t="s">
        <v>23</v>
      </c>
      <c r="J87" s="73" t="str">
        <f>IF(J16="","",J16)</f>
        <v>19. 11. 2020</v>
      </c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25</v>
      </c>
      <c r="D89" s="41"/>
      <c r="E89" s="41"/>
      <c r="F89" s="28" t="str">
        <f>E19</f>
        <v xml:space="preserve"> </v>
      </c>
      <c r="G89" s="41"/>
      <c r="H89" s="41"/>
      <c r="I89" s="33" t="s">
        <v>31</v>
      </c>
      <c r="J89" s="37" t="str">
        <f>E25</f>
        <v xml:space="preserve"> </v>
      </c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5.15" customHeight="1">
      <c r="A90" s="39"/>
      <c r="B90" s="40"/>
      <c r="C90" s="33" t="s">
        <v>29</v>
      </c>
      <c r="D90" s="41"/>
      <c r="E90" s="41"/>
      <c r="F90" s="28" t="str">
        <f>IF(E22="","",E22)</f>
        <v>Vyplň údaj</v>
      </c>
      <c r="G90" s="41"/>
      <c r="H90" s="41"/>
      <c r="I90" s="33" t="s">
        <v>33</v>
      </c>
      <c r="J90" s="37" t="str">
        <f>E28</f>
        <v>Jan Seemann</v>
      </c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0.32" customHeight="1">
      <c r="A91" s="39"/>
      <c r="B91" s="40"/>
      <c r="C91" s="41"/>
      <c r="D91" s="41"/>
      <c r="E91" s="41"/>
      <c r="F91" s="41"/>
      <c r="G91" s="41"/>
      <c r="H91" s="41"/>
      <c r="I91" s="41"/>
      <c r="J91" s="41"/>
      <c r="K91" s="41"/>
      <c r="L91" s="148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11" customFormat="1" ht="29.28" customHeight="1">
      <c r="A92" s="189"/>
      <c r="B92" s="190"/>
      <c r="C92" s="191" t="s">
        <v>195</v>
      </c>
      <c r="D92" s="192" t="s">
        <v>56</v>
      </c>
      <c r="E92" s="192" t="s">
        <v>52</v>
      </c>
      <c r="F92" s="192" t="s">
        <v>53</v>
      </c>
      <c r="G92" s="192" t="s">
        <v>196</v>
      </c>
      <c r="H92" s="192" t="s">
        <v>197</v>
      </c>
      <c r="I92" s="192" t="s">
        <v>198</v>
      </c>
      <c r="J92" s="192" t="s">
        <v>189</v>
      </c>
      <c r="K92" s="193" t="s">
        <v>199</v>
      </c>
      <c r="L92" s="194"/>
      <c r="M92" s="93" t="s">
        <v>19</v>
      </c>
      <c r="N92" s="94" t="s">
        <v>41</v>
      </c>
      <c r="O92" s="94" t="s">
        <v>200</v>
      </c>
      <c r="P92" s="94" t="s">
        <v>201</v>
      </c>
      <c r="Q92" s="94" t="s">
        <v>202</v>
      </c>
      <c r="R92" s="94" t="s">
        <v>203</v>
      </c>
      <c r="S92" s="94" t="s">
        <v>204</v>
      </c>
      <c r="T92" s="95" t="s">
        <v>205</v>
      </c>
      <c r="U92" s="189"/>
      <c r="V92" s="189"/>
      <c r="W92" s="189"/>
      <c r="X92" s="189"/>
      <c r="Y92" s="189"/>
      <c r="Z92" s="189"/>
      <c r="AA92" s="189"/>
      <c r="AB92" s="189"/>
      <c r="AC92" s="189"/>
      <c r="AD92" s="189"/>
      <c r="AE92" s="189"/>
    </row>
    <row r="93" s="2" customFormat="1" ht="22.8" customHeight="1">
      <c r="A93" s="39"/>
      <c r="B93" s="40"/>
      <c r="C93" s="100" t="s">
        <v>206</v>
      </c>
      <c r="D93" s="41"/>
      <c r="E93" s="41"/>
      <c r="F93" s="41"/>
      <c r="G93" s="41"/>
      <c r="H93" s="41"/>
      <c r="I93" s="41"/>
      <c r="J93" s="195">
        <f>BK93</f>
        <v>0</v>
      </c>
      <c r="K93" s="41"/>
      <c r="L93" s="45"/>
      <c r="M93" s="96"/>
      <c r="N93" s="196"/>
      <c r="O93" s="97"/>
      <c r="P93" s="197">
        <f>P94+P187</f>
        <v>0</v>
      </c>
      <c r="Q93" s="97"/>
      <c r="R93" s="197">
        <f>R94+R187</f>
        <v>35.728355000000001</v>
      </c>
      <c r="S93" s="97"/>
      <c r="T93" s="198">
        <f>T94+T187</f>
        <v>0</v>
      </c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T93" s="18" t="s">
        <v>70</v>
      </c>
      <c r="AU93" s="18" t="s">
        <v>190</v>
      </c>
      <c r="BK93" s="199">
        <f>BK94+BK187</f>
        <v>0</v>
      </c>
    </row>
    <row r="94" s="12" customFormat="1" ht="25.92" customHeight="1">
      <c r="A94" s="12"/>
      <c r="B94" s="200"/>
      <c r="C94" s="201"/>
      <c r="D94" s="202" t="s">
        <v>70</v>
      </c>
      <c r="E94" s="203" t="s">
        <v>211</v>
      </c>
      <c r="F94" s="203" t="s">
        <v>212</v>
      </c>
      <c r="G94" s="201"/>
      <c r="H94" s="201"/>
      <c r="I94" s="204"/>
      <c r="J94" s="205">
        <f>BK94</f>
        <v>0</v>
      </c>
      <c r="K94" s="201"/>
      <c r="L94" s="206"/>
      <c r="M94" s="207"/>
      <c r="N94" s="208"/>
      <c r="O94" s="208"/>
      <c r="P94" s="209">
        <f>SUM(P95:P186)</f>
        <v>0</v>
      </c>
      <c r="Q94" s="208"/>
      <c r="R94" s="209">
        <f>SUM(R95:R186)</f>
        <v>35.728355000000001</v>
      </c>
      <c r="S94" s="208"/>
      <c r="T94" s="210">
        <f>SUM(T95:T186)</f>
        <v>0</v>
      </c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R94" s="211" t="s">
        <v>116</v>
      </c>
      <c r="AT94" s="212" t="s">
        <v>70</v>
      </c>
      <c r="AU94" s="212" t="s">
        <v>71</v>
      </c>
      <c r="AY94" s="211" t="s">
        <v>209</v>
      </c>
      <c r="BK94" s="213">
        <f>SUM(BK95:BK186)</f>
        <v>0</v>
      </c>
    </row>
    <row r="95" s="2" customFormat="1">
      <c r="A95" s="39"/>
      <c r="B95" s="40"/>
      <c r="C95" s="216" t="s">
        <v>75</v>
      </c>
      <c r="D95" s="216" t="s">
        <v>213</v>
      </c>
      <c r="E95" s="217" t="s">
        <v>214</v>
      </c>
      <c r="F95" s="218" t="s">
        <v>215</v>
      </c>
      <c r="G95" s="219" t="s">
        <v>167</v>
      </c>
      <c r="H95" s="220">
        <v>8.3000000000000007</v>
      </c>
      <c r="I95" s="221"/>
      <c r="J95" s="222">
        <f>ROUND(I95*H95,2)</f>
        <v>0</v>
      </c>
      <c r="K95" s="218" t="s">
        <v>216</v>
      </c>
      <c r="L95" s="45"/>
      <c r="M95" s="223" t="s">
        <v>19</v>
      </c>
      <c r="N95" s="224" t="s">
        <v>42</v>
      </c>
      <c r="O95" s="85"/>
      <c r="P95" s="225">
        <f>O95*H95</f>
        <v>0</v>
      </c>
      <c r="Q95" s="225">
        <v>0</v>
      </c>
      <c r="R95" s="225">
        <f>Q95*H95</f>
        <v>0</v>
      </c>
      <c r="S95" s="225">
        <v>0</v>
      </c>
      <c r="T95" s="226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27" t="s">
        <v>217</v>
      </c>
      <c r="AT95" s="227" t="s">
        <v>213</v>
      </c>
      <c r="AU95" s="227" t="s">
        <v>75</v>
      </c>
      <c r="AY95" s="18" t="s">
        <v>209</v>
      </c>
      <c r="BE95" s="228">
        <f>IF(N95="základní",J95,0)</f>
        <v>0</v>
      </c>
      <c r="BF95" s="228">
        <f>IF(N95="snížená",J95,0)</f>
        <v>0</v>
      </c>
      <c r="BG95" s="228">
        <f>IF(N95="zákl. přenesená",J95,0)</f>
        <v>0</v>
      </c>
      <c r="BH95" s="228">
        <f>IF(N95="sníž. přenesená",J95,0)</f>
        <v>0</v>
      </c>
      <c r="BI95" s="228">
        <f>IF(N95="nulová",J95,0)</f>
        <v>0</v>
      </c>
      <c r="BJ95" s="18" t="s">
        <v>75</v>
      </c>
      <c r="BK95" s="228">
        <f>ROUND(I95*H95,2)</f>
        <v>0</v>
      </c>
      <c r="BL95" s="18" t="s">
        <v>217</v>
      </c>
      <c r="BM95" s="227" t="s">
        <v>218</v>
      </c>
    </row>
    <row r="96" s="2" customFormat="1" ht="33" customHeight="1">
      <c r="A96" s="39"/>
      <c r="B96" s="40"/>
      <c r="C96" s="216" t="s">
        <v>79</v>
      </c>
      <c r="D96" s="216" t="s">
        <v>213</v>
      </c>
      <c r="E96" s="217" t="s">
        <v>230</v>
      </c>
      <c r="F96" s="218" t="s">
        <v>231</v>
      </c>
      <c r="G96" s="219" t="s">
        <v>176</v>
      </c>
      <c r="H96" s="220">
        <v>24.100000000000001</v>
      </c>
      <c r="I96" s="221"/>
      <c r="J96" s="222">
        <f>ROUND(I96*H96,2)</f>
        <v>0</v>
      </c>
      <c r="K96" s="218" t="s">
        <v>216</v>
      </c>
      <c r="L96" s="45"/>
      <c r="M96" s="223" t="s">
        <v>19</v>
      </c>
      <c r="N96" s="224" t="s">
        <v>42</v>
      </c>
      <c r="O96" s="85"/>
      <c r="P96" s="225">
        <f>O96*H96</f>
        <v>0</v>
      </c>
      <c r="Q96" s="225">
        <v>0</v>
      </c>
      <c r="R96" s="225">
        <f>Q96*H96</f>
        <v>0</v>
      </c>
      <c r="S96" s="225">
        <v>0</v>
      </c>
      <c r="T96" s="226">
        <f>S96*H96</f>
        <v>0</v>
      </c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R96" s="227" t="s">
        <v>217</v>
      </c>
      <c r="AT96" s="227" t="s">
        <v>213</v>
      </c>
      <c r="AU96" s="227" t="s">
        <v>75</v>
      </c>
      <c r="AY96" s="18" t="s">
        <v>209</v>
      </c>
      <c r="BE96" s="228">
        <f>IF(N96="základní",J96,0)</f>
        <v>0</v>
      </c>
      <c r="BF96" s="228">
        <f>IF(N96="snížená",J96,0)</f>
        <v>0</v>
      </c>
      <c r="BG96" s="228">
        <f>IF(N96="zákl. přenesená",J96,0)</f>
        <v>0</v>
      </c>
      <c r="BH96" s="228">
        <f>IF(N96="sníž. přenesená",J96,0)</f>
        <v>0</v>
      </c>
      <c r="BI96" s="228">
        <f>IF(N96="nulová",J96,0)</f>
        <v>0</v>
      </c>
      <c r="BJ96" s="18" t="s">
        <v>75</v>
      </c>
      <c r="BK96" s="228">
        <f>ROUND(I96*H96,2)</f>
        <v>0</v>
      </c>
      <c r="BL96" s="18" t="s">
        <v>217</v>
      </c>
      <c r="BM96" s="227" t="s">
        <v>232</v>
      </c>
    </row>
    <row r="97" s="13" customFormat="1">
      <c r="A97" s="13"/>
      <c r="B97" s="234"/>
      <c r="C97" s="235"/>
      <c r="D97" s="229" t="s">
        <v>225</v>
      </c>
      <c r="E97" s="236" t="s">
        <v>19</v>
      </c>
      <c r="F97" s="237" t="s">
        <v>721</v>
      </c>
      <c r="G97" s="235"/>
      <c r="H97" s="238">
        <v>10.199999999999999</v>
      </c>
      <c r="I97" s="239"/>
      <c r="J97" s="235"/>
      <c r="K97" s="235"/>
      <c r="L97" s="240"/>
      <c r="M97" s="241"/>
      <c r="N97" s="242"/>
      <c r="O97" s="242"/>
      <c r="P97" s="242"/>
      <c r="Q97" s="242"/>
      <c r="R97" s="242"/>
      <c r="S97" s="242"/>
      <c r="T97" s="24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44" t="s">
        <v>225</v>
      </c>
      <c r="AU97" s="244" t="s">
        <v>75</v>
      </c>
      <c r="AV97" s="13" t="s">
        <v>79</v>
      </c>
      <c r="AW97" s="13" t="s">
        <v>32</v>
      </c>
      <c r="AX97" s="13" t="s">
        <v>71</v>
      </c>
      <c r="AY97" s="244" t="s">
        <v>209</v>
      </c>
    </row>
    <row r="98" s="13" customFormat="1">
      <c r="A98" s="13"/>
      <c r="B98" s="234"/>
      <c r="C98" s="235"/>
      <c r="D98" s="229" t="s">
        <v>225</v>
      </c>
      <c r="E98" s="236" t="s">
        <v>19</v>
      </c>
      <c r="F98" s="237" t="s">
        <v>722</v>
      </c>
      <c r="G98" s="235"/>
      <c r="H98" s="238">
        <v>13.9</v>
      </c>
      <c r="I98" s="239"/>
      <c r="J98" s="235"/>
      <c r="K98" s="235"/>
      <c r="L98" s="240"/>
      <c r="M98" s="241"/>
      <c r="N98" s="242"/>
      <c r="O98" s="242"/>
      <c r="P98" s="242"/>
      <c r="Q98" s="242"/>
      <c r="R98" s="242"/>
      <c r="S98" s="242"/>
      <c r="T98" s="24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T98" s="244" t="s">
        <v>225</v>
      </c>
      <c r="AU98" s="244" t="s">
        <v>75</v>
      </c>
      <c r="AV98" s="13" t="s">
        <v>79</v>
      </c>
      <c r="AW98" s="13" t="s">
        <v>32</v>
      </c>
      <c r="AX98" s="13" t="s">
        <v>71</v>
      </c>
      <c r="AY98" s="244" t="s">
        <v>209</v>
      </c>
    </row>
    <row r="99" s="14" customFormat="1">
      <c r="A99" s="14"/>
      <c r="B99" s="245"/>
      <c r="C99" s="246"/>
      <c r="D99" s="229" t="s">
        <v>225</v>
      </c>
      <c r="E99" s="247" t="s">
        <v>174</v>
      </c>
      <c r="F99" s="248" t="s">
        <v>229</v>
      </c>
      <c r="G99" s="246"/>
      <c r="H99" s="249">
        <v>24.100000000000001</v>
      </c>
      <c r="I99" s="250"/>
      <c r="J99" s="246"/>
      <c r="K99" s="246"/>
      <c r="L99" s="251"/>
      <c r="M99" s="252"/>
      <c r="N99" s="253"/>
      <c r="O99" s="253"/>
      <c r="P99" s="253"/>
      <c r="Q99" s="253"/>
      <c r="R99" s="253"/>
      <c r="S99" s="253"/>
      <c r="T99" s="25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T99" s="255" t="s">
        <v>225</v>
      </c>
      <c r="AU99" s="255" t="s">
        <v>75</v>
      </c>
      <c r="AV99" s="14" t="s">
        <v>116</v>
      </c>
      <c r="AW99" s="14" t="s">
        <v>32</v>
      </c>
      <c r="AX99" s="14" t="s">
        <v>75</v>
      </c>
      <c r="AY99" s="255" t="s">
        <v>209</v>
      </c>
    </row>
    <row r="100" s="2" customFormat="1">
      <c r="A100" s="39"/>
      <c r="B100" s="40"/>
      <c r="C100" s="216" t="s">
        <v>87</v>
      </c>
      <c r="D100" s="216" t="s">
        <v>213</v>
      </c>
      <c r="E100" s="217" t="s">
        <v>723</v>
      </c>
      <c r="F100" s="218" t="s">
        <v>724</v>
      </c>
      <c r="G100" s="219" t="s">
        <v>221</v>
      </c>
      <c r="H100" s="220">
        <v>4</v>
      </c>
      <c r="I100" s="221"/>
      <c r="J100" s="222">
        <f>ROUND(I100*H100,2)</f>
        <v>0</v>
      </c>
      <c r="K100" s="218" t="s">
        <v>216</v>
      </c>
      <c r="L100" s="45"/>
      <c r="M100" s="223" t="s">
        <v>19</v>
      </c>
      <c r="N100" s="224" t="s">
        <v>42</v>
      </c>
      <c r="O100" s="85"/>
      <c r="P100" s="225">
        <f>O100*H100</f>
        <v>0</v>
      </c>
      <c r="Q100" s="225">
        <v>0</v>
      </c>
      <c r="R100" s="225">
        <f>Q100*H100</f>
        <v>0</v>
      </c>
      <c r="S100" s="225">
        <v>0</v>
      </c>
      <c r="T100" s="226">
        <f>S100*H100</f>
        <v>0</v>
      </c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R100" s="227" t="s">
        <v>217</v>
      </c>
      <c r="AT100" s="227" t="s">
        <v>213</v>
      </c>
      <c r="AU100" s="227" t="s">
        <v>75</v>
      </c>
      <c r="AY100" s="18" t="s">
        <v>209</v>
      </c>
      <c r="BE100" s="228">
        <f>IF(N100="základní",J100,0)</f>
        <v>0</v>
      </c>
      <c r="BF100" s="228">
        <f>IF(N100="snížená",J100,0)</f>
        <v>0</v>
      </c>
      <c r="BG100" s="228">
        <f>IF(N100="zákl. přenesená",J100,0)</f>
        <v>0</v>
      </c>
      <c r="BH100" s="228">
        <f>IF(N100="sníž. přenesená",J100,0)</f>
        <v>0</v>
      </c>
      <c r="BI100" s="228">
        <f>IF(N100="nulová",J100,0)</f>
        <v>0</v>
      </c>
      <c r="BJ100" s="18" t="s">
        <v>75</v>
      </c>
      <c r="BK100" s="228">
        <f>ROUND(I100*H100,2)</f>
        <v>0</v>
      </c>
      <c r="BL100" s="18" t="s">
        <v>217</v>
      </c>
      <c r="BM100" s="227" t="s">
        <v>725</v>
      </c>
    </row>
    <row r="101" s="2" customFormat="1">
      <c r="A101" s="39"/>
      <c r="B101" s="40"/>
      <c r="C101" s="41"/>
      <c r="D101" s="229" t="s">
        <v>223</v>
      </c>
      <c r="E101" s="41"/>
      <c r="F101" s="230" t="s">
        <v>726</v>
      </c>
      <c r="G101" s="41"/>
      <c r="H101" s="41"/>
      <c r="I101" s="231"/>
      <c r="J101" s="41"/>
      <c r="K101" s="41"/>
      <c r="L101" s="45"/>
      <c r="M101" s="232"/>
      <c r="N101" s="233"/>
      <c r="O101" s="85"/>
      <c r="P101" s="85"/>
      <c r="Q101" s="85"/>
      <c r="R101" s="85"/>
      <c r="S101" s="85"/>
      <c r="T101" s="86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T101" s="18" t="s">
        <v>223</v>
      </c>
      <c r="AU101" s="18" t="s">
        <v>75</v>
      </c>
    </row>
    <row r="102" s="2" customFormat="1">
      <c r="A102" s="39"/>
      <c r="B102" s="40"/>
      <c r="C102" s="216" t="s">
        <v>116</v>
      </c>
      <c r="D102" s="216" t="s">
        <v>213</v>
      </c>
      <c r="E102" s="217" t="s">
        <v>727</v>
      </c>
      <c r="F102" s="218" t="s">
        <v>728</v>
      </c>
      <c r="G102" s="219" t="s">
        <v>221</v>
      </c>
      <c r="H102" s="220">
        <v>9</v>
      </c>
      <c r="I102" s="221"/>
      <c r="J102" s="222">
        <f>ROUND(I102*H102,2)</f>
        <v>0</v>
      </c>
      <c r="K102" s="218" t="s">
        <v>216</v>
      </c>
      <c r="L102" s="45"/>
      <c r="M102" s="223" t="s">
        <v>19</v>
      </c>
      <c r="N102" s="224" t="s">
        <v>42</v>
      </c>
      <c r="O102" s="85"/>
      <c r="P102" s="225">
        <f>O102*H102</f>
        <v>0</v>
      </c>
      <c r="Q102" s="225">
        <v>0</v>
      </c>
      <c r="R102" s="225">
        <f>Q102*H102</f>
        <v>0</v>
      </c>
      <c r="S102" s="225">
        <v>0</v>
      </c>
      <c r="T102" s="226">
        <f>S102*H102</f>
        <v>0</v>
      </c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R102" s="227" t="s">
        <v>217</v>
      </c>
      <c r="AT102" s="227" t="s">
        <v>213</v>
      </c>
      <c r="AU102" s="227" t="s">
        <v>75</v>
      </c>
      <c r="AY102" s="18" t="s">
        <v>209</v>
      </c>
      <c r="BE102" s="228">
        <f>IF(N102="základní",J102,0)</f>
        <v>0</v>
      </c>
      <c r="BF102" s="228">
        <f>IF(N102="snížená",J102,0)</f>
        <v>0</v>
      </c>
      <c r="BG102" s="228">
        <f>IF(N102="zákl. přenesená",J102,0)</f>
        <v>0</v>
      </c>
      <c r="BH102" s="228">
        <f>IF(N102="sníž. přenesená",J102,0)</f>
        <v>0</v>
      </c>
      <c r="BI102" s="228">
        <f>IF(N102="nulová",J102,0)</f>
        <v>0</v>
      </c>
      <c r="BJ102" s="18" t="s">
        <v>75</v>
      </c>
      <c r="BK102" s="228">
        <f>ROUND(I102*H102,2)</f>
        <v>0</v>
      </c>
      <c r="BL102" s="18" t="s">
        <v>217</v>
      </c>
      <c r="BM102" s="227" t="s">
        <v>729</v>
      </c>
    </row>
    <row r="103" s="2" customFormat="1">
      <c r="A103" s="39"/>
      <c r="B103" s="40"/>
      <c r="C103" s="41"/>
      <c r="D103" s="229" t="s">
        <v>223</v>
      </c>
      <c r="E103" s="41"/>
      <c r="F103" s="230" t="s">
        <v>224</v>
      </c>
      <c r="G103" s="41"/>
      <c r="H103" s="41"/>
      <c r="I103" s="231"/>
      <c r="J103" s="41"/>
      <c r="K103" s="41"/>
      <c r="L103" s="45"/>
      <c r="M103" s="232"/>
      <c r="N103" s="233"/>
      <c r="O103" s="85"/>
      <c r="P103" s="85"/>
      <c r="Q103" s="85"/>
      <c r="R103" s="85"/>
      <c r="S103" s="85"/>
      <c r="T103" s="86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T103" s="18" t="s">
        <v>223</v>
      </c>
      <c r="AU103" s="18" t="s">
        <v>75</v>
      </c>
    </row>
    <row r="104" s="13" customFormat="1">
      <c r="A104" s="13"/>
      <c r="B104" s="234"/>
      <c r="C104" s="235"/>
      <c r="D104" s="229" t="s">
        <v>225</v>
      </c>
      <c r="E104" s="236" t="s">
        <v>19</v>
      </c>
      <c r="F104" s="237" t="s">
        <v>730</v>
      </c>
      <c r="G104" s="235"/>
      <c r="H104" s="238">
        <v>9</v>
      </c>
      <c r="I104" s="239"/>
      <c r="J104" s="235"/>
      <c r="K104" s="235"/>
      <c r="L104" s="240"/>
      <c r="M104" s="241"/>
      <c r="N104" s="242"/>
      <c r="O104" s="242"/>
      <c r="P104" s="242"/>
      <c r="Q104" s="242"/>
      <c r="R104" s="242"/>
      <c r="S104" s="242"/>
      <c r="T104" s="24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T104" s="244" t="s">
        <v>225</v>
      </c>
      <c r="AU104" s="244" t="s">
        <v>75</v>
      </c>
      <c r="AV104" s="13" t="s">
        <v>79</v>
      </c>
      <c r="AW104" s="13" t="s">
        <v>32</v>
      </c>
      <c r="AX104" s="13" t="s">
        <v>75</v>
      </c>
      <c r="AY104" s="244" t="s">
        <v>209</v>
      </c>
    </row>
    <row r="105" s="2" customFormat="1">
      <c r="A105" s="39"/>
      <c r="B105" s="40"/>
      <c r="C105" s="216" t="s">
        <v>126</v>
      </c>
      <c r="D105" s="216" t="s">
        <v>213</v>
      </c>
      <c r="E105" s="217" t="s">
        <v>731</v>
      </c>
      <c r="F105" s="218" t="s">
        <v>732</v>
      </c>
      <c r="G105" s="219" t="s">
        <v>176</v>
      </c>
      <c r="H105" s="220">
        <v>14</v>
      </c>
      <c r="I105" s="221"/>
      <c r="J105" s="222">
        <f>ROUND(I105*H105,2)</f>
        <v>0</v>
      </c>
      <c r="K105" s="218" t="s">
        <v>216</v>
      </c>
      <c r="L105" s="45"/>
      <c r="M105" s="223" t="s">
        <v>19</v>
      </c>
      <c r="N105" s="224" t="s">
        <v>42</v>
      </c>
      <c r="O105" s="85"/>
      <c r="P105" s="225">
        <f>O105*H105</f>
        <v>0</v>
      </c>
      <c r="Q105" s="225">
        <v>0</v>
      </c>
      <c r="R105" s="225">
        <f>Q105*H105</f>
        <v>0</v>
      </c>
      <c r="S105" s="225">
        <v>0</v>
      </c>
      <c r="T105" s="226">
        <f>S105*H105</f>
        <v>0</v>
      </c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R105" s="227" t="s">
        <v>116</v>
      </c>
      <c r="AT105" s="227" t="s">
        <v>213</v>
      </c>
      <c r="AU105" s="227" t="s">
        <v>75</v>
      </c>
      <c r="AY105" s="18" t="s">
        <v>209</v>
      </c>
      <c r="BE105" s="228">
        <f>IF(N105="základní",J105,0)</f>
        <v>0</v>
      </c>
      <c r="BF105" s="228">
        <f>IF(N105="snížená",J105,0)</f>
        <v>0</v>
      </c>
      <c r="BG105" s="228">
        <f>IF(N105="zákl. přenesená",J105,0)</f>
        <v>0</v>
      </c>
      <c r="BH105" s="228">
        <f>IF(N105="sníž. přenesená",J105,0)</f>
        <v>0</v>
      </c>
      <c r="BI105" s="228">
        <f>IF(N105="nulová",J105,0)</f>
        <v>0</v>
      </c>
      <c r="BJ105" s="18" t="s">
        <v>75</v>
      </c>
      <c r="BK105" s="228">
        <f>ROUND(I105*H105,2)</f>
        <v>0</v>
      </c>
      <c r="BL105" s="18" t="s">
        <v>116</v>
      </c>
      <c r="BM105" s="227" t="s">
        <v>733</v>
      </c>
    </row>
    <row r="106" s="2" customFormat="1" ht="90" customHeight="1">
      <c r="A106" s="39"/>
      <c r="B106" s="40"/>
      <c r="C106" s="216" t="s">
        <v>134</v>
      </c>
      <c r="D106" s="216" t="s">
        <v>213</v>
      </c>
      <c r="E106" s="217" t="s">
        <v>734</v>
      </c>
      <c r="F106" s="218" t="s">
        <v>735</v>
      </c>
      <c r="G106" s="219" t="s">
        <v>221</v>
      </c>
      <c r="H106" s="220">
        <v>10</v>
      </c>
      <c r="I106" s="221"/>
      <c r="J106" s="222">
        <f>ROUND(I106*H106,2)</f>
        <v>0</v>
      </c>
      <c r="K106" s="218" t="s">
        <v>216</v>
      </c>
      <c r="L106" s="45"/>
      <c r="M106" s="223" t="s">
        <v>19</v>
      </c>
      <c r="N106" s="224" t="s">
        <v>42</v>
      </c>
      <c r="O106" s="85"/>
      <c r="P106" s="225">
        <f>O106*H106</f>
        <v>0</v>
      </c>
      <c r="Q106" s="225">
        <v>0</v>
      </c>
      <c r="R106" s="225">
        <f>Q106*H106</f>
        <v>0</v>
      </c>
      <c r="S106" s="225">
        <v>0</v>
      </c>
      <c r="T106" s="226">
        <f>S106*H106</f>
        <v>0</v>
      </c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R106" s="227" t="s">
        <v>116</v>
      </c>
      <c r="AT106" s="227" t="s">
        <v>213</v>
      </c>
      <c r="AU106" s="227" t="s">
        <v>75</v>
      </c>
      <c r="AY106" s="18" t="s">
        <v>209</v>
      </c>
      <c r="BE106" s="228">
        <f>IF(N106="základní",J106,0)</f>
        <v>0</v>
      </c>
      <c r="BF106" s="228">
        <f>IF(N106="snížená",J106,0)</f>
        <v>0</v>
      </c>
      <c r="BG106" s="228">
        <f>IF(N106="zákl. přenesená",J106,0)</f>
        <v>0</v>
      </c>
      <c r="BH106" s="228">
        <f>IF(N106="sníž. přenesená",J106,0)</f>
        <v>0</v>
      </c>
      <c r="BI106" s="228">
        <f>IF(N106="nulová",J106,0)</f>
        <v>0</v>
      </c>
      <c r="BJ106" s="18" t="s">
        <v>75</v>
      </c>
      <c r="BK106" s="228">
        <f>ROUND(I106*H106,2)</f>
        <v>0</v>
      </c>
      <c r="BL106" s="18" t="s">
        <v>116</v>
      </c>
      <c r="BM106" s="227" t="s">
        <v>736</v>
      </c>
    </row>
    <row r="107" s="2" customFormat="1">
      <c r="A107" s="39"/>
      <c r="B107" s="40"/>
      <c r="C107" s="41"/>
      <c r="D107" s="229" t="s">
        <v>223</v>
      </c>
      <c r="E107" s="41"/>
      <c r="F107" s="230" t="s">
        <v>659</v>
      </c>
      <c r="G107" s="41"/>
      <c r="H107" s="41"/>
      <c r="I107" s="231"/>
      <c r="J107" s="41"/>
      <c r="K107" s="41"/>
      <c r="L107" s="45"/>
      <c r="M107" s="232"/>
      <c r="N107" s="233"/>
      <c r="O107" s="85"/>
      <c r="P107" s="85"/>
      <c r="Q107" s="85"/>
      <c r="R107" s="85"/>
      <c r="S107" s="85"/>
      <c r="T107" s="86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T107" s="18" t="s">
        <v>223</v>
      </c>
      <c r="AU107" s="18" t="s">
        <v>75</v>
      </c>
    </row>
    <row r="108" s="2" customFormat="1" ht="90" customHeight="1">
      <c r="A108" s="39"/>
      <c r="B108" s="40"/>
      <c r="C108" s="216" t="s">
        <v>252</v>
      </c>
      <c r="D108" s="216" t="s">
        <v>213</v>
      </c>
      <c r="E108" s="217" t="s">
        <v>737</v>
      </c>
      <c r="F108" s="218" t="s">
        <v>738</v>
      </c>
      <c r="G108" s="219" t="s">
        <v>221</v>
      </c>
      <c r="H108" s="220">
        <v>18</v>
      </c>
      <c r="I108" s="221"/>
      <c r="J108" s="222">
        <f>ROUND(I108*H108,2)</f>
        <v>0</v>
      </c>
      <c r="K108" s="218" t="s">
        <v>216</v>
      </c>
      <c r="L108" s="45"/>
      <c r="M108" s="223" t="s">
        <v>19</v>
      </c>
      <c r="N108" s="224" t="s">
        <v>42</v>
      </c>
      <c r="O108" s="85"/>
      <c r="P108" s="225">
        <f>O108*H108</f>
        <v>0</v>
      </c>
      <c r="Q108" s="225">
        <v>0</v>
      </c>
      <c r="R108" s="225">
        <f>Q108*H108</f>
        <v>0</v>
      </c>
      <c r="S108" s="225">
        <v>0</v>
      </c>
      <c r="T108" s="226">
        <f>S108*H108</f>
        <v>0</v>
      </c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R108" s="227" t="s">
        <v>116</v>
      </c>
      <c r="AT108" s="227" t="s">
        <v>213</v>
      </c>
      <c r="AU108" s="227" t="s">
        <v>75</v>
      </c>
      <c r="AY108" s="18" t="s">
        <v>209</v>
      </c>
      <c r="BE108" s="228">
        <f>IF(N108="základní",J108,0)</f>
        <v>0</v>
      </c>
      <c r="BF108" s="228">
        <f>IF(N108="snížená",J108,0)</f>
        <v>0</v>
      </c>
      <c r="BG108" s="228">
        <f>IF(N108="zákl. přenesená",J108,0)</f>
        <v>0</v>
      </c>
      <c r="BH108" s="228">
        <f>IF(N108="sníž. přenesená",J108,0)</f>
        <v>0</v>
      </c>
      <c r="BI108" s="228">
        <f>IF(N108="nulová",J108,0)</f>
        <v>0</v>
      </c>
      <c r="BJ108" s="18" t="s">
        <v>75</v>
      </c>
      <c r="BK108" s="228">
        <f>ROUND(I108*H108,2)</f>
        <v>0</v>
      </c>
      <c r="BL108" s="18" t="s">
        <v>116</v>
      </c>
      <c r="BM108" s="227" t="s">
        <v>739</v>
      </c>
    </row>
    <row r="109" s="2" customFormat="1">
      <c r="A109" s="39"/>
      <c r="B109" s="40"/>
      <c r="C109" s="41"/>
      <c r="D109" s="229" t="s">
        <v>223</v>
      </c>
      <c r="E109" s="41"/>
      <c r="F109" s="230" t="s">
        <v>659</v>
      </c>
      <c r="G109" s="41"/>
      <c r="H109" s="41"/>
      <c r="I109" s="231"/>
      <c r="J109" s="41"/>
      <c r="K109" s="41"/>
      <c r="L109" s="45"/>
      <c r="M109" s="232"/>
      <c r="N109" s="233"/>
      <c r="O109" s="85"/>
      <c r="P109" s="85"/>
      <c r="Q109" s="85"/>
      <c r="R109" s="85"/>
      <c r="S109" s="85"/>
      <c r="T109" s="86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T109" s="18" t="s">
        <v>223</v>
      </c>
      <c r="AU109" s="18" t="s">
        <v>75</v>
      </c>
    </row>
    <row r="110" s="2" customFormat="1" ht="16.5" customHeight="1">
      <c r="A110" s="39"/>
      <c r="B110" s="40"/>
      <c r="C110" s="256" t="s">
        <v>226</v>
      </c>
      <c r="D110" s="256" t="s">
        <v>247</v>
      </c>
      <c r="E110" s="257" t="s">
        <v>740</v>
      </c>
      <c r="F110" s="258" t="s">
        <v>741</v>
      </c>
      <c r="G110" s="259" t="s">
        <v>221</v>
      </c>
      <c r="H110" s="260">
        <v>10</v>
      </c>
      <c r="I110" s="261"/>
      <c r="J110" s="262">
        <f>ROUND(I110*H110,2)</f>
        <v>0</v>
      </c>
      <c r="K110" s="258" t="s">
        <v>378</v>
      </c>
      <c r="L110" s="263"/>
      <c r="M110" s="264" t="s">
        <v>19</v>
      </c>
      <c r="N110" s="265" t="s">
        <v>42</v>
      </c>
      <c r="O110" s="85"/>
      <c r="P110" s="225">
        <f>O110*H110</f>
        <v>0</v>
      </c>
      <c r="Q110" s="225">
        <v>0.10299999999999999</v>
      </c>
      <c r="R110" s="225">
        <f>Q110*H110</f>
        <v>1.03</v>
      </c>
      <c r="S110" s="225">
        <v>0</v>
      </c>
      <c r="T110" s="226">
        <f>S110*H110</f>
        <v>0</v>
      </c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R110" s="227" t="s">
        <v>226</v>
      </c>
      <c r="AT110" s="227" t="s">
        <v>247</v>
      </c>
      <c r="AU110" s="227" t="s">
        <v>75</v>
      </c>
      <c r="AY110" s="18" t="s">
        <v>209</v>
      </c>
      <c r="BE110" s="228">
        <f>IF(N110="základní",J110,0)</f>
        <v>0</v>
      </c>
      <c r="BF110" s="228">
        <f>IF(N110="snížená",J110,0)</f>
        <v>0</v>
      </c>
      <c r="BG110" s="228">
        <f>IF(N110="zákl. přenesená",J110,0)</f>
        <v>0</v>
      </c>
      <c r="BH110" s="228">
        <f>IF(N110="sníž. přenesená",J110,0)</f>
        <v>0</v>
      </c>
      <c r="BI110" s="228">
        <f>IF(N110="nulová",J110,0)</f>
        <v>0</v>
      </c>
      <c r="BJ110" s="18" t="s">
        <v>75</v>
      </c>
      <c r="BK110" s="228">
        <f>ROUND(I110*H110,2)</f>
        <v>0</v>
      </c>
      <c r="BL110" s="18" t="s">
        <v>116</v>
      </c>
      <c r="BM110" s="227" t="s">
        <v>742</v>
      </c>
    </row>
    <row r="111" s="13" customFormat="1">
      <c r="A111" s="13"/>
      <c r="B111" s="234"/>
      <c r="C111" s="235"/>
      <c r="D111" s="229" t="s">
        <v>225</v>
      </c>
      <c r="E111" s="236" t="s">
        <v>19</v>
      </c>
      <c r="F111" s="237" t="s">
        <v>743</v>
      </c>
      <c r="G111" s="235"/>
      <c r="H111" s="238">
        <v>10</v>
      </c>
      <c r="I111" s="239"/>
      <c r="J111" s="235"/>
      <c r="K111" s="235"/>
      <c r="L111" s="240"/>
      <c r="M111" s="241"/>
      <c r="N111" s="242"/>
      <c r="O111" s="242"/>
      <c r="P111" s="242"/>
      <c r="Q111" s="242"/>
      <c r="R111" s="242"/>
      <c r="S111" s="242"/>
      <c r="T111" s="24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44" t="s">
        <v>225</v>
      </c>
      <c r="AU111" s="244" t="s">
        <v>75</v>
      </c>
      <c r="AV111" s="13" t="s">
        <v>79</v>
      </c>
      <c r="AW111" s="13" t="s">
        <v>32</v>
      </c>
      <c r="AX111" s="13" t="s">
        <v>75</v>
      </c>
      <c r="AY111" s="244" t="s">
        <v>209</v>
      </c>
    </row>
    <row r="112" s="2" customFormat="1" ht="55.5" customHeight="1">
      <c r="A112" s="39"/>
      <c r="B112" s="40"/>
      <c r="C112" s="216" t="s">
        <v>261</v>
      </c>
      <c r="D112" s="216" t="s">
        <v>213</v>
      </c>
      <c r="E112" s="217" t="s">
        <v>744</v>
      </c>
      <c r="F112" s="218" t="s">
        <v>745</v>
      </c>
      <c r="G112" s="219" t="s">
        <v>167</v>
      </c>
      <c r="H112" s="220">
        <v>25</v>
      </c>
      <c r="I112" s="221"/>
      <c r="J112" s="222">
        <f>ROUND(I112*H112,2)</f>
        <v>0</v>
      </c>
      <c r="K112" s="218" t="s">
        <v>216</v>
      </c>
      <c r="L112" s="45"/>
      <c r="M112" s="223" t="s">
        <v>19</v>
      </c>
      <c r="N112" s="224" t="s">
        <v>42</v>
      </c>
      <c r="O112" s="85"/>
      <c r="P112" s="225">
        <f>O112*H112</f>
        <v>0</v>
      </c>
      <c r="Q112" s="225">
        <v>0</v>
      </c>
      <c r="R112" s="225">
        <f>Q112*H112</f>
        <v>0</v>
      </c>
      <c r="S112" s="225">
        <v>0</v>
      </c>
      <c r="T112" s="226">
        <f>S112*H112</f>
        <v>0</v>
      </c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R112" s="227" t="s">
        <v>217</v>
      </c>
      <c r="AT112" s="227" t="s">
        <v>213</v>
      </c>
      <c r="AU112" s="227" t="s">
        <v>75</v>
      </c>
      <c r="AY112" s="18" t="s">
        <v>209</v>
      </c>
      <c r="BE112" s="228">
        <f>IF(N112="základní",J112,0)</f>
        <v>0</v>
      </c>
      <c r="BF112" s="228">
        <f>IF(N112="snížená",J112,0)</f>
        <v>0</v>
      </c>
      <c r="BG112" s="228">
        <f>IF(N112="zákl. přenesená",J112,0)</f>
        <v>0</v>
      </c>
      <c r="BH112" s="228">
        <f>IF(N112="sníž. přenesená",J112,0)</f>
        <v>0</v>
      </c>
      <c r="BI112" s="228">
        <f>IF(N112="nulová",J112,0)</f>
        <v>0</v>
      </c>
      <c r="BJ112" s="18" t="s">
        <v>75</v>
      </c>
      <c r="BK112" s="228">
        <f>ROUND(I112*H112,2)</f>
        <v>0</v>
      </c>
      <c r="BL112" s="18" t="s">
        <v>217</v>
      </c>
      <c r="BM112" s="227" t="s">
        <v>746</v>
      </c>
    </row>
    <row r="113" s="2" customFormat="1">
      <c r="A113" s="39"/>
      <c r="B113" s="40"/>
      <c r="C113" s="41"/>
      <c r="D113" s="229" t="s">
        <v>223</v>
      </c>
      <c r="E113" s="41"/>
      <c r="F113" s="230" t="s">
        <v>244</v>
      </c>
      <c r="G113" s="41"/>
      <c r="H113" s="41"/>
      <c r="I113" s="231"/>
      <c r="J113" s="41"/>
      <c r="K113" s="41"/>
      <c r="L113" s="45"/>
      <c r="M113" s="232"/>
      <c r="N113" s="233"/>
      <c r="O113" s="85"/>
      <c r="P113" s="85"/>
      <c r="Q113" s="85"/>
      <c r="R113" s="85"/>
      <c r="S113" s="85"/>
      <c r="T113" s="86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T113" s="18" t="s">
        <v>223</v>
      </c>
      <c r="AU113" s="18" t="s">
        <v>75</v>
      </c>
    </row>
    <row r="114" s="2" customFormat="1" ht="16.5" customHeight="1">
      <c r="A114" s="39"/>
      <c r="B114" s="40"/>
      <c r="C114" s="256" t="s">
        <v>267</v>
      </c>
      <c r="D114" s="256" t="s">
        <v>247</v>
      </c>
      <c r="E114" s="257" t="s">
        <v>747</v>
      </c>
      <c r="F114" s="258" t="s">
        <v>748</v>
      </c>
      <c r="G114" s="259" t="s">
        <v>221</v>
      </c>
      <c r="H114" s="260">
        <v>1</v>
      </c>
      <c r="I114" s="261"/>
      <c r="J114" s="262">
        <f>ROUND(I114*H114,2)</f>
        <v>0</v>
      </c>
      <c r="K114" s="258" t="s">
        <v>216</v>
      </c>
      <c r="L114" s="263"/>
      <c r="M114" s="264" t="s">
        <v>19</v>
      </c>
      <c r="N114" s="265" t="s">
        <v>42</v>
      </c>
      <c r="O114" s="85"/>
      <c r="P114" s="225">
        <f>O114*H114</f>
        <v>0</v>
      </c>
      <c r="Q114" s="225">
        <v>1.23475</v>
      </c>
      <c r="R114" s="225">
        <f>Q114*H114</f>
        <v>1.23475</v>
      </c>
      <c r="S114" s="225">
        <v>0</v>
      </c>
      <c r="T114" s="226">
        <f>S114*H114</f>
        <v>0</v>
      </c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R114" s="227" t="s">
        <v>226</v>
      </c>
      <c r="AT114" s="227" t="s">
        <v>247</v>
      </c>
      <c r="AU114" s="227" t="s">
        <v>75</v>
      </c>
      <c r="AY114" s="18" t="s">
        <v>209</v>
      </c>
      <c r="BE114" s="228">
        <f>IF(N114="základní",J114,0)</f>
        <v>0</v>
      </c>
      <c r="BF114" s="228">
        <f>IF(N114="snížená",J114,0)</f>
        <v>0</v>
      </c>
      <c r="BG114" s="228">
        <f>IF(N114="zákl. přenesená",J114,0)</f>
        <v>0</v>
      </c>
      <c r="BH114" s="228">
        <f>IF(N114="sníž. přenesená",J114,0)</f>
        <v>0</v>
      </c>
      <c r="BI114" s="228">
        <f>IF(N114="nulová",J114,0)</f>
        <v>0</v>
      </c>
      <c r="BJ114" s="18" t="s">
        <v>75</v>
      </c>
      <c r="BK114" s="228">
        <f>ROUND(I114*H114,2)</f>
        <v>0</v>
      </c>
      <c r="BL114" s="18" t="s">
        <v>116</v>
      </c>
      <c r="BM114" s="227" t="s">
        <v>749</v>
      </c>
    </row>
    <row r="115" s="13" customFormat="1">
      <c r="A115" s="13"/>
      <c r="B115" s="234"/>
      <c r="C115" s="235"/>
      <c r="D115" s="229" t="s">
        <v>225</v>
      </c>
      <c r="E115" s="236" t="s">
        <v>19</v>
      </c>
      <c r="F115" s="237" t="s">
        <v>750</v>
      </c>
      <c r="G115" s="235"/>
      <c r="H115" s="238">
        <v>1</v>
      </c>
      <c r="I115" s="239"/>
      <c r="J115" s="235"/>
      <c r="K115" s="235"/>
      <c r="L115" s="240"/>
      <c r="M115" s="241"/>
      <c r="N115" s="242"/>
      <c r="O115" s="242"/>
      <c r="P115" s="242"/>
      <c r="Q115" s="242"/>
      <c r="R115" s="242"/>
      <c r="S115" s="242"/>
      <c r="T115" s="24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44" t="s">
        <v>225</v>
      </c>
      <c r="AU115" s="244" t="s">
        <v>75</v>
      </c>
      <c r="AV115" s="13" t="s">
        <v>79</v>
      </c>
      <c r="AW115" s="13" t="s">
        <v>32</v>
      </c>
      <c r="AX115" s="13" t="s">
        <v>75</v>
      </c>
      <c r="AY115" s="244" t="s">
        <v>209</v>
      </c>
    </row>
    <row r="116" s="2" customFormat="1">
      <c r="A116" s="39"/>
      <c r="B116" s="40"/>
      <c r="C116" s="216" t="s">
        <v>271</v>
      </c>
      <c r="D116" s="216" t="s">
        <v>213</v>
      </c>
      <c r="E116" s="217" t="s">
        <v>751</v>
      </c>
      <c r="F116" s="218" t="s">
        <v>752</v>
      </c>
      <c r="G116" s="219" t="s">
        <v>258</v>
      </c>
      <c r="H116" s="220">
        <v>76</v>
      </c>
      <c r="I116" s="221"/>
      <c r="J116" s="222">
        <f>ROUND(I116*H116,2)</f>
        <v>0</v>
      </c>
      <c r="K116" s="218" t="s">
        <v>216</v>
      </c>
      <c r="L116" s="45"/>
      <c r="M116" s="223" t="s">
        <v>19</v>
      </c>
      <c r="N116" s="224" t="s">
        <v>42</v>
      </c>
      <c r="O116" s="85"/>
      <c r="P116" s="225">
        <f>O116*H116</f>
        <v>0</v>
      </c>
      <c r="Q116" s="225">
        <v>0</v>
      </c>
      <c r="R116" s="225">
        <f>Q116*H116</f>
        <v>0</v>
      </c>
      <c r="S116" s="225">
        <v>0</v>
      </c>
      <c r="T116" s="226">
        <f>S116*H116</f>
        <v>0</v>
      </c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R116" s="227" t="s">
        <v>217</v>
      </c>
      <c r="AT116" s="227" t="s">
        <v>213</v>
      </c>
      <c r="AU116" s="227" t="s">
        <v>75</v>
      </c>
      <c r="AY116" s="18" t="s">
        <v>209</v>
      </c>
      <c r="BE116" s="228">
        <f>IF(N116="základní",J116,0)</f>
        <v>0</v>
      </c>
      <c r="BF116" s="228">
        <f>IF(N116="snížená",J116,0)</f>
        <v>0</v>
      </c>
      <c r="BG116" s="228">
        <f>IF(N116="zákl. přenesená",J116,0)</f>
        <v>0</v>
      </c>
      <c r="BH116" s="228">
        <f>IF(N116="sníž. přenesená",J116,0)</f>
        <v>0</v>
      </c>
      <c r="BI116" s="228">
        <f>IF(N116="nulová",J116,0)</f>
        <v>0</v>
      </c>
      <c r="BJ116" s="18" t="s">
        <v>75</v>
      </c>
      <c r="BK116" s="228">
        <f>ROUND(I116*H116,2)</f>
        <v>0</v>
      </c>
      <c r="BL116" s="18" t="s">
        <v>217</v>
      </c>
      <c r="BM116" s="227" t="s">
        <v>259</v>
      </c>
    </row>
    <row r="117" s="13" customFormat="1">
      <c r="A117" s="13"/>
      <c r="B117" s="234"/>
      <c r="C117" s="235"/>
      <c r="D117" s="229" t="s">
        <v>225</v>
      </c>
      <c r="E117" s="236" t="s">
        <v>19</v>
      </c>
      <c r="F117" s="237" t="s">
        <v>753</v>
      </c>
      <c r="G117" s="235"/>
      <c r="H117" s="238">
        <v>36</v>
      </c>
      <c r="I117" s="239"/>
      <c r="J117" s="235"/>
      <c r="K117" s="235"/>
      <c r="L117" s="240"/>
      <c r="M117" s="241"/>
      <c r="N117" s="242"/>
      <c r="O117" s="242"/>
      <c r="P117" s="242"/>
      <c r="Q117" s="242"/>
      <c r="R117" s="242"/>
      <c r="S117" s="242"/>
      <c r="T117" s="24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T117" s="244" t="s">
        <v>225</v>
      </c>
      <c r="AU117" s="244" t="s">
        <v>75</v>
      </c>
      <c r="AV117" s="13" t="s">
        <v>79</v>
      </c>
      <c r="AW117" s="13" t="s">
        <v>32</v>
      </c>
      <c r="AX117" s="13" t="s">
        <v>71</v>
      </c>
      <c r="AY117" s="244" t="s">
        <v>209</v>
      </c>
    </row>
    <row r="118" s="13" customFormat="1">
      <c r="A118" s="13"/>
      <c r="B118" s="234"/>
      <c r="C118" s="235"/>
      <c r="D118" s="229" t="s">
        <v>225</v>
      </c>
      <c r="E118" s="236" t="s">
        <v>19</v>
      </c>
      <c r="F118" s="237" t="s">
        <v>754</v>
      </c>
      <c r="G118" s="235"/>
      <c r="H118" s="238">
        <v>40</v>
      </c>
      <c r="I118" s="239"/>
      <c r="J118" s="235"/>
      <c r="K118" s="235"/>
      <c r="L118" s="240"/>
      <c r="M118" s="241"/>
      <c r="N118" s="242"/>
      <c r="O118" s="242"/>
      <c r="P118" s="242"/>
      <c r="Q118" s="242"/>
      <c r="R118" s="242"/>
      <c r="S118" s="242"/>
      <c r="T118" s="24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44" t="s">
        <v>225</v>
      </c>
      <c r="AU118" s="244" t="s">
        <v>75</v>
      </c>
      <c r="AV118" s="13" t="s">
        <v>79</v>
      </c>
      <c r="AW118" s="13" t="s">
        <v>32</v>
      </c>
      <c r="AX118" s="13" t="s">
        <v>71</v>
      </c>
      <c r="AY118" s="244" t="s">
        <v>209</v>
      </c>
    </row>
    <row r="119" s="14" customFormat="1">
      <c r="A119" s="14"/>
      <c r="B119" s="245"/>
      <c r="C119" s="246"/>
      <c r="D119" s="229" t="s">
        <v>225</v>
      </c>
      <c r="E119" s="247" t="s">
        <v>19</v>
      </c>
      <c r="F119" s="248" t="s">
        <v>229</v>
      </c>
      <c r="G119" s="246"/>
      <c r="H119" s="249">
        <v>76</v>
      </c>
      <c r="I119" s="250"/>
      <c r="J119" s="246"/>
      <c r="K119" s="246"/>
      <c r="L119" s="251"/>
      <c r="M119" s="252"/>
      <c r="N119" s="253"/>
      <c r="O119" s="253"/>
      <c r="P119" s="253"/>
      <c r="Q119" s="253"/>
      <c r="R119" s="253"/>
      <c r="S119" s="253"/>
      <c r="T119" s="25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T119" s="255" t="s">
        <v>225</v>
      </c>
      <c r="AU119" s="255" t="s">
        <v>75</v>
      </c>
      <c r="AV119" s="14" t="s">
        <v>116</v>
      </c>
      <c r="AW119" s="14" t="s">
        <v>32</v>
      </c>
      <c r="AX119" s="14" t="s">
        <v>75</v>
      </c>
      <c r="AY119" s="255" t="s">
        <v>209</v>
      </c>
    </row>
    <row r="120" s="2" customFormat="1" ht="16.5" customHeight="1">
      <c r="A120" s="39"/>
      <c r="B120" s="40"/>
      <c r="C120" s="256" t="s">
        <v>275</v>
      </c>
      <c r="D120" s="256" t="s">
        <v>247</v>
      </c>
      <c r="E120" s="257" t="s">
        <v>755</v>
      </c>
      <c r="F120" s="258" t="s">
        <v>756</v>
      </c>
      <c r="G120" s="259" t="s">
        <v>221</v>
      </c>
      <c r="H120" s="260">
        <v>72</v>
      </c>
      <c r="I120" s="261"/>
      <c r="J120" s="262">
        <f>ROUND(I120*H120,2)</f>
        <v>0</v>
      </c>
      <c r="K120" s="258" t="s">
        <v>216</v>
      </c>
      <c r="L120" s="263"/>
      <c r="M120" s="264" t="s">
        <v>19</v>
      </c>
      <c r="N120" s="265" t="s">
        <v>42</v>
      </c>
      <c r="O120" s="85"/>
      <c r="P120" s="225">
        <f>O120*H120</f>
        <v>0</v>
      </c>
      <c r="Q120" s="225">
        <v>0.00123</v>
      </c>
      <c r="R120" s="225">
        <f>Q120*H120</f>
        <v>0.08856</v>
      </c>
      <c r="S120" s="225">
        <v>0</v>
      </c>
      <c r="T120" s="226">
        <f>S120*H120</f>
        <v>0</v>
      </c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R120" s="227" t="s">
        <v>226</v>
      </c>
      <c r="AT120" s="227" t="s">
        <v>247</v>
      </c>
      <c r="AU120" s="227" t="s">
        <v>75</v>
      </c>
      <c r="AY120" s="18" t="s">
        <v>209</v>
      </c>
      <c r="BE120" s="228">
        <f>IF(N120="základní",J120,0)</f>
        <v>0</v>
      </c>
      <c r="BF120" s="228">
        <f>IF(N120="snížená",J120,0)</f>
        <v>0</v>
      </c>
      <c r="BG120" s="228">
        <f>IF(N120="zákl. přenesená",J120,0)</f>
        <v>0</v>
      </c>
      <c r="BH120" s="228">
        <f>IF(N120="sníž. přenesená",J120,0)</f>
        <v>0</v>
      </c>
      <c r="BI120" s="228">
        <f>IF(N120="nulová",J120,0)</f>
        <v>0</v>
      </c>
      <c r="BJ120" s="18" t="s">
        <v>75</v>
      </c>
      <c r="BK120" s="228">
        <f>ROUND(I120*H120,2)</f>
        <v>0</v>
      </c>
      <c r="BL120" s="18" t="s">
        <v>116</v>
      </c>
      <c r="BM120" s="227" t="s">
        <v>757</v>
      </c>
    </row>
    <row r="121" s="13" customFormat="1">
      <c r="A121" s="13"/>
      <c r="B121" s="234"/>
      <c r="C121" s="235"/>
      <c r="D121" s="229" t="s">
        <v>225</v>
      </c>
      <c r="E121" s="236" t="s">
        <v>19</v>
      </c>
      <c r="F121" s="237" t="s">
        <v>758</v>
      </c>
      <c r="G121" s="235"/>
      <c r="H121" s="238">
        <v>72</v>
      </c>
      <c r="I121" s="239"/>
      <c r="J121" s="235"/>
      <c r="K121" s="235"/>
      <c r="L121" s="240"/>
      <c r="M121" s="241"/>
      <c r="N121" s="242"/>
      <c r="O121" s="242"/>
      <c r="P121" s="242"/>
      <c r="Q121" s="242"/>
      <c r="R121" s="242"/>
      <c r="S121" s="242"/>
      <c r="T121" s="24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44" t="s">
        <v>225</v>
      </c>
      <c r="AU121" s="244" t="s">
        <v>75</v>
      </c>
      <c r="AV121" s="13" t="s">
        <v>79</v>
      </c>
      <c r="AW121" s="13" t="s">
        <v>32</v>
      </c>
      <c r="AX121" s="13" t="s">
        <v>75</v>
      </c>
      <c r="AY121" s="244" t="s">
        <v>209</v>
      </c>
    </row>
    <row r="122" s="2" customFormat="1" ht="16.5" customHeight="1">
      <c r="A122" s="39"/>
      <c r="B122" s="40"/>
      <c r="C122" s="256" t="s">
        <v>281</v>
      </c>
      <c r="D122" s="256" t="s">
        <v>247</v>
      </c>
      <c r="E122" s="257" t="s">
        <v>701</v>
      </c>
      <c r="F122" s="258" t="s">
        <v>702</v>
      </c>
      <c r="G122" s="259" t="s">
        <v>221</v>
      </c>
      <c r="H122" s="260">
        <v>40</v>
      </c>
      <c r="I122" s="261"/>
      <c r="J122" s="262">
        <f>ROUND(I122*H122,2)</f>
        <v>0</v>
      </c>
      <c r="K122" s="258" t="s">
        <v>216</v>
      </c>
      <c r="L122" s="263"/>
      <c r="M122" s="264" t="s">
        <v>19</v>
      </c>
      <c r="N122" s="265" t="s">
        <v>42</v>
      </c>
      <c r="O122" s="85"/>
      <c r="P122" s="225">
        <f>O122*H122</f>
        <v>0</v>
      </c>
      <c r="Q122" s="225">
        <v>0.00123</v>
      </c>
      <c r="R122" s="225">
        <f>Q122*H122</f>
        <v>0.049200000000000001</v>
      </c>
      <c r="S122" s="225">
        <v>0</v>
      </c>
      <c r="T122" s="226">
        <f>S122*H122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R122" s="227" t="s">
        <v>264</v>
      </c>
      <c r="AT122" s="227" t="s">
        <v>247</v>
      </c>
      <c r="AU122" s="227" t="s">
        <v>75</v>
      </c>
      <c r="AY122" s="18" t="s">
        <v>209</v>
      </c>
      <c r="BE122" s="228">
        <f>IF(N122="základní",J122,0)</f>
        <v>0</v>
      </c>
      <c r="BF122" s="228">
        <f>IF(N122="snížená",J122,0)</f>
        <v>0</v>
      </c>
      <c r="BG122" s="228">
        <f>IF(N122="zákl. přenesená",J122,0)</f>
        <v>0</v>
      </c>
      <c r="BH122" s="228">
        <f>IF(N122="sníž. přenesená",J122,0)</f>
        <v>0</v>
      </c>
      <c r="BI122" s="228">
        <f>IF(N122="nulová",J122,0)</f>
        <v>0</v>
      </c>
      <c r="BJ122" s="18" t="s">
        <v>75</v>
      </c>
      <c r="BK122" s="228">
        <f>ROUND(I122*H122,2)</f>
        <v>0</v>
      </c>
      <c r="BL122" s="18" t="s">
        <v>264</v>
      </c>
      <c r="BM122" s="227" t="s">
        <v>265</v>
      </c>
    </row>
    <row r="123" s="13" customFormat="1">
      <c r="A123" s="13"/>
      <c r="B123" s="234"/>
      <c r="C123" s="235"/>
      <c r="D123" s="229" t="s">
        <v>225</v>
      </c>
      <c r="E123" s="236" t="s">
        <v>19</v>
      </c>
      <c r="F123" s="237" t="s">
        <v>754</v>
      </c>
      <c r="G123" s="235"/>
      <c r="H123" s="238">
        <v>40</v>
      </c>
      <c r="I123" s="239"/>
      <c r="J123" s="235"/>
      <c r="K123" s="235"/>
      <c r="L123" s="240"/>
      <c r="M123" s="241"/>
      <c r="N123" s="242"/>
      <c r="O123" s="242"/>
      <c r="P123" s="242"/>
      <c r="Q123" s="242"/>
      <c r="R123" s="242"/>
      <c r="S123" s="242"/>
      <c r="T123" s="24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T123" s="244" t="s">
        <v>225</v>
      </c>
      <c r="AU123" s="244" t="s">
        <v>75</v>
      </c>
      <c r="AV123" s="13" t="s">
        <v>79</v>
      </c>
      <c r="AW123" s="13" t="s">
        <v>32</v>
      </c>
      <c r="AX123" s="13" t="s">
        <v>75</v>
      </c>
      <c r="AY123" s="244" t="s">
        <v>209</v>
      </c>
    </row>
    <row r="124" s="2" customFormat="1" ht="16.5" customHeight="1">
      <c r="A124" s="39"/>
      <c r="B124" s="40"/>
      <c r="C124" s="256" t="s">
        <v>286</v>
      </c>
      <c r="D124" s="256" t="s">
        <v>247</v>
      </c>
      <c r="E124" s="257" t="s">
        <v>759</v>
      </c>
      <c r="F124" s="258" t="s">
        <v>760</v>
      </c>
      <c r="G124" s="259" t="s">
        <v>221</v>
      </c>
      <c r="H124" s="260">
        <v>20</v>
      </c>
      <c r="I124" s="261"/>
      <c r="J124" s="262">
        <f>ROUND(I124*H124,2)</f>
        <v>0</v>
      </c>
      <c r="K124" s="258" t="s">
        <v>216</v>
      </c>
      <c r="L124" s="263"/>
      <c r="M124" s="264" t="s">
        <v>19</v>
      </c>
      <c r="N124" s="265" t="s">
        <v>42</v>
      </c>
      <c r="O124" s="85"/>
      <c r="P124" s="225">
        <f>O124*H124</f>
        <v>0</v>
      </c>
      <c r="Q124" s="225">
        <v>0.00063000000000000003</v>
      </c>
      <c r="R124" s="225">
        <f>Q124*H124</f>
        <v>0.0126</v>
      </c>
      <c r="S124" s="225">
        <v>0</v>
      </c>
      <c r="T124" s="226">
        <f>S124*H124</f>
        <v>0</v>
      </c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R124" s="227" t="s">
        <v>226</v>
      </c>
      <c r="AT124" s="227" t="s">
        <v>247</v>
      </c>
      <c r="AU124" s="227" t="s">
        <v>75</v>
      </c>
      <c r="AY124" s="18" t="s">
        <v>209</v>
      </c>
      <c r="BE124" s="228">
        <f>IF(N124="základní",J124,0)</f>
        <v>0</v>
      </c>
      <c r="BF124" s="228">
        <f>IF(N124="snížená",J124,0)</f>
        <v>0</v>
      </c>
      <c r="BG124" s="228">
        <f>IF(N124="zákl. přenesená",J124,0)</f>
        <v>0</v>
      </c>
      <c r="BH124" s="228">
        <f>IF(N124="sníž. přenesená",J124,0)</f>
        <v>0</v>
      </c>
      <c r="BI124" s="228">
        <f>IF(N124="nulová",J124,0)</f>
        <v>0</v>
      </c>
      <c r="BJ124" s="18" t="s">
        <v>75</v>
      </c>
      <c r="BK124" s="228">
        <f>ROUND(I124*H124,2)</f>
        <v>0</v>
      </c>
      <c r="BL124" s="18" t="s">
        <v>116</v>
      </c>
      <c r="BM124" s="227" t="s">
        <v>761</v>
      </c>
    </row>
    <row r="125" s="13" customFormat="1">
      <c r="A125" s="13"/>
      <c r="B125" s="234"/>
      <c r="C125" s="235"/>
      <c r="D125" s="229" t="s">
        <v>225</v>
      </c>
      <c r="E125" s="236" t="s">
        <v>19</v>
      </c>
      <c r="F125" s="237" t="s">
        <v>762</v>
      </c>
      <c r="G125" s="235"/>
      <c r="H125" s="238">
        <v>20</v>
      </c>
      <c r="I125" s="239"/>
      <c r="J125" s="235"/>
      <c r="K125" s="235"/>
      <c r="L125" s="240"/>
      <c r="M125" s="241"/>
      <c r="N125" s="242"/>
      <c r="O125" s="242"/>
      <c r="P125" s="242"/>
      <c r="Q125" s="242"/>
      <c r="R125" s="242"/>
      <c r="S125" s="242"/>
      <c r="T125" s="24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44" t="s">
        <v>225</v>
      </c>
      <c r="AU125" s="244" t="s">
        <v>75</v>
      </c>
      <c r="AV125" s="13" t="s">
        <v>79</v>
      </c>
      <c r="AW125" s="13" t="s">
        <v>32</v>
      </c>
      <c r="AX125" s="13" t="s">
        <v>75</v>
      </c>
      <c r="AY125" s="244" t="s">
        <v>209</v>
      </c>
    </row>
    <row r="126" s="2" customFormat="1" ht="16.5" customHeight="1">
      <c r="A126" s="39"/>
      <c r="B126" s="40"/>
      <c r="C126" s="256" t="s">
        <v>8</v>
      </c>
      <c r="D126" s="256" t="s">
        <v>247</v>
      </c>
      <c r="E126" s="257" t="s">
        <v>763</v>
      </c>
      <c r="F126" s="258" t="s">
        <v>764</v>
      </c>
      <c r="G126" s="259" t="s">
        <v>221</v>
      </c>
      <c r="H126" s="260">
        <v>100</v>
      </c>
      <c r="I126" s="261"/>
      <c r="J126" s="262">
        <f>ROUND(I126*H126,2)</f>
        <v>0</v>
      </c>
      <c r="K126" s="258" t="s">
        <v>216</v>
      </c>
      <c r="L126" s="263"/>
      <c r="M126" s="264" t="s">
        <v>19</v>
      </c>
      <c r="N126" s="265" t="s">
        <v>42</v>
      </c>
      <c r="O126" s="85"/>
      <c r="P126" s="225">
        <f>O126*H126</f>
        <v>0</v>
      </c>
      <c r="Q126" s="225">
        <v>9.0000000000000006E-05</v>
      </c>
      <c r="R126" s="225">
        <f>Q126*H126</f>
        <v>0.0090000000000000011</v>
      </c>
      <c r="S126" s="225">
        <v>0</v>
      </c>
      <c r="T126" s="226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27" t="s">
        <v>226</v>
      </c>
      <c r="AT126" s="227" t="s">
        <v>247</v>
      </c>
      <c r="AU126" s="227" t="s">
        <v>75</v>
      </c>
      <c r="AY126" s="18" t="s">
        <v>209</v>
      </c>
      <c r="BE126" s="228">
        <f>IF(N126="základní",J126,0)</f>
        <v>0</v>
      </c>
      <c r="BF126" s="228">
        <f>IF(N126="snížená",J126,0)</f>
        <v>0</v>
      </c>
      <c r="BG126" s="228">
        <f>IF(N126="zákl. přenesená",J126,0)</f>
        <v>0</v>
      </c>
      <c r="BH126" s="228">
        <f>IF(N126="sníž. přenesená",J126,0)</f>
        <v>0</v>
      </c>
      <c r="BI126" s="228">
        <f>IF(N126="nulová",J126,0)</f>
        <v>0</v>
      </c>
      <c r="BJ126" s="18" t="s">
        <v>75</v>
      </c>
      <c r="BK126" s="228">
        <f>ROUND(I126*H126,2)</f>
        <v>0</v>
      </c>
      <c r="BL126" s="18" t="s">
        <v>116</v>
      </c>
      <c r="BM126" s="227" t="s">
        <v>765</v>
      </c>
    </row>
    <row r="127" s="13" customFormat="1">
      <c r="A127" s="13"/>
      <c r="B127" s="234"/>
      <c r="C127" s="235"/>
      <c r="D127" s="229" t="s">
        <v>225</v>
      </c>
      <c r="E127" s="236" t="s">
        <v>19</v>
      </c>
      <c r="F127" s="237" t="s">
        <v>766</v>
      </c>
      <c r="G127" s="235"/>
      <c r="H127" s="238">
        <v>100</v>
      </c>
      <c r="I127" s="239"/>
      <c r="J127" s="235"/>
      <c r="K127" s="235"/>
      <c r="L127" s="240"/>
      <c r="M127" s="241"/>
      <c r="N127" s="242"/>
      <c r="O127" s="242"/>
      <c r="P127" s="242"/>
      <c r="Q127" s="242"/>
      <c r="R127" s="242"/>
      <c r="S127" s="242"/>
      <c r="T127" s="24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44" t="s">
        <v>225</v>
      </c>
      <c r="AU127" s="244" t="s">
        <v>75</v>
      </c>
      <c r="AV127" s="13" t="s">
        <v>79</v>
      </c>
      <c r="AW127" s="13" t="s">
        <v>32</v>
      </c>
      <c r="AX127" s="13" t="s">
        <v>75</v>
      </c>
      <c r="AY127" s="244" t="s">
        <v>209</v>
      </c>
    </row>
    <row r="128" s="2" customFormat="1" ht="16.5" customHeight="1">
      <c r="A128" s="39"/>
      <c r="B128" s="40"/>
      <c r="C128" s="256" t="s">
        <v>296</v>
      </c>
      <c r="D128" s="256" t="s">
        <v>247</v>
      </c>
      <c r="E128" s="257" t="s">
        <v>767</v>
      </c>
      <c r="F128" s="258" t="s">
        <v>768</v>
      </c>
      <c r="G128" s="259" t="s">
        <v>221</v>
      </c>
      <c r="H128" s="260">
        <v>20</v>
      </c>
      <c r="I128" s="261"/>
      <c r="J128" s="262">
        <f>ROUND(I128*H128,2)</f>
        <v>0</v>
      </c>
      <c r="K128" s="258" t="s">
        <v>216</v>
      </c>
      <c r="L128" s="263"/>
      <c r="M128" s="264" t="s">
        <v>19</v>
      </c>
      <c r="N128" s="265" t="s">
        <v>42</v>
      </c>
      <c r="O128" s="85"/>
      <c r="P128" s="225">
        <f>O128*H128</f>
        <v>0</v>
      </c>
      <c r="Q128" s="225">
        <v>0.00054000000000000001</v>
      </c>
      <c r="R128" s="225">
        <f>Q128*H128</f>
        <v>0.010800000000000001</v>
      </c>
      <c r="S128" s="225">
        <v>0</v>
      </c>
      <c r="T128" s="226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27" t="s">
        <v>226</v>
      </c>
      <c r="AT128" s="227" t="s">
        <v>247</v>
      </c>
      <c r="AU128" s="227" t="s">
        <v>75</v>
      </c>
      <c r="AY128" s="18" t="s">
        <v>209</v>
      </c>
      <c r="BE128" s="228">
        <f>IF(N128="základní",J128,0)</f>
        <v>0</v>
      </c>
      <c r="BF128" s="228">
        <f>IF(N128="snížená",J128,0)</f>
        <v>0</v>
      </c>
      <c r="BG128" s="228">
        <f>IF(N128="zákl. přenesená",J128,0)</f>
        <v>0</v>
      </c>
      <c r="BH128" s="228">
        <f>IF(N128="sníž. přenesená",J128,0)</f>
        <v>0</v>
      </c>
      <c r="BI128" s="228">
        <f>IF(N128="nulová",J128,0)</f>
        <v>0</v>
      </c>
      <c r="BJ128" s="18" t="s">
        <v>75</v>
      </c>
      <c r="BK128" s="228">
        <f>ROUND(I128*H128,2)</f>
        <v>0</v>
      </c>
      <c r="BL128" s="18" t="s">
        <v>116</v>
      </c>
      <c r="BM128" s="227" t="s">
        <v>769</v>
      </c>
    </row>
    <row r="129" s="13" customFormat="1">
      <c r="A129" s="13"/>
      <c r="B129" s="234"/>
      <c r="C129" s="235"/>
      <c r="D129" s="229" t="s">
        <v>225</v>
      </c>
      <c r="E129" s="236" t="s">
        <v>19</v>
      </c>
      <c r="F129" s="237" t="s">
        <v>762</v>
      </c>
      <c r="G129" s="235"/>
      <c r="H129" s="238">
        <v>20</v>
      </c>
      <c r="I129" s="239"/>
      <c r="J129" s="235"/>
      <c r="K129" s="235"/>
      <c r="L129" s="240"/>
      <c r="M129" s="241"/>
      <c r="N129" s="242"/>
      <c r="O129" s="242"/>
      <c r="P129" s="242"/>
      <c r="Q129" s="242"/>
      <c r="R129" s="242"/>
      <c r="S129" s="242"/>
      <c r="T129" s="24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4" t="s">
        <v>225</v>
      </c>
      <c r="AU129" s="244" t="s">
        <v>75</v>
      </c>
      <c r="AV129" s="13" t="s">
        <v>79</v>
      </c>
      <c r="AW129" s="13" t="s">
        <v>32</v>
      </c>
      <c r="AX129" s="13" t="s">
        <v>75</v>
      </c>
      <c r="AY129" s="244" t="s">
        <v>209</v>
      </c>
    </row>
    <row r="130" s="2" customFormat="1" ht="16.5" customHeight="1">
      <c r="A130" s="39"/>
      <c r="B130" s="40"/>
      <c r="C130" s="256" t="s">
        <v>301</v>
      </c>
      <c r="D130" s="256" t="s">
        <v>247</v>
      </c>
      <c r="E130" s="257" t="s">
        <v>770</v>
      </c>
      <c r="F130" s="258" t="s">
        <v>771</v>
      </c>
      <c r="G130" s="259" t="s">
        <v>221</v>
      </c>
      <c r="H130" s="260">
        <v>20</v>
      </c>
      <c r="I130" s="261"/>
      <c r="J130" s="262">
        <f>ROUND(I130*H130,2)</f>
        <v>0</v>
      </c>
      <c r="K130" s="258" t="s">
        <v>216</v>
      </c>
      <c r="L130" s="263"/>
      <c r="M130" s="264" t="s">
        <v>19</v>
      </c>
      <c r="N130" s="265" t="s">
        <v>42</v>
      </c>
      <c r="O130" s="85"/>
      <c r="P130" s="225">
        <f>O130*H130</f>
        <v>0</v>
      </c>
      <c r="Q130" s="225">
        <v>0.00013999999999999999</v>
      </c>
      <c r="R130" s="225">
        <f>Q130*H130</f>
        <v>0.0027999999999999995</v>
      </c>
      <c r="S130" s="225">
        <v>0</v>
      </c>
      <c r="T130" s="226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27" t="s">
        <v>226</v>
      </c>
      <c r="AT130" s="227" t="s">
        <v>247</v>
      </c>
      <c r="AU130" s="227" t="s">
        <v>75</v>
      </c>
      <c r="AY130" s="18" t="s">
        <v>209</v>
      </c>
      <c r="BE130" s="228">
        <f>IF(N130="základní",J130,0)</f>
        <v>0</v>
      </c>
      <c r="BF130" s="228">
        <f>IF(N130="snížená",J130,0)</f>
        <v>0</v>
      </c>
      <c r="BG130" s="228">
        <f>IF(N130="zákl. přenesená",J130,0)</f>
        <v>0</v>
      </c>
      <c r="BH130" s="228">
        <f>IF(N130="sníž. přenesená",J130,0)</f>
        <v>0</v>
      </c>
      <c r="BI130" s="228">
        <f>IF(N130="nulová",J130,0)</f>
        <v>0</v>
      </c>
      <c r="BJ130" s="18" t="s">
        <v>75</v>
      </c>
      <c r="BK130" s="228">
        <f>ROUND(I130*H130,2)</f>
        <v>0</v>
      </c>
      <c r="BL130" s="18" t="s">
        <v>116</v>
      </c>
      <c r="BM130" s="227" t="s">
        <v>772</v>
      </c>
    </row>
    <row r="131" s="13" customFormat="1">
      <c r="A131" s="13"/>
      <c r="B131" s="234"/>
      <c r="C131" s="235"/>
      <c r="D131" s="229" t="s">
        <v>225</v>
      </c>
      <c r="E131" s="236" t="s">
        <v>19</v>
      </c>
      <c r="F131" s="237" t="s">
        <v>762</v>
      </c>
      <c r="G131" s="235"/>
      <c r="H131" s="238">
        <v>20</v>
      </c>
      <c r="I131" s="239"/>
      <c r="J131" s="235"/>
      <c r="K131" s="235"/>
      <c r="L131" s="240"/>
      <c r="M131" s="241"/>
      <c r="N131" s="242"/>
      <c r="O131" s="242"/>
      <c r="P131" s="242"/>
      <c r="Q131" s="242"/>
      <c r="R131" s="242"/>
      <c r="S131" s="242"/>
      <c r="T131" s="24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4" t="s">
        <v>225</v>
      </c>
      <c r="AU131" s="244" t="s">
        <v>75</v>
      </c>
      <c r="AV131" s="13" t="s">
        <v>79</v>
      </c>
      <c r="AW131" s="13" t="s">
        <v>32</v>
      </c>
      <c r="AX131" s="13" t="s">
        <v>75</v>
      </c>
      <c r="AY131" s="244" t="s">
        <v>209</v>
      </c>
    </row>
    <row r="132" s="2" customFormat="1" ht="16.5" customHeight="1">
      <c r="A132" s="39"/>
      <c r="B132" s="40"/>
      <c r="C132" s="256" t="s">
        <v>306</v>
      </c>
      <c r="D132" s="256" t="s">
        <v>247</v>
      </c>
      <c r="E132" s="257" t="s">
        <v>773</v>
      </c>
      <c r="F132" s="258" t="s">
        <v>774</v>
      </c>
      <c r="G132" s="259" t="s">
        <v>221</v>
      </c>
      <c r="H132" s="260">
        <v>80</v>
      </c>
      <c r="I132" s="261"/>
      <c r="J132" s="262">
        <f>ROUND(I132*H132,2)</f>
        <v>0</v>
      </c>
      <c r="K132" s="258" t="s">
        <v>216</v>
      </c>
      <c r="L132" s="263"/>
      <c r="M132" s="264" t="s">
        <v>19</v>
      </c>
      <c r="N132" s="265" t="s">
        <v>42</v>
      </c>
      <c r="O132" s="85"/>
      <c r="P132" s="225">
        <f>O132*H132</f>
        <v>0</v>
      </c>
      <c r="Q132" s="225">
        <v>0.00051999999999999995</v>
      </c>
      <c r="R132" s="225">
        <f>Q132*H132</f>
        <v>0.041599999999999998</v>
      </c>
      <c r="S132" s="225">
        <v>0</v>
      </c>
      <c r="T132" s="226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27" t="s">
        <v>226</v>
      </c>
      <c r="AT132" s="227" t="s">
        <v>247</v>
      </c>
      <c r="AU132" s="227" t="s">
        <v>75</v>
      </c>
      <c r="AY132" s="18" t="s">
        <v>209</v>
      </c>
      <c r="BE132" s="228">
        <f>IF(N132="základní",J132,0)</f>
        <v>0</v>
      </c>
      <c r="BF132" s="228">
        <f>IF(N132="snížená",J132,0)</f>
        <v>0</v>
      </c>
      <c r="BG132" s="228">
        <f>IF(N132="zákl. přenesená",J132,0)</f>
        <v>0</v>
      </c>
      <c r="BH132" s="228">
        <f>IF(N132="sníž. přenesená",J132,0)</f>
        <v>0</v>
      </c>
      <c r="BI132" s="228">
        <f>IF(N132="nulová",J132,0)</f>
        <v>0</v>
      </c>
      <c r="BJ132" s="18" t="s">
        <v>75</v>
      </c>
      <c r="BK132" s="228">
        <f>ROUND(I132*H132,2)</f>
        <v>0</v>
      </c>
      <c r="BL132" s="18" t="s">
        <v>116</v>
      </c>
      <c r="BM132" s="227" t="s">
        <v>775</v>
      </c>
    </row>
    <row r="133" s="13" customFormat="1">
      <c r="A133" s="13"/>
      <c r="B133" s="234"/>
      <c r="C133" s="235"/>
      <c r="D133" s="229" t="s">
        <v>225</v>
      </c>
      <c r="E133" s="236" t="s">
        <v>19</v>
      </c>
      <c r="F133" s="237" t="s">
        <v>776</v>
      </c>
      <c r="G133" s="235"/>
      <c r="H133" s="238">
        <v>80</v>
      </c>
      <c r="I133" s="239"/>
      <c r="J133" s="235"/>
      <c r="K133" s="235"/>
      <c r="L133" s="240"/>
      <c r="M133" s="241"/>
      <c r="N133" s="242"/>
      <c r="O133" s="242"/>
      <c r="P133" s="242"/>
      <c r="Q133" s="242"/>
      <c r="R133" s="242"/>
      <c r="S133" s="242"/>
      <c r="T133" s="24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4" t="s">
        <v>225</v>
      </c>
      <c r="AU133" s="244" t="s">
        <v>75</v>
      </c>
      <c r="AV133" s="13" t="s">
        <v>79</v>
      </c>
      <c r="AW133" s="13" t="s">
        <v>32</v>
      </c>
      <c r="AX133" s="13" t="s">
        <v>75</v>
      </c>
      <c r="AY133" s="244" t="s">
        <v>209</v>
      </c>
    </row>
    <row r="134" s="2" customFormat="1" ht="16.5" customHeight="1">
      <c r="A134" s="39"/>
      <c r="B134" s="40"/>
      <c r="C134" s="256" t="s">
        <v>310</v>
      </c>
      <c r="D134" s="256" t="s">
        <v>247</v>
      </c>
      <c r="E134" s="257" t="s">
        <v>777</v>
      </c>
      <c r="F134" s="258" t="s">
        <v>778</v>
      </c>
      <c r="G134" s="259" t="s">
        <v>221</v>
      </c>
      <c r="H134" s="260">
        <v>36</v>
      </c>
      <c r="I134" s="261"/>
      <c r="J134" s="262">
        <f>ROUND(I134*H134,2)</f>
        <v>0</v>
      </c>
      <c r="K134" s="258" t="s">
        <v>216</v>
      </c>
      <c r="L134" s="263"/>
      <c r="M134" s="264" t="s">
        <v>19</v>
      </c>
      <c r="N134" s="265" t="s">
        <v>42</v>
      </c>
      <c r="O134" s="85"/>
      <c r="P134" s="225">
        <f>O134*H134</f>
        <v>0</v>
      </c>
      <c r="Q134" s="225">
        <v>0.00016000000000000001</v>
      </c>
      <c r="R134" s="225">
        <f>Q134*H134</f>
        <v>0.0057600000000000004</v>
      </c>
      <c r="S134" s="225">
        <v>0</v>
      </c>
      <c r="T134" s="226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27" t="s">
        <v>226</v>
      </c>
      <c r="AT134" s="227" t="s">
        <v>247</v>
      </c>
      <c r="AU134" s="227" t="s">
        <v>75</v>
      </c>
      <c r="AY134" s="18" t="s">
        <v>209</v>
      </c>
      <c r="BE134" s="228">
        <f>IF(N134="základní",J134,0)</f>
        <v>0</v>
      </c>
      <c r="BF134" s="228">
        <f>IF(N134="snížená",J134,0)</f>
        <v>0</v>
      </c>
      <c r="BG134" s="228">
        <f>IF(N134="zákl. přenesená",J134,0)</f>
        <v>0</v>
      </c>
      <c r="BH134" s="228">
        <f>IF(N134="sníž. přenesená",J134,0)</f>
        <v>0</v>
      </c>
      <c r="BI134" s="228">
        <f>IF(N134="nulová",J134,0)</f>
        <v>0</v>
      </c>
      <c r="BJ134" s="18" t="s">
        <v>75</v>
      </c>
      <c r="BK134" s="228">
        <f>ROUND(I134*H134,2)</f>
        <v>0</v>
      </c>
      <c r="BL134" s="18" t="s">
        <v>116</v>
      </c>
      <c r="BM134" s="227" t="s">
        <v>779</v>
      </c>
    </row>
    <row r="135" s="13" customFormat="1">
      <c r="A135" s="13"/>
      <c r="B135" s="234"/>
      <c r="C135" s="235"/>
      <c r="D135" s="229" t="s">
        <v>225</v>
      </c>
      <c r="E135" s="236" t="s">
        <v>19</v>
      </c>
      <c r="F135" s="237" t="s">
        <v>753</v>
      </c>
      <c r="G135" s="235"/>
      <c r="H135" s="238">
        <v>36</v>
      </c>
      <c r="I135" s="239"/>
      <c r="J135" s="235"/>
      <c r="K135" s="235"/>
      <c r="L135" s="240"/>
      <c r="M135" s="241"/>
      <c r="N135" s="242"/>
      <c r="O135" s="242"/>
      <c r="P135" s="242"/>
      <c r="Q135" s="242"/>
      <c r="R135" s="242"/>
      <c r="S135" s="242"/>
      <c r="T135" s="24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44" t="s">
        <v>225</v>
      </c>
      <c r="AU135" s="244" t="s">
        <v>75</v>
      </c>
      <c r="AV135" s="13" t="s">
        <v>79</v>
      </c>
      <c r="AW135" s="13" t="s">
        <v>32</v>
      </c>
      <c r="AX135" s="13" t="s">
        <v>75</v>
      </c>
      <c r="AY135" s="244" t="s">
        <v>209</v>
      </c>
    </row>
    <row r="136" s="2" customFormat="1" ht="16.5" customHeight="1">
      <c r="A136" s="39"/>
      <c r="B136" s="40"/>
      <c r="C136" s="256" t="s">
        <v>315</v>
      </c>
      <c r="D136" s="256" t="s">
        <v>247</v>
      </c>
      <c r="E136" s="257" t="s">
        <v>780</v>
      </c>
      <c r="F136" s="258" t="s">
        <v>781</v>
      </c>
      <c r="G136" s="259" t="s">
        <v>176</v>
      </c>
      <c r="H136" s="260">
        <v>2.8799999999999999</v>
      </c>
      <c r="I136" s="261"/>
      <c r="J136" s="262">
        <f>ROUND(I136*H136,2)</f>
        <v>0</v>
      </c>
      <c r="K136" s="258" t="s">
        <v>216</v>
      </c>
      <c r="L136" s="263"/>
      <c r="M136" s="264" t="s">
        <v>19</v>
      </c>
      <c r="N136" s="265" t="s">
        <v>42</v>
      </c>
      <c r="O136" s="85"/>
      <c r="P136" s="225">
        <f>O136*H136</f>
        <v>0</v>
      </c>
      <c r="Q136" s="225">
        <v>0.001</v>
      </c>
      <c r="R136" s="225">
        <f>Q136*H136</f>
        <v>0.0028799999999999997</v>
      </c>
      <c r="S136" s="225">
        <v>0</v>
      </c>
      <c r="T136" s="226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27" t="s">
        <v>226</v>
      </c>
      <c r="AT136" s="227" t="s">
        <v>247</v>
      </c>
      <c r="AU136" s="227" t="s">
        <v>75</v>
      </c>
      <c r="AY136" s="18" t="s">
        <v>209</v>
      </c>
      <c r="BE136" s="228">
        <f>IF(N136="základní",J136,0)</f>
        <v>0</v>
      </c>
      <c r="BF136" s="228">
        <f>IF(N136="snížená",J136,0)</f>
        <v>0</v>
      </c>
      <c r="BG136" s="228">
        <f>IF(N136="zákl. přenesená",J136,0)</f>
        <v>0</v>
      </c>
      <c r="BH136" s="228">
        <f>IF(N136="sníž. přenesená",J136,0)</f>
        <v>0</v>
      </c>
      <c r="BI136" s="228">
        <f>IF(N136="nulová",J136,0)</f>
        <v>0</v>
      </c>
      <c r="BJ136" s="18" t="s">
        <v>75</v>
      </c>
      <c r="BK136" s="228">
        <f>ROUND(I136*H136,2)</f>
        <v>0</v>
      </c>
      <c r="BL136" s="18" t="s">
        <v>116</v>
      </c>
      <c r="BM136" s="227" t="s">
        <v>782</v>
      </c>
    </row>
    <row r="137" s="13" customFormat="1">
      <c r="A137" s="13"/>
      <c r="B137" s="234"/>
      <c r="C137" s="235"/>
      <c r="D137" s="229" t="s">
        <v>225</v>
      </c>
      <c r="E137" s="236" t="s">
        <v>19</v>
      </c>
      <c r="F137" s="237" t="s">
        <v>783</v>
      </c>
      <c r="G137" s="235"/>
      <c r="H137" s="238">
        <v>2.8799999999999999</v>
      </c>
      <c r="I137" s="239"/>
      <c r="J137" s="235"/>
      <c r="K137" s="235"/>
      <c r="L137" s="240"/>
      <c r="M137" s="241"/>
      <c r="N137" s="242"/>
      <c r="O137" s="242"/>
      <c r="P137" s="242"/>
      <c r="Q137" s="242"/>
      <c r="R137" s="242"/>
      <c r="S137" s="242"/>
      <c r="T137" s="24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4" t="s">
        <v>225</v>
      </c>
      <c r="AU137" s="244" t="s">
        <v>75</v>
      </c>
      <c r="AV137" s="13" t="s">
        <v>79</v>
      </c>
      <c r="AW137" s="13" t="s">
        <v>32</v>
      </c>
      <c r="AX137" s="13" t="s">
        <v>75</v>
      </c>
      <c r="AY137" s="244" t="s">
        <v>209</v>
      </c>
    </row>
    <row r="138" s="2" customFormat="1" ht="16.5" customHeight="1">
      <c r="A138" s="39"/>
      <c r="B138" s="40"/>
      <c r="C138" s="256" t="s">
        <v>7</v>
      </c>
      <c r="D138" s="256" t="s">
        <v>247</v>
      </c>
      <c r="E138" s="257" t="s">
        <v>784</v>
      </c>
      <c r="F138" s="258" t="s">
        <v>785</v>
      </c>
      <c r="G138" s="259" t="s">
        <v>221</v>
      </c>
      <c r="H138" s="260">
        <v>36</v>
      </c>
      <c r="I138" s="261"/>
      <c r="J138" s="262">
        <f>ROUND(I138*H138,2)</f>
        <v>0</v>
      </c>
      <c r="K138" s="258" t="s">
        <v>216</v>
      </c>
      <c r="L138" s="263"/>
      <c r="M138" s="264" t="s">
        <v>19</v>
      </c>
      <c r="N138" s="265" t="s">
        <v>42</v>
      </c>
      <c r="O138" s="85"/>
      <c r="P138" s="225">
        <f>O138*H138</f>
        <v>0</v>
      </c>
      <c r="Q138" s="225">
        <v>0.0085199999999999998</v>
      </c>
      <c r="R138" s="225">
        <f>Q138*H138</f>
        <v>0.30671999999999999</v>
      </c>
      <c r="S138" s="225">
        <v>0</v>
      </c>
      <c r="T138" s="226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27" t="s">
        <v>226</v>
      </c>
      <c r="AT138" s="227" t="s">
        <v>247</v>
      </c>
      <c r="AU138" s="227" t="s">
        <v>75</v>
      </c>
      <c r="AY138" s="18" t="s">
        <v>209</v>
      </c>
      <c r="BE138" s="228">
        <f>IF(N138="základní",J138,0)</f>
        <v>0</v>
      </c>
      <c r="BF138" s="228">
        <f>IF(N138="snížená",J138,0)</f>
        <v>0</v>
      </c>
      <c r="BG138" s="228">
        <f>IF(N138="zákl. přenesená",J138,0)</f>
        <v>0</v>
      </c>
      <c r="BH138" s="228">
        <f>IF(N138="sníž. přenesená",J138,0)</f>
        <v>0</v>
      </c>
      <c r="BI138" s="228">
        <f>IF(N138="nulová",J138,0)</f>
        <v>0</v>
      </c>
      <c r="BJ138" s="18" t="s">
        <v>75</v>
      </c>
      <c r="BK138" s="228">
        <f>ROUND(I138*H138,2)</f>
        <v>0</v>
      </c>
      <c r="BL138" s="18" t="s">
        <v>116</v>
      </c>
      <c r="BM138" s="227" t="s">
        <v>786</v>
      </c>
    </row>
    <row r="139" s="13" customFormat="1">
      <c r="A139" s="13"/>
      <c r="B139" s="234"/>
      <c r="C139" s="235"/>
      <c r="D139" s="229" t="s">
        <v>225</v>
      </c>
      <c r="E139" s="236" t="s">
        <v>19</v>
      </c>
      <c r="F139" s="237" t="s">
        <v>753</v>
      </c>
      <c r="G139" s="235"/>
      <c r="H139" s="238">
        <v>36</v>
      </c>
      <c r="I139" s="239"/>
      <c r="J139" s="235"/>
      <c r="K139" s="235"/>
      <c r="L139" s="240"/>
      <c r="M139" s="241"/>
      <c r="N139" s="242"/>
      <c r="O139" s="242"/>
      <c r="P139" s="242"/>
      <c r="Q139" s="242"/>
      <c r="R139" s="242"/>
      <c r="S139" s="242"/>
      <c r="T139" s="24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44" t="s">
        <v>225</v>
      </c>
      <c r="AU139" s="244" t="s">
        <v>75</v>
      </c>
      <c r="AV139" s="13" t="s">
        <v>79</v>
      </c>
      <c r="AW139" s="13" t="s">
        <v>32</v>
      </c>
      <c r="AX139" s="13" t="s">
        <v>75</v>
      </c>
      <c r="AY139" s="244" t="s">
        <v>209</v>
      </c>
    </row>
    <row r="140" s="2" customFormat="1" ht="16.5" customHeight="1">
      <c r="A140" s="39"/>
      <c r="B140" s="40"/>
      <c r="C140" s="256" t="s">
        <v>325</v>
      </c>
      <c r="D140" s="256" t="s">
        <v>247</v>
      </c>
      <c r="E140" s="257" t="s">
        <v>787</v>
      </c>
      <c r="F140" s="258" t="s">
        <v>788</v>
      </c>
      <c r="G140" s="259" t="s">
        <v>221</v>
      </c>
      <c r="H140" s="260">
        <v>20</v>
      </c>
      <c r="I140" s="261"/>
      <c r="J140" s="262">
        <f>ROUND(I140*H140,2)</f>
        <v>0</v>
      </c>
      <c r="K140" s="258" t="s">
        <v>216</v>
      </c>
      <c r="L140" s="263"/>
      <c r="M140" s="264" t="s">
        <v>19</v>
      </c>
      <c r="N140" s="265" t="s">
        <v>42</v>
      </c>
      <c r="O140" s="85"/>
      <c r="P140" s="225">
        <f>O140*H140</f>
        <v>0</v>
      </c>
      <c r="Q140" s="225">
        <v>0.01167</v>
      </c>
      <c r="R140" s="225">
        <f>Q140*H140</f>
        <v>0.2334</v>
      </c>
      <c r="S140" s="225">
        <v>0</v>
      </c>
      <c r="T140" s="226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27" t="s">
        <v>226</v>
      </c>
      <c r="AT140" s="227" t="s">
        <v>247</v>
      </c>
      <c r="AU140" s="227" t="s">
        <v>75</v>
      </c>
      <c r="AY140" s="18" t="s">
        <v>209</v>
      </c>
      <c r="BE140" s="228">
        <f>IF(N140="základní",J140,0)</f>
        <v>0</v>
      </c>
      <c r="BF140" s="228">
        <f>IF(N140="snížená",J140,0)</f>
        <v>0</v>
      </c>
      <c r="BG140" s="228">
        <f>IF(N140="zákl. přenesená",J140,0)</f>
        <v>0</v>
      </c>
      <c r="BH140" s="228">
        <f>IF(N140="sníž. přenesená",J140,0)</f>
        <v>0</v>
      </c>
      <c r="BI140" s="228">
        <f>IF(N140="nulová",J140,0)</f>
        <v>0</v>
      </c>
      <c r="BJ140" s="18" t="s">
        <v>75</v>
      </c>
      <c r="BK140" s="228">
        <f>ROUND(I140*H140,2)</f>
        <v>0</v>
      </c>
      <c r="BL140" s="18" t="s">
        <v>116</v>
      </c>
      <c r="BM140" s="227" t="s">
        <v>789</v>
      </c>
    </row>
    <row r="141" s="13" customFormat="1">
      <c r="A141" s="13"/>
      <c r="B141" s="234"/>
      <c r="C141" s="235"/>
      <c r="D141" s="229" t="s">
        <v>225</v>
      </c>
      <c r="E141" s="236" t="s">
        <v>19</v>
      </c>
      <c r="F141" s="237" t="s">
        <v>762</v>
      </c>
      <c r="G141" s="235"/>
      <c r="H141" s="238">
        <v>20</v>
      </c>
      <c r="I141" s="239"/>
      <c r="J141" s="235"/>
      <c r="K141" s="235"/>
      <c r="L141" s="240"/>
      <c r="M141" s="241"/>
      <c r="N141" s="242"/>
      <c r="O141" s="242"/>
      <c r="P141" s="242"/>
      <c r="Q141" s="242"/>
      <c r="R141" s="242"/>
      <c r="S141" s="242"/>
      <c r="T141" s="24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44" t="s">
        <v>225</v>
      </c>
      <c r="AU141" s="244" t="s">
        <v>75</v>
      </c>
      <c r="AV141" s="13" t="s">
        <v>79</v>
      </c>
      <c r="AW141" s="13" t="s">
        <v>32</v>
      </c>
      <c r="AX141" s="13" t="s">
        <v>75</v>
      </c>
      <c r="AY141" s="244" t="s">
        <v>209</v>
      </c>
    </row>
    <row r="142" s="2" customFormat="1" ht="16.5" customHeight="1">
      <c r="A142" s="39"/>
      <c r="B142" s="40"/>
      <c r="C142" s="256" t="s">
        <v>331</v>
      </c>
      <c r="D142" s="256" t="s">
        <v>247</v>
      </c>
      <c r="E142" s="257" t="s">
        <v>790</v>
      </c>
      <c r="F142" s="258" t="s">
        <v>791</v>
      </c>
      <c r="G142" s="259" t="s">
        <v>221</v>
      </c>
      <c r="H142" s="260">
        <v>144</v>
      </c>
      <c r="I142" s="261"/>
      <c r="J142" s="262">
        <f>ROUND(I142*H142,2)</f>
        <v>0</v>
      </c>
      <c r="K142" s="258" t="s">
        <v>216</v>
      </c>
      <c r="L142" s="263"/>
      <c r="M142" s="264" t="s">
        <v>19</v>
      </c>
      <c r="N142" s="265" t="s">
        <v>42</v>
      </c>
      <c r="O142" s="85"/>
      <c r="P142" s="225">
        <f>O142*H142</f>
        <v>0</v>
      </c>
      <c r="Q142" s="225">
        <v>9.0000000000000006E-05</v>
      </c>
      <c r="R142" s="225">
        <f>Q142*H142</f>
        <v>0.012960000000000001</v>
      </c>
      <c r="S142" s="225">
        <v>0</v>
      </c>
      <c r="T142" s="226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27" t="s">
        <v>226</v>
      </c>
      <c r="AT142" s="227" t="s">
        <v>247</v>
      </c>
      <c r="AU142" s="227" t="s">
        <v>75</v>
      </c>
      <c r="AY142" s="18" t="s">
        <v>209</v>
      </c>
      <c r="BE142" s="228">
        <f>IF(N142="základní",J142,0)</f>
        <v>0</v>
      </c>
      <c r="BF142" s="228">
        <f>IF(N142="snížená",J142,0)</f>
        <v>0</v>
      </c>
      <c r="BG142" s="228">
        <f>IF(N142="zákl. přenesená",J142,0)</f>
        <v>0</v>
      </c>
      <c r="BH142" s="228">
        <f>IF(N142="sníž. přenesená",J142,0)</f>
        <v>0</v>
      </c>
      <c r="BI142" s="228">
        <f>IF(N142="nulová",J142,0)</f>
        <v>0</v>
      </c>
      <c r="BJ142" s="18" t="s">
        <v>75</v>
      </c>
      <c r="BK142" s="228">
        <f>ROUND(I142*H142,2)</f>
        <v>0</v>
      </c>
      <c r="BL142" s="18" t="s">
        <v>116</v>
      </c>
      <c r="BM142" s="227" t="s">
        <v>792</v>
      </c>
    </row>
    <row r="143" s="13" customFormat="1">
      <c r="A143" s="13"/>
      <c r="B143" s="234"/>
      <c r="C143" s="235"/>
      <c r="D143" s="229" t="s">
        <v>225</v>
      </c>
      <c r="E143" s="236" t="s">
        <v>19</v>
      </c>
      <c r="F143" s="237" t="s">
        <v>793</v>
      </c>
      <c r="G143" s="235"/>
      <c r="H143" s="238">
        <v>144</v>
      </c>
      <c r="I143" s="239"/>
      <c r="J143" s="235"/>
      <c r="K143" s="235"/>
      <c r="L143" s="240"/>
      <c r="M143" s="241"/>
      <c r="N143" s="242"/>
      <c r="O143" s="242"/>
      <c r="P143" s="242"/>
      <c r="Q143" s="242"/>
      <c r="R143" s="242"/>
      <c r="S143" s="242"/>
      <c r="T143" s="24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4" t="s">
        <v>225</v>
      </c>
      <c r="AU143" s="244" t="s">
        <v>75</v>
      </c>
      <c r="AV143" s="13" t="s">
        <v>79</v>
      </c>
      <c r="AW143" s="13" t="s">
        <v>32</v>
      </c>
      <c r="AX143" s="13" t="s">
        <v>75</v>
      </c>
      <c r="AY143" s="244" t="s">
        <v>209</v>
      </c>
    </row>
    <row r="144" s="2" customFormat="1" ht="16.5" customHeight="1">
      <c r="A144" s="39"/>
      <c r="B144" s="40"/>
      <c r="C144" s="256" t="s">
        <v>336</v>
      </c>
      <c r="D144" s="256" t="s">
        <v>247</v>
      </c>
      <c r="E144" s="257" t="s">
        <v>794</v>
      </c>
      <c r="F144" s="258" t="s">
        <v>795</v>
      </c>
      <c r="G144" s="259" t="s">
        <v>221</v>
      </c>
      <c r="H144" s="260">
        <v>144</v>
      </c>
      <c r="I144" s="261"/>
      <c r="J144" s="262">
        <f>ROUND(I144*H144,2)</f>
        <v>0</v>
      </c>
      <c r="K144" s="258" t="s">
        <v>216</v>
      </c>
      <c r="L144" s="263"/>
      <c r="M144" s="264" t="s">
        <v>19</v>
      </c>
      <c r="N144" s="265" t="s">
        <v>42</v>
      </c>
      <c r="O144" s="85"/>
      <c r="P144" s="225">
        <f>O144*H144</f>
        <v>0</v>
      </c>
      <c r="Q144" s="225">
        <v>0.00051999999999999995</v>
      </c>
      <c r="R144" s="225">
        <f>Q144*H144</f>
        <v>0.074879999999999988</v>
      </c>
      <c r="S144" s="225">
        <v>0</v>
      </c>
      <c r="T144" s="226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27" t="s">
        <v>226</v>
      </c>
      <c r="AT144" s="227" t="s">
        <v>247</v>
      </c>
      <c r="AU144" s="227" t="s">
        <v>75</v>
      </c>
      <c r="AY144" s="18" t="s">
        <v>209</v>
      </c>
      <c r="BE144" s="228">
        <f>IF(N144="základní",J144,0)</f>
        <v>0</v>
      </c>
      <c r="BF144" s="228">
        <f>IF(N144="snížená",J144,0)</f>
        <v>0</v>
      </c>
      <c r="BG144" s="228">
        <f>IF(N144="zákl. přenesená",J144,0)</f>
        <v>0</v>
      </c>
      <c r="BH144" s="228">
        <f>IF(N144="sníž. přenesená",J144,0)</f>
        <v>0</v>
      </c>
      <c r="BI144" s="228">
        <f>IF(N144="nulová",J144,0)</f>
        <v>0</v>
      </c>
      <c r="BJ144" s="18" t="s">
        <v>75</v>
      </c>
      <c r="BK144" s="228">
        <f>ROUND(I144*H144,2)</f>
        <v>0</v>
      </c>
      <c r="BL144" s="18" t="s">
        <v>116</v>
      </c>
      <c r="BM144" s="227" t="s">
        <v>796</v>
      </c>
    </row>
    <row r="145" s="13" customFormat="1">
      <c r="A145" s="13"/>
      <c r="B145" s="234"/>
      <c r="C145" s="235"/>
      <c r="D145" s="229" t="s">
        <v>225</v>
      </c>
      <c r="E145" s="236" t="s">
        <v>19</v>
      </c>
      <c r="F145" s="237" t="s">
        <v>793</v>
      </c>
      <c r="G145" s="235"/>
      <c r="H145" s="238">
        <v>144</v>
      </c>
      <c r="I145" s="239"/>
      <c r="J145" s="235"/>
      <c r="K145" s="235"/>
      <c r="L145" s="240"/>
      <c r="M145" s="241"/>
      <c r="N145" s="242"/>
      <c r="O145" s="242"/>
      <c r="P145" s="242"/>
      <c r="Q145" s="242"/>
      <c r="R145" s="242"/>
      <c r="S145" s="242"/>
      <c r="T145" s="24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44" t="s">
        <v>225</v>
      </c>
      <c r="AU145" s="244" t="s">
        <v>75</v>
      </c>
      <c r="AV145" s="13" t="s">
        <v>79</v>
      </c>
      <c r="AW145" s="13" t="s">
        <v>32</v>
      </c>
      <c r="AX145" s="13" t="s">
        <v>75</v>
      </c>
      <c r="AY145" s="244" t="s">
        <v>209</v>
      </c>
    </row>
    <row r="146" s="2" customFormat="1" ht="16.5" customHeight="1">
      <c r="A146" s="39"/>
      <c r="B146" s="40"/>
      <c r="C146" s="256" t="s">
        <v>340</v>
      </c>
      <c r="D146" s="256" t="s">
        <v>247</v>
      </c>
      <c r="E146" s="257" t="s">
        <v>533</v>
      </c>
      <c r="F146" s="258" t="s">
        <v>534</v>
      </c>
      <c r="G146" s="259" t="s">
        <v>221</v>
      </c>
      <c r="H146" s="260">
        <v>76</v>
      </c>
      <c r="I146" s="261"/>
      <c r="J146" s="262">
        <f>ROUND(I146*H146,2)</f>
        <v>0</v>
      </c>
      <c r="K146" s="258" t="s">
        <v>216</v>
      </c>
      <c r="L146" s="263"/>
      <c r="M146" s="264" t="s">
        <v>19</v>
      </c>
      <c r="N146" s="265" t="s">
        <v>42</v>
      </c>
      <c r="O146" s="85"/>
      <c r="P146" s="225">
        <f>O146*H146</f>
        <v>0</v>
      </c>
      <c r="Q146" s="225">
        <v>0.00018000000000000001</v>
      </c>
      <c r="R146" s="225">
        <f>Q146*H146</f>
        <v>0.013680000000000001</v>
      </c>
      <c r="S146" s="225">
        <v>0</v>
      </c>
      <c r="T146" s="226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27" t="s">
        <v>264</v>
      </c>
      <c r="AT146" s="227" t="s">
        <v>247</v>
      </c>
      <c r="AU146" s="227" t="s">
        <v>75</v>
      </c>
      <c r="AY146" s="18" t="s">
        <v>209</v>
      </c>
      <c r="BE146" s="228">
        <f>IF(N146="základní",J146,0)</f>
        <v>0</v>
      </c>
      <c r="BF146" s="228">
        <f>IF(N146="snížená",J146,0)</f>
        <v>0</v>
      </c>
      <c r="BG146" s="228">
        <f>IF(N146="zákl. přenesená",J146,0)</f>
        <v>0</v>
      </c>
      <c r="BH146" s="228">
        <f>IF(N146="sníž. přenesená",J146,0)</f>
        <v>0</v>
      </c>
      <c r="BI146" s="228">
        <f>IF(N146="nulová",J146,0)</f>
        <v>0</v>
      </c>
      <c r="BJ146" s="18" t="s">
        <v>75</v>
      </c>
      <c r="BK146" s="228">
        <f>ROUND(I146*H146,2)</f>
        <v>0</v>
      </c>
      <c r="BL146" s="18" t="s">
        <v>264</v>
      </c>
      <c r="BM146" s="227" t="s">
        <v>535</v>
      </c>
    </row>
    <row r="147" s="13" customFormat="1">
      <c r="A147" s="13"/>
      <c r="B147" s="234"/>
      <c r="C147" s="235"/>
      <c r="D147" s="229" t="s">
        <v>225</v>
      </c>
      <c r="E147" s="236" t="s">
        <v>19</v>
      </c>
      <c r="F147" s="237" t="s">
        <v>753</v>
      </c>
      <c r="G147" s="235"/>
      <c r="H147" s="238">
        <v>36</v>
      </c>
      <c r="I147" s="239"/>
      <c r="J147" s="235"/>
      <c r="K147" s="235"/>
      <c r="L147" s="240"/>
      <c r="M147" s="241"/>
      <c r="N147" s="242"/>
      <c r="O147" s="242"/>
      <c r="P147" s="242"/>
      <c r="Q147" s="242"/>
      <c r="R147" s="242"/>
      <c r="S147" s="242"/>
      <c r="T147" s="24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4" t="s">
        <v>225</v>
      </c>
      <c r="AU147" s="244" t="s">
        <v>75</v>
      </c>
      <c r="AV147" s="13" t="s">
        <v>79</v>
      </c>
      <c r="AW147" s="13" t="s">
        <v>32</v>
      </c>
      <c r="AX147" s="13" t="s">
        <v>71</v>
      </c>
      <c r="AY147" s="244" t="s">
        <v>209</v>
      </c>
    </row>
    <row r="148" s="13" customFormat="1">
      <c r="A148" s="13"/>
      <c r="B148" s="234"/>
      <c r="C148" s="235"/>
      <c r="D148" s="229" t="s">
        <v>225</v>
      </c>
      <c r="E148" s="236" t="s">
        <v>19</v>
      </c>
      <c r="F148" s="237" t="s">
        <v>754</v>
      </c>
      <c r="G148" s="235"/>
      <c r="H148" s="238">
        <v>40</v>
      </c>
      <c r="I148" s="239"/>
      <c r="J148" s="235"/>
      <c r="K148" s="235"/>
      <c r="L148" s="240"/>
      <c r="M148" s="241"/>
      <c r="N148" s="242"/>
      <c r="O148" s="242"/>
      <c r="P148" s="242"/>
      <c r="Q148" s="242"/>
      <c r="R148" s="242"/>
      <c r="S148" s="242"/>
      <c r="T148" s="24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4" t="s">
        <v>225</v>
      </c>
      <c r="AU148" s="244" t="s">
        <v>75</v>
      </c>
      <c r="AV148" s="13" t="s">
        <v>79</v>
      </c>
      <c r="AW148" s="13" t="s">
        <v>32</v>
      </c>
      <c r="AX148" s="13" t="s">
        <v>71</v>
      </c>
      <c r="AY148" s="244" t="s">
        <v>209</v>
      </c>
    </row>
    <row r="149" s="14" customFormat="1">
      <c r="A149" s="14"/>
      <c r="B149" s="245"/>
      <c r="C149" s="246"/>
      <c r="D149" s="229" t="s">
        <v>225</v>
      </c>
      <c r="E149" s="247" t="s">
        <v>19</v>
      </c>
      <c r="F149" s="248" t="s">
        <v>229</v>
      </c>
      <c r="G149" s="246"/>
      <c r="H149" s="249">
        <v>76</v>
      </c>
      <c r="I149" s="250"/>
      <c r="J149" s="246"/>
      <c r="K149" s="246"/>
      <c r="L149" s="251"/>
      <c r="M149" s="252"/>
      <c r="N149" s="253"/>
      <c r="O149" s="253"/>
      <c r="P149" s="253"/>
      <c r="Q149" s="253"/>
      <c r="R149" s="253"/>
      <c r="S149" s="253"/>
      <c r="T149" s="25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55" t="s">
        <v>225</v>
      </c>
      <c r="AU149" s="255" t="s">
        <v>75</v>
      </c>
      <c r="AV149" s="14" t="s">
        <v>116</v>
      </c>
      <c r="AW149" s="14" t="s">
        <v>32</v>
      </c>
      <c r="AX149" s="14" t="s">
        <v>75</v>
      </c>
      <c r="AY149" s="255" t="s">
        <v>209</v>
      </c>
    </row>
    <row r="150" s="2" customFormat="1" ht="66.75" customHeight="1">
      <c r="A150" s="39"/>
      <c r="B150" s="40"/>
      <c r="C150" s="216" t="s">
        <v>344</v>
      </c>
      <c r="D150" s="216" t="s">
        <v>213</v>
      </c>
      <c r="E150" s="217" t="s">
        <v>276</v>
      </c>
      <c r="F150" s="218" t="s">
        <v>277</v>
      </c>
      <c r="G150" s="219" t="s">
        <v>171</v>
      </c>
      <c r="H150" s="220">
        <v>14.688000000000001</v>
      </c>
      <c r="I150" s="221"/>
      <c r="J150" s="222">
        <f>ROUND(I150*H150,2)</f>
        <v>0</v>
      </c>
      <c r="K150" s="218" t="s">
        <v>216</v>
      </c>
      <c r="L150" s="45"/>
      <c r="M150" s="223" t="s">
        <v>19</v>
      </c>
      <c r="N150" s="224" t="s">
        <v>42</v>
      </c>
      <c r="O150" s="85"/>
      <c r="P150" s="225">
        <f>O150*H150</f>
        <v>0</v>
      </c>
      <c r="Q150" s="225">
        <v>0</v>
      </c>
      <c r="R150" s="225">
        <f>Q150*H150</f>
        <v>0</v>
      </c>
      <c r="S150" s="225">
        <v>0</v>
      </c>
      <c r="T150" s="226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27" t="s">
        <v>217</v>
      </c>
      <c r="AT150" s="227" t="s">
        <v>213</v>
      </c>
      <c r="AU150" s="227" t="s">
        <v>75</v>
      </c>
      <c r="AY150" s="18" t="s">
        <v>209</v>
      </c>
      <c r="BE150" s="228">
        <f>IF(N150="základní",J150,0)</f>
        <v>0</v>
      </c>
      <c r="BF150" s="228">
        <f>IF(N150="snížená",J150,0)</f>
        <v>0</v>
      </c>
      <c r="BG150" s="228">
        <f>IF(N150="zákl. přenesená",J150,0)</f>
        <v>0</v>
      </c>
      <c r="BH150" s="228">
        <f>IF(N150="sníž. přenesená",J150,0)</f>
        <v>0</v>
      </c>
      <c r="BI150" s="228">
        <f>IF(N150="nulová",J150,0)</f>
        <v>0</v>
      </c>
      <c r="BJ150" s="18" t="s">
        <v>75</v>
      </c>
      <c r="BK150" s="228">
        <f>ROUND(I150*H150,2)</f>
        <v>0</v>
      </c>
      <c r="BL150" s="18" t="s">
        <v>217</v>
      </c>
      <c r="BM150" s="227" t="s">
        <v>278</v>
      </c>
    </row>
    <row r="151" s="13" customFormat="1">
      <c r="A151" s="13"/>
      <c r="B151" s="234"/>
      <c r="C151" s="235"/>
      <c r="D151" s="229" t="s">
        <v>225</v>
      </c>
      <c r="E151" s="236" t="s">
        <v>279</v>
      </c>
      <c r="F151" s="237" t="s">
        <v>797</v>
      </c>
      <c r="G151" s="235"/>
      <c r="H151" s="238">
        <v>14.688000000000001</v>
      </c>
      <c r="I151" s="239"/>
      <c r="J151" s="235"/>
      <c r="K151" s="235"/>
      <c r="L151" s="240"/>
      <c r="M151" s="241"/>
      <c r="N151" s="242"/>
      <c r="O151" s="242"/>
      <c r="P151" s="242"/>
      <c r="Q151" s="242"/>
      <c r="R151" s="242"/>
      <c r="S151" s="242"/>
      <c r="T151" s="24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44" t="s">
        <v>225</v>
      </c>
      <c r="AU151" s="244" t="s">
        <v>75</v>
      </c>
      <c r="AV151" s="13" t="s">
        <v>79</v>
      </c>
      <c r="AW151" s="13" t="s">
        <v>32</v>
      </c>
      <c r="AX151" s="13" t="s">
        <v>75</v>
      </c>
      <c r="AY151" s="244" t="s">
        <v>209</v>
      </c>
    </row>
    <row r="152" s="2" customFormat="1">
      <c r="A152" s="39"/>
      <c r="B152" s="40"/>
      <c r="C152" s="216" t="s">
        <v>348</v>
      </c>
      <c r="D152" s="216" t="s">
        <v>213</v>
      </c>
      <c r="E152" s="217" t="s">
        <v>282</v>
      </c>
      <c r="F152" s="218" t="s">
        <v>671</v>
      </c>
      <c r="G152" s="219" t="s">
        <v>171</v>
      </c>
      <c r="H152" s="220">
        <v>14.688000000000001</v>
      </c>
      <c r="I152" s="221"/>
      <c r="J152" s="222">
        <f>ROUND(I152*H152,2)</f>
        <v>0</v>
      </c>
      <c r="K152" s="218" t="s">
        <v>216</v>
      </c>
      <c r="L152" s="45"/>
      <c r="M152" s="223" t="s">
        <v>19</v>
      </c>
      <c r="N152" s="224" t="s">
        <v>42</v>
      </c>
      <c r="O152" s="85"/>
      <c r="P152" s="225">
        <f>O152*H152</f>
        <v>0</v>
      </c>
      <c r="Q152" s="225">
        <v>0</v>
      </c>
      <c r="R152" s="225">
        <f>Q152*H152</f>
        <v>0</v>
      </c>
      <c r="S152" s="225">
        <v>0</v>
      </c>
      <c r="T152" s="226">
        <f>S152*H152</f>
        <v>0</v>
      </c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R152" s="227" t="s">
        <v>217</v>
      </c>
      <c r="AT152" s="227" t="s">
        <v>213</v>
      </c>
      <c r="AU152" s="227" t="s">
        <v>75</v>
      </c>
      <c r="AY152" s="18" t="s">
        <v>209</v>
      </c>
      <c r="BE152" s="228">
        <f>IF(N152="základní",J152,0)</f>
        <v>0</v>
      </c>
      <c r="BF152" s="228">
        <f>IF(N152="snížená",J152,0)</f>
        <v>0</v>
      </c>
      <c r="BG152" s="228">
        <f>IF(N152="zákl. přenesená",J152,0)</f>
        <v>0</v>
      </c>
      <c r="BH152" s="228">
        <f>IF(N152="sníž. přenesená",J152,0)</f>
        <v>0</v>
      </c>
      <c r="BI152" s="228">
        <f>IF(N152="nulová",J152,0)</f>
        <v>0</v>
      </c>
      <c r="BJ152" s="18" t="s">
        <v>75</v>
      </c>
      <c r="BK152" s="228">
        <f>ROUND(I152*H152,2)</f>
        <v>0</v>
      </c>
      <c r="BL152" s="18" t="s">
        <v>217</v>
      </c>
      <c r="BM152" s="227" t="s">
        <v>284</v>
      </c>
    </row>
    <row r="153" s="13" customFormat="1">
      <c r="A153" s="13"/>
      <c r="B153" s="234"/>
      <c r="C153" s="235"/>
      <c r="D153" s="229" t="s">
        <v>225</v>
      </c>
      <c r="E153" s="236" t="s">
        <v>19</v>
      </c>
      <c r="F153" s="237" t="s">
        <v>285</v>
      </c>
      <c r="G153" s="235"/>
      <c r="H153" s="238">
        <v>14.688000000000001</v>
      </c>
      <c r="I153" s="239"/>
      <c r="J153" s="235"/>
      <c r="K153" s="235"/>
      <c r="L153" s="240"/>
      <c r="M153" s="241"/>
      <c r="N153" s="242"/>
      <c r="O153" s="242"/>
      <c r="P153" s="242"/>
      <c r="Q153" s="242"/>
      <c r="R153" s="242"/>
      <c r="S153" s="242"/>
      <c r="T153" s="24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44" t="s">
        <v>225</v>
      </c>
      <c r="AU153" s="244" t="s">
        <v>75</v>
      </c>
      <c r="AV153" s="13" t="s">
        <v>79</v>
      </c>
      <c r="AW153" s="13" t="s">
        <v>32</v>
      </c>
      <c r="AX153" s="13" t="s">
        <v>71</v>
      </c>
      <c r="AY153" s="244" t="s">
        <v>209</v>
      </c>
    </row>
    <row r="154" s="14" customFormat="1">
      <c r="A154" s="14"/>
      <c r="B154" s="245"/>
      <c r="C154" s="246"/>
      <c r="D154" s="229" t="s">
        <v>225</v>
      </c>
      <c r="E154" s="247" t="s">
        <v>169</v>
      </c>
      <c r="F154" s="248" t="s">
        <v>229</v>
      </c>
      <c r="G154" s="246"/>
      <c r="H154" s="249">
        <v>14.688000000000001</v>
      </c>
      <c r="I154" s="250"/>
      <c r="J154" s="246"/>
      <c r="K154" s="246"/>
      <c r="L154" s="251"/>
      <c r="M154" s="252"/>
      <c r="N154" s="253"/>
      <c r="O154" s="253"/>
      <c r="P154" s="253"/>
      <c r="Q154" s="253"/>
      <c r="R154" s="253"/>
      <c r="S154" s="253"/>
      <c r="T154" s="25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T154" s="255" t="s">
        <v>225</v>
      </c>
      <c r="AU154" s="255" t="s">
        <v>75</v>
      </c>
      <c r="AV154" s="14" t="s">
        <v>116</v>
      </c>
      <c r="AW154" s="14" t="s">
        <v>32</v>
      </c>
      <c r="AX154" s="14" t="s">
        <v>75</v>
      </c>
      <c r="AY154" s="255" t="s">
        <v>209</v>
      </c>
    </row>
    <row r="155" s="2" customFormat="1" ht="16.5" customHeight="1">
      <c r="A155" s="39"/>
      <c r="B155" s="40"/>
      <c r="C155" s="256" t="s">
        <v>353</v>
      </c>
      <c r="D155" s="256" t="s">
        <v>247</v>
      </c>
      <c r="E155" s="257" t="s">
        <v>798</v>
      </c>
      <c r="F155" s="258" t="s">
        <v>799</v>
      </c>
      <c r="G155" s="259" t="s">
        <v>289</v>
      </c>
      <c r="H155" s="260">
        <v>22.193999999999999</v>
      </c>
      <c r="I155" s="261"/>
      <c r="J155" s="262">
        <f>ROUND(I155*H155,2)</f>
        <v>0</v>
      </c>
      <c r="K155" s="258" t="s">
        <v>216</v>
      </c>
      <c r="L155" s="263"/>
      <c r="M155" s="264" t="s">
        <v>19</v>
      </c>
      <c r="N155" s="265" t="s">
        <v>42</v>
      </c>
      <c r="O155" s="85"/>
      <c r="P155" s="225">
        <f>O155*H155</f>
        <v>0</v>
      </c>
      <c r="Q155" s="225">
        <v>1</v>
      </c>
      <c r="R155" s="225">
        <f>Q155*H155</f>
        <v>22.193999999999999</v>
      </c>
      <c r="S155" s="225">
        <v>0</v>
      </c>
      <c r="T155" s="226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27" t="s">
        <v>264</v>
      </c>
      <c r="AT155" s="227" t="s">
        <v>247</v>
      </c>
      <c r="AU155" s="227" t="s">
        <v>75</v>
      </c>
      <c r="AY155" s="18" t="s">
        <v>209</v>
      </c>
      <c r="BE155" s="228">
        <f>IF(N155="základní",J155,0)</f>
        <v>0</v>
      </c>
      <c r="BF155" s="228">
        <f>IF(N155="snížená",J155,0)</f>
        <v>0</v>
      </c>
      <c r="BG155" s="228">
        <f>IF(N155="zákl. přenesená",J155,0)</f>
        <v>0</v>
      </c>
      <c r="BH155" s="228">
        <f>IF(N155="sníž. přenesená",J155,0)</f>
        <v>0</v>
      </c>
      <c r="BI155" s="228">
        <f>IF(N155="nulová",J155,0)</f>
        <v>0</v>
      </c>
      <c r="BJ155" s="18" t="s">
        <v>75</v>
      </c>
      <c r="BK155" s="228">
        <f>ROUND(I155*H155,2)</f>
        <v>0</v>
      </c>
      <c r="BL155" s="18" t="s">
        <v>264</v>
      </c>
      <c r="BM155" s="227" t="s">
        <v>290</v>
      </c>
    </row>
    <row r="156" s="13" customFormat="1">
      <c r="A156" s="13"/>
      <c r="B156" s="234"/>
      <c r="C156" s="235"/>
      <c r="D156" s="229" t="s">
        <v>225</v>
      </c>
      <c r="E156" s="236" t="s">
        <v>291</v>
      </c>
      <c r="F156" s="237" t="s">
        <v>800</v>
      </c>
      <c r="G156" s="235"/>
      <c r="H156" s="238">
        <v>22.193999999999999</v>
      </c>
      <c r="I156" s="239"/>
      <c r="J156" s="235"/>
      <c r="K156" s="235"/>
      <c r="L156" s="240"/>
      <c r="M156" s="241"/>
      <c r="N156" s="242"/>
      <c r="O156" s="242"/>
      <c r="P156" s="242"/>
      <c r="Q156" s="242"/>
      <c r="R156" s="242"/>
      <c r="S156" s="242"/>
      <c r="T156" s="24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4" t="s">
        <v>225</v>
      </c>
      <c r="AU156" s="244" t="s">
        <v>75</v>
      </c>
      <c r="AV156" s="13" t="s">
        <v>79</v>
      </c>
      <c r="AW156" s="13" t="s">
        <v>32</v>
      </c>
      <c r="AX156" s="13" t="s">
        <v>75</v>
      </c>
      <c r="AY156" s="244" t="s">
        <v>209</v>
      </c>
    </row>
    <row r="157" s="2" customFormat="1">
      <c r="A157" s="39"/>
      <c r="B157" s="40"/>
      <c r="C157" s="216" t="s">
        <v>357</v>
      </c>
      <c r="D157" s="216" t="s">
        <v>213</v>
      </c>
      <c r="E157" s="217" t="s">
        <v>801</v>
      </c>
      <c r="F157" s="218" t="s">
        <v>802</v>
      </c>
      <c r="G157" s="219" t="s">
        <v>221</v>
      </c>
      <c r="H157" s="220">
        <v>10</v>
      </c>
      <c r="I157" s="221"/>
      <c r="J157" s="222">
        <f>ROUND(I157*H157,2)</f>
        <v>0</v>
      </c>
      <c r="K157" s="218" t="s">
        <v>216</v>
      </c>
      <c r="L157" s="45"/>
      <c r="M157" s="223" t="s">
        <v>19</v>
      </c>
      <c r="N157" s="224" t="s">
        <v>42</v>
      </c>
      <c r="O157" s="85"/>
      <c r="P157" s="225">
        <f>O157*H157</f>
        <v>0</v>
      </c>
      <c r="Q157" s="225">
        <v>0</v>
      </c>
      <c r="R157" s="225">
        <f>Q157*H157</f>
        <v>0</v>
      </c>
      <c r="S157" s="225">
        <v>0</v>
      </c>
      <c r="T157" s="226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27" t="s">
        <v>116</v>
      </c>
      <c r="AT157" s="227" t="s">
        <v>213</v>
      </c>
      <c r="AU157" s="227" t="s">
        <v>75</v>
      </c>
      <c r="AY157" s="18" t="s">
        <v>209</v>
      </c>
      <c r="BE157" s="228">
        <f>IF(N157="základní",J157,0)</f>
        <v>0</v>
      </c>
      <c r="BF157" s="228">
        <f>IF(N157="snížená",J157,0)</f>
        <v>0</v>
      </c>
      <c r="BG157" s="228">
        <f>IF(N157="zákl. přenesená",J157,0)</f>
        <v>0</v>
      </c>
      <c r="BH157" s="228">
        <f>IF(N157="sníž. přenesená",J157,0)</f>
        <v>0</v>
      </c>
      <c r="BI157" s="228">
        <f>IF(N157="nulová",J157,0)</f>
        <v>0</v>
      </c>
      <c r="BJ157" s="18" t="s">
        <v>75</v>
      </c>
      <c r="BK157" s="228">
        <f>ROUND(I157*H157,2)</f>
        <v>0</v>
      </c>
      <c r="BL157" s="18" t="s">
        <v>116</v>
      </c>
      <c r="BM157" s="227" t="s">
        <v>803</v>
      </c>
    </row>
    <row r="158" s="13" customFormat="1">
      <c r="A158" s="13"/>
      <c r="B158" s="234"/>
      <c r="C158" s="235"/>
      <c r="D158" s="229" t="s">
        <v>225</v>
      </c>
      <c r="E158" s="236" t="s">
        <v>19</v>
      </c>
      <c r="F158" s="237" t="s">
        <v>804</v>
      </c>
      <c r="G158" s="235"/>
      <c r="H158" s="238">
        <v>10</v>
      </c>
      <c r="I158" s="239"/>
      <c r="J158" s="235"/>
      <c r="K158" s="235"/>
      <c r="L158" s="240"/>
      <c r="M158" s="241"/>
      <c r="N158" s="242"/>
      <c r="O158" s="242"/>
      <c r="P158" s="242"/>
      <c r="Q158" s="242"/>
      <c r="R158" s="242"/>
      <c r="S158" s="242"/>
      <c r="T158" s="24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44" t="s">
        <v>225</v>
      </c>
      <c r="AU158" s="244" t="s">
        <v>75</v>
      </c>
      <c r="AV158" s="13" t="s">
        <v>79</v>
      </c>
      <c r="AW158" s="13" t="s">
        <v>32</v>
      </c>
      <c r="AX158" s="13" t="s">
        <v>75</v>
      </c>
      <c r="AY158" s="244" t="s">
        <v>209</v>
      </c>
    </row>
    <row r="159" s="2" customFormat="1">
      <c r="A159" s="39"/>
      <c r="B159" s="40"/>
      <c r="C159" s="216" t="s">
        <v>363</v>
      </c>
      <c r="D159" s="216" t="s">
        <v>213</v>
      </c>
      <c r="E159" s="217" t="s">
        <v>805</v>
      </c>
      <c r="F159" s="218" t="s">
        <v>806</v>
      </c>
      <c r="G159" s="219" t="s">
        <v>221</v>
      </c>
      <c r="H159" s="220">
        <v>18</v>
      </c>
      <c r="I159" s="221"/>
      <c r="J159" s="222">
        <f>ROUND(I159*H159,2)</f>
        <v>0</v>
      </c>
      <c r="K159" s="218" t="s">
        <v>216</v>
      </c>
      <c r="L159" s="45"/>
      <c r="M159" s="223" t="s">
        <v>19</v>
      </c>
      <c r="N159" s="224" t="s">
        <v>42</v>
      </c>
      <c r="O159" s="85"/>
      <c r="P159" s="225">
        <f>O159*H159</f>
        <v>0</v>
      </c>
      <c r="Q159" s="225">
        <v>0</v>
      </c>
      <c r="R159" s="225">
        <f>Q159*H159</f>
        <v>0</v>
      </c>
      <c r="S159" s="225">
        <v>0</v>
      </c>
      <c r="T159" s="226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27" t="s">
        <v>116</v>
      </c>
      <c r="AT159" s="227" t="s">
        <v>213</v>
      </c>
      <c r="AU159" s="227" t="s">
        <v>75</v>
      </c>
      <c r="AY159" s="18" t="s">
        <v>209</v>
      </c>
      <c r="BE159" s="228">
        <f>IF(N159="základní",J159,0)</f>
        <v>0</v>
      </c>
      <c r="BF159" s="228">
        <f>IF(N159="snížená",J159,0)</f>
        <v>0</v>
      </c>
      <c r="BG159" s="228">
        <f>IF(N159="zákl. přenesená",J159,0)</f>
        <v>0</v>
      </c>
      <c r="BH159" s="228">
        <f>IF(N159="sníž. přenesená",J159,0)</f>
        <v>0</v>
      </c>
      <c r="BI159" s="228">
        <f>IF(N159="nulová",J159,0)</f>
        <v>0</v>
      </c>
      <c r="BJ159" s="18" t="s">
        <v>75</v>
      </c>
      <c r="BK159" s="228">
        <f>ROUND(I159*H159,2)</f>
        <v>0</v>
      </c>
      <c r="BL159" s="18" t="s">
        <v>116</v>
      </c>
      <c r="BM159" s="227" t="s">
        <v>807</v>
      </c>
    </row>
    <row r="160" s="13" customFormat="1">
      <c r="A160" s="13"/>
      <c r="B160" s="234"/>
      <c r="C160" s="235"/>
      <c r="D160" s="229" t="s">
        <v>225</v>
      </c>
      <c r="E160" s="236" t="s">
        <v>19</v>
      </c>
      <c r="F160" s="237" t="s">
        <v>808</v>
      </c>
      <c r="G160" s="235"/>
      <c r="H160" s="238">
        <v>18</v>
      </c>
      <c r="I160" s="239"/>
      <c r="J160" s="235"/>
      <c r="K160" s="235"/>
      <c r="L160" s="240"/>
      <c r="M160" s="241"/>
      <c r="N160" s="242"/>
      <c r="O160" s="242"/>
      <c r="P160" s="242"/>
      <c r="Q160" s="242"/>
      <c r="R160" s="242"/>
      <c r="S160" s="242"/>
      <c r="T160" s="24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44" t="s">
        <v>225</v>
      </c>
      <c r="AU160" s="244" t="s">
        <v>75</v>
      </c>
      <c r="AV160" s="13" t="s">
        <v>79</v>
      </c>
      <c r="AW160" s="13" t="s">
        <v>32</v>
      </c>
      <c r="AX160" s="13" t="s">
        <v>75</v>
      </c>
      <c r="AY160" s="244" t="s">
        <v>209</v>
      </c>
    </row>
    <row r="161" s="2" customFormat="1">
      <c r="A161" s="39"/>
      <c r="B161" s="40"/>
      <c r="C161" s="216" t="s">
        <v>367</v>
      </c>
      <c r="D161" s="216" t="s">
        <v>213</v>
      </c>
      <c r="E161" s="217" t="s">
        <v>704</v>
      </c>
      <c r="F161" s="218" t="s">
        <v>705</v>
      </c>
      <c r="G161" s="219" t="s">
        <v>167</v>
      </c>
      <c r="H161" s="220">
        <v>11</v>
      </c>
      <c r="I161" s="221"/>
      <c r="J161" s="222">
        <f>ROUND(I161*H161,2)</f>
        <v>0</v>
      </c>
      <c r="K161" s="218" t="s">
        <v>216</v>
      </c>
      <c r="L161" s="45"/>
      <c r="M161" s="223" t="s">
        <v>19</v>
      </c>
      <c r="N161" s="224" t="s">
        <v>42</v>
      </c>
      <c r="O161" s="85"/>
      <c r="P161" s="225">
        <f>O161*H161</f>
        <v>0</v>
      </c>
      <c r="Q161" s="225">
        <v>0</v>
      </c>
      <c r="R161" s="225">
        <f>Q161*H161</f>
        <v>0</v>
      </c>
      <c r="S161" s="225">
        <v>0</v>
      </c>
      <c r="T161" s="226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27" t="s">
        <v>116</v>
      </c>
      <c r="AT161" s="227" t="s">
        <v>213</v>
      </c>
      <c r="AU161" s="227" t="s">
        <v>75</v>
      </c>
      <c r="AY161" s="18" t="s">
        <v>209</v>
      </c>
      <c r="BE161" s="228">
        <f>IF(N161="základní",J161,0)</f>
        <v>0</v>
      </c>
      <c r="BF161" s="228">
        <f>IF(N161="snížená",J161,0)</f>
        <v>0</v>
      </c>
      <c r="BG161" s="228">
        <f>IF(N161="zákl. přenesená",J161,0)</f>
        <v>0</v>
      </c>
      <c r="BH161" s="228">
        <f>IF(N161="sníž. přenesená",J161,0)</f>
        <v>0</v>
      </c>
      <c r="BI161" s="228">
        <f>IF(N161="nulová",J161,0)</f>
        <v>0</v>
      </c>
      <c r="BJ161" s="18" t="s">
        <v>75</v>
      </c>
      <c r="BK161" s="228">
        <f>ROUND(I161*H161,2)</f>
        <v>0</v>
      </c>
      <c r="BL161" s="18" t="s">
        <v>116</v>
      </c>
      <c r="BM161" s="227" t="s">
        <v>706</v>
      </c>
    </row>
    <row r="162" s="2" customFormat="1">
      <c r="A162" s="39"/>
      <c r="B162" s="40"/>
      <c r="C162" s="41"/>
      <c r="D162" s="229" t="s">
        <v>223</v>
      </c>
      <c r="E162" s="41"/>
      <c r="F162" s="230" t="s">
        <v>707</v>
      </c>
      <c r="G162" s="41"/>
      <c r="H162" s="41"/>
      <c r="I162" s="231"/>
      <c r="J162" s="41"/>
      <c r="K162" s="41"/>
      <c r="L162" s="45"/>
      <c r="M162" s="232"/>
      <c r="N162" s="233"/>
      <c r="O162" s="85"/>
      <c r="P162" s="85"/>
      <c r="Q162" s="85"/>
      <c r="R162" s="85"/>
      <c r="S162" s="85"/>
      <c r="T162" s="86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T162" s="18" t="s">
        <v>223</v>
      </c>
      <c r="AU162" s="18" t="s">
        <v>75</v>
      </c>
    </row>
    <row r="163" s="2" customFormat="1">
      <c r="A163" s="39"/>
      <c r="B163" s="40"/>
      <c r="C163" s="216" t="s">
        <v>375</v>
      </c>
      <c r="D163" s="216" t="s">
        <v>213</v>
      </c>
      <c r="E163" s="217" t="s">
        <v>809</v>
      </c>
      <c r="F163" s="218" t="s">
        <v>810</v>
      </c>
      <c r="G163" s="219" t="s">
        <v>167</v>
      </c>
      <c r="H163" s="220">
        <v>12</v>
      </c>
      <c r="I163" s="221"/>
      <c r="J163" s="222">
        <f>ROUND(I163*H163,2)</f>
        <v>0</v>
      </c>
      <c r="K163" s="218" t="s">
        <v>216</v>
      </c>
      <c r="L163" s="45"/>
      <c r="M163" s="223" t="s">
        <v>19</v>
      </c>
      <c r="N163" s="224" t="s">
        <v>42</v>
      </c>
      <c r="O163" s="85"/>
      <c r="P163" s="225">
        <f>O163*H163</f>
        <v>0</v>
      </c>
      <c r="Q163" s="225">
        <v>0</v>
      </c>
      <c r="R163" s="225">
        <f>Q163*H163</f>
        <v>0</v>
      </c>
      <c r="S163" s="225">
        <v>0</v>
      </c>
      <c r="T163" s="226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27" t="s">
        <v>116</v>
      </c>
      <c r="AT163" s="227" t="s">
        <v>213</v>
      </c>
      <c r="AU163" s="227" t="s">
        <v>75</v>
      </c>
      <c r="AY163" s="18" t="s">
        <v>209</v>
      </c>
      <c r="BE163" s="228">
        <f>IF(N163="základní",J163,0)</f>
        <v>0</v>
      </c>
      <c r="BF163" s="228">
        <f>IF(N163="snížená",J163,0)</f>
        <v>0</v>
      </c>
      <c r="BG163" s="228">
        <f>IF(N163="zákl. přenesená",J163,0)</f>
        <v>0</v>
      </c>
      <c r="BH163" s="228">
        <f>IF(N163="sníž. přenesená",J163,0)</f>
        <v>0</v>
      </c>
      <c r="BI163" s="228">
        <f>IF(N163="nulová",J163,0)</f>
        <v>0</v>
      </c>
      <c r="BJ163" s="18" t="s">
        <v>75</v>
      </c>
      <c r="BK163" s="228">
        <f>ROUND(I163*H163,2)</f>
        <v>0</v>
      </c>
      <c r="BL163" s="18" t="s">
        <v>116</v>
      </c>
      <c r="BM163" s="227" t="s">
        <v>811</v>
      </c>
    </row>
    <row r="164" s="13" customFormat="1">
      <c r="A164" s="13"/>
      <c r="B164" s="234"/>
      <c r="C164" s="235"/>
      <c r="D164" s="229" t="s">
        <v>225</v>
      </c>
      <c r="E164" s="236" t="s">
        <v>19</v>
      </c>
      <c r="F164" s="237" t="s">
        <v>812</v>
      </c>
      <c r="G164" s="235"/>
      <c r="H164" s="238">
        <v>12</v>
      </c>
      <c r="I164" s="239"/>
      <c r="J164" s="235"/>
      <c r="K164" s="235"/>
      <c r="L164" s="240"/>
      <c r="M164" s="241"/>
      <c r="N164" s="242"/>
      <c r="O164" s="242"/>
      <c r="P164" s="242"/>
      <c r="Q164" s="242"/>
      <c r="R164" s="242"/>
      <c r="S164" s="242"/>
      <c r="T164" s="24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44" t="s">
        <v>225</v>
      </c>
      <c r="AU164" s="244" t="s">
        <v>75</v>
      </c>
      <c r="AV164" s="13" t="s">
        <v>79</v>
      </c>
      <c r="AW164" s="13" t="s">
        <v>32</v>
      </c>
      <c r="AX164" s="13" t="s">
        <v>75</v>
      </c>
      <c r="AY164" s="244" t="s">
        <v>209</v>
      </c>
    </row>
    <row r="165" s="2" customFormat="1" ht="55.5" customHeight="1">
      <c r="A165" s="39"/>
      <c r="B165" s="40"/>
      <c r="C165" s="216" t="s">
        <v>385</v>
      </c>
      <c r="D165" s="216" t="s">
        <v>213</v>
      </c>
      <c r="E165" s="217" t="s">
        <v>813</v>
      </c>
      <c r="F165" s="218" t="s">
        <v>814</v>
      </c>
      <c r="G165" s="219" t="s">
        <v>304</v>
      </c>
      <c r="H165" s="220">
        <v>4</v>
      </c>
      <c r="I165" s="221"/>
      <c r="J165" s="222">
        <f>ROUND(I165*H165,2)</f>
        <v>0</v>
      </c>
      <c r="K165" s="218" t="s">
        <v>216</v>
      </c>
      <c r="L165" s="45"/>
      <c r="M165" s="223" t="s">
        <v>19</v>
      </c>
      <c r="N165" s="224" t="s">
        <v>42</v>
      </c>
      <c r="O165" s="85"/>
      <c r="P165" s="225">
        <f>O165*H165</f>
        <v>0</v>
      </c>
      <c r="Q165" s="225">
        <v>0</v>
      </c>
      <c r="R165" s="225">
        <f>Q165*H165</f>
        <v>0</v>
      </c>
      <c r="S165" s="225">
        <v>0</v>
      </c>
      <c r="T165" s="226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27" t="s">
        <v>217</v>
      </c>
      <c r="AT165" s="227" t="s">
        <v>213</v>
      </c>
      <c r="AU165" s="227" t="s">
        <v>75</v>
      </c>
      <c r="AY165" s="18" t="s">
        <v>209</v>
      </c>
      <c r="BE165" s="228">
        <f>IF(N165="základní",J165,0)</f>
        <v>0</v>
      </c>
      <c r="BF165" s="228">
        <f>IF(N165="snížená",J165,0)</f>
        <v>0</v>
      </c>
      <c r="BG165" s="228">
        <f>IF(N165="zákl. přenesená",J165,0)</f>
        <v>0</v>
      </c>
      <c r="BH165" s="228">
        <f>IF(N165="sníž. přenesená",J165,0)</f>
        <v>0</v>
      </c>
      <c r="BI165" s="228">
        <f>IF(N165="nulová",J165,0)</f>
        <v>0</v>
      </c>
      <c r="BJ165" s="18" t="s">
        <v>75</v>
      </c>
      <c r="BK165" s="228">
        <f>ROUND(I165*H165,2)</f>
        <v>0</v>
      </c>
      <c r="BL165" s="18" t="s">
        <v>217</v>
      </c>
      <c r="BM165" s="227" t="s">
        <v>815</v>
      </c>
    </row>
    <row r="166" s="13" customFormat="1">
      <c r="A166" s="13"/>
      <c r="B166" s="234"/>
      <c r="C166" s="235"/>
      <c r="D166" s="229" t="s">
        <v>225</v>
      </c>
      <c r="E166" s="236" t="s">
        <v>19</v>
      </c>
      <c r="F166" s="237" t="s">
        <v>116</v>
      </c>
      <c r="G166" s="235"/>
      <c r="H166" s="238">
        <v>4</v>
      </c>
      <c r="I166" s="239"/>
      <c r="J166" s="235"/>
      <c r="K166" s="235"/>
      <c r="L166" s="240"/>
      <c r="M166" s="241"/>
      <c r="N166" s="242"/>
      <c r="O166" s="242"/>
      <c r="P166" s="242"/>
      <c r="Q166" s="242"/>
      <c r="R166" s="242"/>
      <c r="S166" s="242"/>
      <c r="T166" s="24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44" t="s">
        <v>225</v>
      </c>
      <c r="AU166" s="244" t="s">
        <v>75</v>
      </c>
      <c r="AV166" s="13" t="s">
        <v>79</v>
      </c>
      <c r="AW166" s="13" t="s">
        <v>32</v>
      </c>
      <c r="AX166" s="13" t="s">
        <v>75</v>
      </c>
      <c r="AY166" s="244" t="s">
        <v>209</v>
      </c>
    </row>
    <row r="167" s="2" customFormat="1">
      <c r="A167" s="39"/>
      <c r="B167" s="40"/>
      <c r="C167" s="216" t="s">
        <v>392</v>
      </c>
      <c r="D167" s="216" t="s">
        <v>213</v>
      </c>
      <c r="E167" s="217" t="s">
        <v>816</v>
      </c>
      <c r="F167" s="218" t="s">
        <v>817</v>
      </c>
      <c r="G167" s="219" t="s">
        <v>304</v>
      </c>
      <c r="H167" s="220">
        <v>2</v>
      </c>
      <c r="I167" s="221"/>
      <c r="J167" s="222">
        <f>ROUND(I167*H167,2)</f>
        <v>0</v>
      </c>
      <c r="K167" s="218" t="s">
        <v>216</v>
      </c>
      <c r="L167" s="45"/>
      <c r="M167" s="223" t="s">
        <v>19</v>
      </c>
      <c r="N167" s="224" t="s">
        <v>42</v>
      </c>
      <c r="O167" s="85"/>
      <c r="P167" s="225">
        <f>O167*H167</f>
        <v>0</v>
      </c>
      <c r="Q167" s="225">
        <v>0</v>
      </c>
      <c r="R167" s="225">
        <f>Q167*H167</f>
        <v>0</v>
      </c>
      <c r="S167" s="225">
        <v>0</v>
      </c>
      <c r="T167" s="226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27" t="s">
        <v>116</v>
      </c>
      <c r="AT167" s="227" t="s">
        <v>213</v>
      </c>
      <c r="AU167" s="227" t="s">
        <v>75</v>
      </c>
      <c r="AY167" s="18" t="s">
        <v>209</v>
      </c>
      <c r="BE167" s="228">
        <f>IF(N167="základní",J167,0)</f>
        <v>0</v>
      </c>
      <c r="BF167" s="228">
        <f>IF(N167="snížená",J167,0)</f>
        <v>0</v>
      </c>
      <c r="BG167" s="228">
        <f>IF(N167="zákl. přenesená",J167,0)</f>
        <v>0</v>
      </c>
      <c r="BH167" s="228">
        <f>IF(N167="sníž. přenesená",J167,0)</f>
        <v>0</v>
      </c>
      <c r="BI167" s="228">
        <f>IF(N167="nulová",J167,0)</f>
        <v>0</v>
      </c>
      <c r="BJ167" s="18" t="s">
        <v>75</v>
      </c>
      <c r="BK167" s="228">
        <f>ROUND(I167*H167,2)</f>
        <v>0</v>
      </c>
      <c r="BL167" s="18" t="s">
        <v>116</v>
      </c>
      <c r="BM167" s="227" t="s">
        <v>818</v>
      </c>
    </row>
    <row r="168" s="2" customFormat="1">
      <c r="A168" s="39"/>
      <c r="B168" s="40"/>
      <c r="C168" s="216" t="s">
        <v>398</v>
      </c>
      <c r="D168" s="216" t="s">
        <v>213</v>
      </c>
      <c r="E168" s="217" t="s">
        <v>819</v>
      </c>
      <c r="F168" s="218" t="s">
        <v>820</v>
      </c>
      <c r="G168" s="219" t="s">
        <v>167</v>
      </c>
      <c r="H168" s="220">
        <v>100</v>
      </c>
      <c r="I168" s="221"/>
      <c r="J168" s="222">
        <f>ROUND(I168*H168,2)</f>
        <v>0</v>
      </c>
      <c r="K168" s="218" t="s">
        <v>216</v>
      </c>
      <c r="L168" s="45"/>
      <c r="M168" s="223" t="s">
        <v>19</v>
      </c>
      <c r="N168" s="224" t="s">
        <v>42</v>
      </c>
      <c r="O168" s="85"/>
      <c r="P168" s="225">
        <f>O168*H168</f>
        <v>0</v>
      </c>
      <c r="Q168" s="225">
        <v>0</v>
      </c>
      <c r="R168" s="225">
        <f>Q168*H168</f>
        <v>0</v>
      </c>
      <c r="S168" s="225">
        <v>0</v>
      </c>
      <c r="T168" s="226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27" t="s">
        <v>217</v>
      </c>
      <c r="AT168" s="227" t="s">
        <v>213</v>
      </c>
      <c r="AU168" s="227" t="s">
        <v>75</v>
      </c>
      <c r="AY168" s="18" t="s">
        <v>209</v>
      </c>
      <c r="BE168" s="228">
        <f>IF(N168="základní",J168,0)</f>
        <v>0</v>
      </c>
      <c r="BF168" s="228">
        <f>IF(N168="snížená",J168,0)</f>
        <v>0</v>
      </c>
      <c r="BG168" s="228">
        <f>IF(N168="zákl. přenesená",J168,0)</f>
        <v>0</v>
      </c>
      <c r="BH168" s="228">
        <f>IF(N168="sníž. přenesená",J168,0)</f>
        <v>0</v>
      </c>
      <c r="BI168" s="228">
        <f>IF(N168="nulová",J168,0)</f>
        <v>0</v>
      </c>
      <c r="BJ168" s="18" t="s">
        <v>75</v>
      </c>
      <c r="BK168" s="228">
        <f>ROUND(I168*H168,2)</f>
        <v>0</v>
      </c>
      <c r="BL168" s="18" t="s">
        <v>217</v>
      </c>
      <c r="BM168" s="227" t="s">
        <v>821</v>
      </c>
    </row>
    <row r="169" s="2" customFormat="1">
      <c r="A169" s="39"/>
      <c r="B169" s="40"/>
      <c r="C169" s="41"/>
      <c r="D169" s="229" t="s">
        <v>223</v>
      </c>
      <c r="E169" s="41"/>
      <c r="F169" s="230" t="s">
        <v>244</v>
      </c>
      <c r="G169" s="41"/>
      <c r="H169" s="41"/>
      <c r="I169" s="231"/>
      <c r="J169" s="41"/>
      <c r="K169" s="41"/>
      <c r="L169" s="45"/>
      <c r="M169" s="232"/>
      <c r="N169" s="233"/>
      <c r="O169" s="85"/>
      <c r="P169" s="85"/>
      <c r="Q169" s="85"/>
      <c r="R169" s="85"/>
      <c r="S169" s="85"/>
      <c r="T169" s="86"/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T169" s="18" t="s">
        <v>223</v>
      </c>
      <c r="AU169" s="18" t="s">
        <v>75</v>
      </c>
    </row>
    <row r="170" s="2" customFormat="1">
      <c r="A170" s="39"/>
      <c r="B170" s="40"/>
      <c r="C170" s="216" t="s">
        <v>404</v>
      </c>
      <c r="D170" s="216" t="s">
        <v>213</v>
      </c>
      <c r="E170" s="217" t="s">
        <v>822</v>
      </c>
      <c r="F170" s="218" t="s">
        <v>823</v>
      </c>
      <c r="G170" s="219" t="s">
        <v>167</v>
      </c>
      <c r="H170" s="220">
        <v>100</v>
      </c>
      <c r="I170" s="221"/>
      <c r="J170" s="222">
        <f>ROUND(I170*H170,2)</f>
        <v>0</v>
      </c>
      <c r="K170" s="218" t="s">
        <v>216</v>
      </c>
      <c r="L170" s="45"/>
      <c r="M170" s="223" t="s">
        <v>19</v>
      </c>
      <c r="N170" s="224" t="s">
        <v>42</v>
      </c>
      <c r="O170" s="85"/>
      <c r="P170" s="225">
        <f>O170*H170</f>
        <v>0</v>
      </c>
      <c r="Q170" s="225">
        <v>0</v>
      </c>
      <c r="R170" s="225">
        <f>Q170*H170</f>
        <v>0</v>
      </c>
      <c r="S170" s="225">
        <v>0</v>
      </c>
      <c r="T170" s="226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27" t="s">
        <v>217</v>
      </c>
      <c r="AT170" s="227" t="s">
        <v>213</v>
      </c>
      <c r="AU170" s="227" t="s">
        <v>75</v>
      </c>
      <c r="AY170" s="18" t="s">
        <v>209</v>
      </c>
      <c r="BE170" s="228">
        <f>IF(N170="základní",J170,0)</f>
        <v>0</v>
      </c>
      <c r="BF170" s="228">
        <f>IF(N170="snížená",J170,0)</f>
        <v>0</v>
      </c>
      <c r="BG170" s="228">
        <f>IF(N170="zákl. přenesená",J170,0)</f>
        <v>0</v>
      </c>
      <c r="BH170" s="228">
        <f>IF(N170="sníž. přenesená",J170,0)</f>
        <v>0</v>
      </c>
      <c r="BI170" s="228">
        <f>IF(N170="nulová",J170,0)</f>
        <v>0</v>
      </c>
      <c r="BJ170" s="18" t="s">
        <v>75</v>
      </c>
      <c r="BK170" s="228">
        <f>ROUND(I170*H170,2)</f>
        <v>0</v>
      </c>
      <c r="BL170" s="18" t="s">
        <v>217</v>
      </c>
      <c r="BM170" s="227" t="s">
        <v>824</v>
      </c>
    </row>
    <row r="171" s="2" customFormat="1">
      <c r="A171" s="39"/>
      <c r="B171" s="40"/>
      <c r="C171" s="41"/>
      <c r="D171" s="229" t="s">
        <v>223</v>
      </c>
      <c r="E171" s="41"/>
      <c r="F171" s="230" t="s">
        <v>244</v>
      </c>
      <c r="G171" s="41"/>
      <c r="H171" s="41"/>
      <c r="I171" s="231"/>
      <c r="J171" s="41"/>
      <c r="K171" s="41"/>
      <c r="L171" s="45"/>
      <c r="M171" s="232"/>
      <c r="N171" s="233"/>
      <c r="O171" s="85"/>
      <c r="P171" s="85"/>
      <c r="Q171" s="85"/>
      <c r="R171" s="85"/>
      <c r="S171" s="85"/>
      <c r="T171" s="86"/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T171" s="18" t="s">
        <v>223</v>
      </c>
      <c r="AU171" s="18" t="s">
        <v>75</v>
      </c>
    </row>
    <row r="172" s="2" customFormat="1" ht="44.25" customHeight="1">
      <c r="A172" s="39"/>
      <c r="B172" s="40"/>
      <c r="C172" s="216" t="s">
        <v>409</v>
      </c>
      <c r="D172" s="216" t="s">
        <v>213</v>
      </c>
      <c r="E172" s="217" t="s">
        <v>825</v>
      </c>
      <c r="F172" s="218" t="s">
        <v>826</v>
      </c>
      <c r="G172" s="219" t="s">
        <v>176</v>
      </c>
      <c r="H172" s="220">
        <v>31.5</v>
      </c>
      <c r="I172" s="221"/>
      <c r="J172" s="222">
        <f>ROUND(I172*H172,2)</f>
        <v>0</v>
      </c>
      <c r="K172" s="218" t="s">
        <v>216</v>
      </c>
      <c r="L172" s="45"/>
      <c r="M172" s="223" t="s">
        <v>19</v>
      </c>
      <c r="N172" s="224" t="s">
        <v>42</v>
      </c>
      <c r="O172" s="85"/>
      <c r="P172" s="225">
        <f>O172*H172</f>
        <v>0</v>
      </c>
      <c r="Q172" s="225">
        <v>0</v>
      </c>
      <c r="R172" s="225">
        <f>Q172*H172</f>
        <v>0</v>
      </c>
      <c r="S172" s="225">
        <v>0</v>
      </c>
      <c r="T172" s="226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27" t="s">
        <v>217</v>
      </c>
      <c r="AT172" s="227" t="s">
        <v>213</v>
      </c>
      <c r="AU172" s="227" t="s">
        <v>75</v>
      </c>
      <c r="AY172" s="18" t="s">
        <v>209</v>
      </c>
      <c r="BE172" s="228">
        <f>IF(N172="základní",J172,0)</f>
        <v>0</v>
      </c>
      <c r="BF172" s="228">
        <f>IF(N172="snížená",J172,0)</f>
        <v>0</v>
      </c>
      <c r="BG172" s="228">
        <f>IF(N172="zákl. přenesená",J172,0)</f>
        <v>0</v>
      </c>
      <c r="BH172" s="228">
        <f>IF(N172="sníž. přenesená",J172,0)</f>
        <v>0</v>
      </c>
      <c r="BI172" s="228">
        <f>IF(N172="nulová",J172,0)</f>
        <v>0</v>
      </c>
      <c r="BJ172" s="18" t="s">
        <v>75</v>
      </c>
      <c r="BK172" s="228">
        <f>ROUND(I172*H172,2)</f>
        <v>0</v>
      </c>
      <c r="BL172" s="18" t="s">
        <v>217</v>
      </c>
      <c r="BM172" s="227" t="s">
        <v>339</v>
      </c>
    </row>
    <row r="173" s="13" customFormat="1">
      <c r="A173" s="13"/>
      <c r="B173" s="234"/>
      <c r="C173" s="235"/>
      <c r="D173" s="229" t="s">
        <v>225</v>
      </c>
      <c r="E173" s="236" t="s">
        <v>19</v>
      </c>
      <c r="F173" s="237" t="s">
        <v>721</v>
      </c>
      <c r="G173" s="235"/>
      <c r="H173" s="238">
        <v>10.199999999999999</v>
      </c>
      <c r="I173" s="239"/>
      <c r="J173" s="235"/>
      <c r="K173" s="235"/>
      <c r="L173" s="240"/>
      <c r="M173" s="241"/>
      <c r="N173" s="242"/>
      <c r="O173" s="242"/>
      <c r="P173" s="242"/>
      <c r="Q173" s="242"/>
      <c r="R173" s="242"/>
      <c r="S173" s="242"/>
      <c r="T173" s="24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44" t="s">
        <v>225</v>
      </c>
      <c r="AU173" s="244" t="s">
        <v>75</v>
      </c>
      <c r="AV173" s="13" t="s">
        <v>79</v>
      </c>
      <c r="AW173" s="13" t="s">
        <v>32</v>
      </c>
      <c r="AX173" s="13" t="s">
        <v>71</v>
      </c>
      <c r="AY173" s="244" t="s">
        <v>209</v>
      </c>
    </row>
    <row r="174" s="13" customFormat="1">
      <c r="A174" s="13"/>
      <c r="B174" s="234"/>
      <c r="C174" s="235"/>
      <c r="D174" s="229" t="s">
        <v>225</v>
      </c>
      <c r="E174" s="236" t="s">
        <v>19</v>
      </c>
      <c r="F174" s="237" t="s">
        <v>722</v>
      </c>
      <c r="G174" s="235"/>
      <c r="H174" s="238">
        <v>13.9</v>
      </c>
      <c r="I174" s="239"/>
      <c r="J174" s="235"/>
      <c r="K174" s="235"/>
      <c r="L174" s="240"/>
      <c r="M174" s="241"/>
      <c r="N174" s="242"/>
      <c r="O174" s="242"/>
      <c r="P174" s="242"/>
      <c r="Q174" s="242"/>
      <c r="R174" s="242"/>
      <c r="S174" s="242"/>
      <c r="T174" s="24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4" t="s">
        <v>225</v>
      </c>
      <c r="AU174" s="244" t="s">
        <v>75</v>
      </c>
      <c r="AV174" s="13" t="s">
        <v>79</v>
      </c>
      <c r="AW174" s="13" t="s">
        <v>32</v>
      </c>
      <c r="AX174" s="13" t="s">
        <v>71</v>
      </c>
      <c r="AY174" s="244" t="s">
        <v>209</v>
      </c>
    </row>
    <row r="175" s="13" customFormat="1">
      <c r="A175" s="13"/>
      <c r="B175" s="234"/>
      <c r="C175" s="235"/>
      <c r="D175" s="229" t="s">
        <v>225</v>
      </c>
      <c r="E175" s="236" t="s">
        <v>19</v>
      </c>
      <c r="F175" s="237" t="s">
        <v>827</v>
      </c>
      <c r="G175" s="235"/>
      <c r="H175" s="238">
        <v>7.4000000000000004</v>
      </c>
      <c r="I175" s="239"/>
      <c r="J175" s="235"/>
      <c r="K175" s="235"/>
      <c r="L175" s="240"/>
      <c r="M175" s="241"/>
      <c r="N175" s="242"/>
      <c r="O175" s="242"/>
      <c r="P175" s="242"/>
      <c r="Q175" s="242"/>
      <c r="R175" s="242"/>
      <c r="S175" s="242"/>
      <c r="T175" s="24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44" t="s">
        <v>225</v>
      </c>
      <c r="AU175" s="244" t="s">
        <v>75</v>
      </c>
      <c r="AV175" s="13" t="s">
        <v>79</v>
      </c>
      <c r="AW175" s="13" t="s">
        <v>32</v>
      </c>
      <c r="AX175" s="13" t="s">
        <v>71</v>
      </c>
      <c r="AY175" s="244" t="s">
        <v>209</v>
      </c>
    </row>
    <row r="176" s="14" customFormat="1">
      <c r="A176" s="14"/>
      <c r="B176" s="245"/>
      <c r="C176" s="246"/>
      <c r="D176" s="229" t="s">
        <v>225</v>
      </c>
      <c r="E176" s="247" t="s">
        <v>712</v>
      </c>
      <c r="F176" s="248" t="s">
        <v>229</v>
      </c>
      <c r="G176" s="246"/>
      <c r="H176" s="249">
        <v>31.5</v>
      </c>
      <c r="I176" s="250"/>
      <c r="J176" s="246"/>
      <c r="K176" s="246"/>
      <c r="L176" s="251"/>
      <c r="M176" s="252"/>
      <c r="N176" s="253"/>
      <c r="O176" s="253"/>
      <c r="P176" s="253"/>
      <c r="Q176" s="253"/>
      <c r="R176" s="253"/>
      <c r="S176" s="253"/>
      <c r="T176" s="25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55" t="s">
        <v>225</v>
      </c>
      <c r="AU176" s="255" t="s">
        <v>75</v>
      </c>
      <c r="AV176" s="14" t="s">
        <v>116</v>
      </c>
      <c r="AW176" s="14" t="s">
        <v>32</v>
      </c>
      <c r="AX176" s="14" t="s">
        <v>75</v>
      </c>
      <c r="AY176" s="255" t="s">
        <v>209</v>
      </c>
    </row>
    <row r="177" s="2" customFormat="1">
      <c r="A177" s="39"/>
      <c r="B177" s="40"/>
      <c r="C177" s="216" t="s">
        <v>413</v>
      </c>
      <c r="D177" s="216" t="s">
        <v>213</v>
      </c>
      <c r="E177" s="217" t="s">
        <v>341</v>
      </c>
      <c r="F177" s="218" t="s">
        <v>342</v>
      </c>
      <c r="G177" s="219" t="s">
        <v>176</v>
      </c>
      <c r="H177" s="220">
        <v>31.5</v>
      </c>
      <c r="I177" s="221"/>
      <c r="J177" s="222">
        <f>ROUND(I177*H177,2)</f>
        <v>0</v>
      </c>
      <c r="K177" s="218" t="s">
        <v>216</v>
      </c>
      <c r="L177" s="45"/>
      <c r="M177" s="223" t="s">
        <v>19</v>
      </c>
      <c r="N177" s="224" t="s">
        <v>42</v>
      </c>
      <c r="O177" s="85"/>
      <c r="P177" s="225">
        <f>O177*H177</f>
        <v>0</v>
      </c>
      <c r="Q177" s="225">
        <v>0</v>
      </c>
      <c r="R177" s="225">
        <f>Q177*H177</f>
        <v>0</v>
      </c>
      <c r="S177" s="225">
        <v>0</v>
      </c>
      <c r="T177" s="226">
        <f>S177*H177</f>
        <v>0</v>
      </c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R177" s="227" t="s">
        <v>116</v>
      </c>
      <c r="AT177" s="227" t="s">
        <v>213</v>
      </c>
      <c r="AU177" s="227" t="s">
        <v>75</v>
      </c>
      <c r="AY177" s="18" t="s">
        <v>209</v>
      </c>
      <c r="BE177" s="228">
        <f>IF(N177="základní",J177,0)</f>
        <v>0</v>
      </c>
      <c r="BF177" s="228">
        <f>IF(N177="snížená",J177,0)</f>
        <v>0</v>
      </c>
      <c r="BG177" s="228">
        <f>IF(N177="zákl. přenesená",J177,0)</f>
        <v>0</v>
      </c>
      <c r="BH177" s="228">
        <f>IF(N177="sníž. přenesená",J177,0)</f>
        <v>0</v>
      </c>
      <c r="BI177" s="228">
        <f>IF(N177="nulová",J177,0)</f>
        <v>0</v>
      </c>
      <c r="BJ177" s="18" t="s">
        <v>75</v>
      </c>
      <c r="BK177" s="228">
        <f>ROUND(I177*H177,2)</f>
        <v>0</v>
      </c>
      <c r="BL177" s="18" t="s">
        <v>116</v>
      </c>
      <c r="BM177" s="227" t="s">
        <v>343</v>
      </c>
    </row>
    <row r="178" s="13" customFormat="1">
      <c r="A178" s="13"/>
      <c r="B178" s="234"/>
      <c r="C178" s="235"/>
      <c r="D178" s="229" t="s">
        <v>225</v>
      </c>
      <c r="E178" s="236" t="s">
        <v>19</v>
      </c>
      <c r="F178" s="237" t="s">
        <v>712</v>
      </c>
      <c r="G178" s="235"/>
      <c r="H178" s="238">
        <v>31.5</v>
      </c>
      <c r="I178" s="239"/>
      <c r="J178" s="235"/>
      <c r="K178" s="235"/>
      <c r="L178" s="240"/>
      <c r="M178" s="241"/>
      <c r="N178" s="242"/>
      <c r="O178" s="242"/>
      <c r="P178" s="242"/>
      <c r="Q178" s="242"/>
      <c r="R178" s="242"/>
      <c r="S178" s="242"/>
      <c r="T178" s="24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44" t="s">
        <v>225</v>
      </c>
      <c r="AU178" s="244" t="s">
        <v>75</v>
      </c>
      <c r="AV178" s="13" t="s">
        <v>79</v>
      </c>
      <c r="AW178" s="13" t="s">
        <v>32</v>
      </c>
      <c r="AX178" s="13" t="s">
        <v>75</v>
      </c>
      <c r="AY178" s="244" t="s">
        <v>209</v>
      </c>
    </row>
    <row r="179" s="2" customFormat="1" ht="16.5" customHeight="1">
      <c r="A179" s="39"/>
      <c r="B179" s="40"/>
      <c r="C179" s="256" t="s">
        <v>419</v>
      </c>
      <c r="D179" s="256" t="s">
        <v>247</v>
      </c>
      <c r="E179" s="257" t="s">
        <v>345</v>
      </c>
      <c r="F179" s="258" t="s">
        <v>346</v>
      </c>
      <c r="G179" s="259" t="s">
        <v>176</v>
      </c>
      <c r="H179" s="260">
        <v>31.5</v>
      </c>
      <c r="I179" s="261"/>
      <c r="J179" s="262">
        <f>ROUND(I179*H179,2)</f>
        <v>0</v>
      </c>
      <c r="K179" s="258" t="s">
        <v>216</v>
      </c>
      <c r="L179" s="263"/>
      <c r="M179" s="264" t="s">
        <v>19</v>
      </c>
      <c r="N179" s="265" t="s">
        <v>42</v>
      </c>
      <c r="O179" s="85"/>
      <c r="P179" s="225">
        <f>O179*H179</f>
        <v>0</v>
      </c>
      <c r="Q179" s="225">
        <v>0.00031</v>
      </c>
      <c r="R179" s="225">
        <f>Q179*H179</f>
        <v>0.0097649999999999994</v>
      </c>
      <c r="S179" s="225">
        <v>0</v>
      </c>
      <c r="T179" s="226">
        <f>S179*H179</f>
        <v>0</v>
      </c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R179" s="227" t="s">
        <v>264</v>
      </c>
      <c r="AT179" s="227" t="s">
        <v>247</v>
      </c>
      <c r="AU179" s="227" t="s">
        <v>75</v>
      </c>
      <c r="AY179" s="18" t="s">
        <v>209</v>
      </c>
      <c r="BE179" s="228">
        <f>IF(N179="základní",J179,0)</f>
        <v>0</v>
      </c>
      <c r="BF179" s="228">
        <f>IF(N179="snížená",J179,0)</f>
        <v>0</v>
      </c>
      <c r="BG179" s="228">
        <f>IF(N179="zákl. přenesená",J179,0)</f>
        <v>0</v>
      </c>
      <c r="BH179" s="228">
        <f>IF(N179="sníž. přenesená",J179,0)</f>
        <v>0</v>
      </c>
      <c r="BI179" s="228">
        <f>IF(N179="nulová",J179,0)</f>
        <v>0</v>
      </c>
      <c r="BJ179" s="18" t="s">
        <v>75</v>
      </c>
      <c r="BK179" s="228">
        <f>ROUND(I179*H179,2)</f>
        <v>0</v>
      </c>
      <c r="BL179" s="18" t="s">
        <v>264</v>
      </c>
      <c r="BM179" s="227" t="s">
        <v>347</v>
      </c>
    </row>
    <row r="180" s="13" customFormat="1">
      <c r="A180" s="13"/>
      <c r="B180" s="234"/>
      <c r="C180" s="235"/>
      <c r="D180" s="229" t="s">
        <v>225</v>
      </c>
      <c r="E180" s="236" t="s">
        <v>19</v>
      </c>
      <c r="F180" s="237" t="s">
        <v>712</v>
      </c>
      <c r="G180" s="235"/>
      <c r="H180" s="238">
        <v>31.5</v>
      </c>
      <c r="I180" s="239"/>
      <c r="J180" s="235"/>
      <c r="K180" s="235"/>
      <c r="L180" s="240"/>
      <c r="M180" s="241"/>
      <c r="N180" s="242"/>
      <c r="O180" s="242"/>
      <c r="P180" s="242"/>
      <c r="Q180" s="242"/>
      <c r="R180" s="242"/>
      <c r="S180" s="242"/>
      <c r="T180" s="24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44" t="s">
        <v>225</v>
      </c>
      <c r="AU180" s="244" t="s">
        <v>75</v>
      </c>
      <c r="AV180" s="13" t="s">
        <v>79</v>
      </c>
      <c r="AW180" s="13" t="s">
        <v>32</v>
      </c>
      <c r="AX180" s="13" t="s">
        <v>75</v>
      </c>
      <c r="AY180" s="244" t="s">
        <v>209</v>
      </c>
    </row>
    <row r="181" s="2" customFormat="1" ht="16.5" customHeight="1">
      <c r="A181" s="39"/>
      <c r="B181" s="40"/>
      <c r="C181" s="256" t="s">
        <v>424</v>
      </c>
      <c r="D181" s="256" t="s">
        <v>247</v>
      </c>
      <c r="E181" s="257" t="s">
        <v>349</v>
      </c>
      <c r="F181" s="258" t="s">
        <v>350</v>
      </c>
      <c r="G181" s="259" t="s">
        <v>289</v>
      </c>
      <c r="H181" s="260">
        <v>10.395</v>
      </c>
      <c r="I181" s="261"/>
      <c r="J181" s="262">
        <f>ROUND(I181*H181,2)</f>
        <v>0</v>
      </c>
      <c r="K181" s="258" t="s">
        <v>216</v>
      </c>
      <c r="L181" s="263"/>
      <c r="M181" s="264" t="s">
        <v>19</v>
      </c>
      <c r="N181" s="265" t="s">
        <v>42</v>
      </c>
      <c r="O181" s="85"/>
      <c r="P181" s="225">
        <f>O181*H181</f>
        <v>0</v>
      </c>
      <c r="Q181" s="225">
        <v>1</v>
      </c>
      <c r="R181" s="225">
        <f>Q181*H181</f>
        <v>10.395</v>
      </c>
      <c r="S181" s="225">
        <v>0</v>
      </c>
      <c r="T181" s="226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27" t="s">
        <v>264</v>
      </c>
      <c r="AT181" s="227" t="s">
        <v>247</v>
      </c>
      <c r="AU181" s="227" t="s">
        <v>75</v>
      </c>
      <c r="AY181" s="18" t="s">
        <v>209</v>
      </c>
      <c r="BE181" s="228">
        <f>IF(N181="základní",J181,0)</f>
        <v>0</v>
      </c>
      <c r="BF181" s="228">
        <f>IF(N181="snížená",J181,0)</f>
        <v>0</v>
      </c>
      <c r="BG181" s="228">
        <f>IF(N181="zákl. přenesená",J181,0)</f>
        <v>0</v>
      </c>
      <c r="BH181" s="228">
        <f>IF(N181="sníž. přenesená",J181,0)</f>
        <v>0</v>
      </c>
      <c r="BI181" s="228">
        <f>IF(N181="nulová",J181,0)</f>
        <v>0</v>
      </c>
      <c r="BJ181" s="18" t="s">
        <v>75</v>
      </c>
      <c r="BK181" s="228">
        <f>ROUND(I181*H181,2)</f>
        <v>0</v>
      </c>
      <c r="BL181" s="18" t="s">
        <v>264</v>
      </c>
      <c r="BM181" s="227" t="s">
        <v>351</v>
      </c>
    </row>
    <row r="182" s="13" customFormat="1">
      <c r="A182" s="13"/>
      <c r="B182" s="234"/>
      <c r="C182" s="235"/>
      <c r="D182" s="229" t="s">
        <v>225</v>
      </c>
      <c r="E182" s="236" t="s">
        <v>19</v>
      </c>
      <c r="F182" s="237" t="s">
        <v>828</v>
      </c>
      <c r="G182" s="235"/>
      <c r="H182" s="238">
        <v>10.395</v>
      </c>
      <c r="I182" s="239"/>
      <c r="J182" s="235"/>
      <c r="K182" s="235"/>
      <c r="L182" s="240"/>
      <c r="M182" s="241"/>
      <c r="N182" s="242"/>
      <c r="O182" s="242"/>
      <c r="P182" s="242"/>
      <c r="Q182" s="242"/>
      <c r="R182" s="242"/>
      <c r="S182" s="242"/>
      <c r="T182" s="24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44" t="s">
        <v>225</v>
      </c>
      <c r="AU182" s="244" t="s">
        <v>75</v>
      </c>
      <c r="AV182" s="13" t="s">
        <v>79</v>
      </c>
      <c r="AW182" s="13" t="s">
        <v>32</v>
      </c>
      <c r="AX182" s="13" t="s">
        <v>75</v>
      </c>
      <c r="AY182" s="244" t="s">
        <v>209</v>
      </c>
    </row>
    <row r="183" s="2" customFormat="1" ht="16.5" customHeight="1">
      <c r="A183" s="39"/>
      <c r="B183" s="40"/>
      <c r="C183" s="256" t="s">
        <v>429</v>
      </c>
      <c r="D183" s="256" t="s">
        <v>247</v>
      </c>
      <c r="E183" s="257" t="s">
        <v>354</v>
      </c>
      <c r="F183" s="258" t="s">
        <v>355</v>
      </c>
      <c r="G183" s="259" t="s">
        <v>167</v>
      </c>
      <c r="H183" s="260">
        <v>8.3000000000000007</v>
      </c>
      <c r="I183" s="261"/>
      <c r="J183" s="262">
        <f>ROUND(I183*H183,2)</f>
        <v>0</v>
      </c>
      <c r="K183" s="258" t="s">
        <v>216</v>
      </c>
      <c r="L183" s="263"/>
      <c r="M183" s="264" t="s">
        <v>19</v>
      </c>
      <c r="N183" s="265" t="s">
        <v>42</v>
      </c>
      <c r="O183" s="85"/>
      <c r="P183" s="225">
        <f>O183*H183</f>
        <v>0</v>
      </c>
      <c r="Q183" s="225">
        <v>0</v>
      </c>
      <c r="R183" s="225">
        <f>Q183*H183</f>
        <v>0</v>
      </c>
      <c r="S183" s="225">
        <v>0</v>
      </c>
      <c r="T183" s="226">
        <f>S183*H183</f>
        <v>0</v>
      </c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R183" s="227" t="s">
        <v>264</v>
      </c>
      <c r="AT183" s="227" t="s">
        <v>247</v>
      </c>
      <c r="AU183" s="227" t="s">
        <v>75</v>
      </c>
      <c r="AY183" s="18" t="s">
        <v>209</v>
      </c>
      <c r="BE183" s="228">
        <f>IF(N183="základní",J183,0)</f>
        <v>0</v>
      </c>
      <c r="BF183" s="228">
        <f>IF(N183="snížená",J183,0)</f>
        <v>0</v>
      </c>
      <c r="BG183" s="228">
        <f>IF(N183="zákl. přenesená",J183,0)</f>
        <v>0</v>
      </c>
      <c r="BH183" s="228">
        <f>IF(N183="sníž. přenesená",J183,0)</f>
        <v>0</v>
      </c>
      <c r="BI183" s="228">
        <f>IF(N183="nulová",J183,0)</f>
        <v>0</v>
      </c>
      <c r="BJ183" s="18" t="s">
        <v>75</v>
      </c>
      <c r="BK183" s="228">
        <f>ROUND(I183*H183,2)</f>
        <v>0</v>
      </c>
      <c r="BL183" s="18" t="s">
        <v>264</v>
      </c>
      <c r="BM183" s="227" t="s">
        <v>356</v>
      </c>
    </row>
    <row r="184" s="2" customFormat="1" ht="16.5" customHeight="1">
      <c r="A184" s="39"/>
      <c r="B184" s="40"/>
      <c r="C184" s="256" t="s">
        <v>829</v>
      </c>
      <c r="D184" s="256" t="s">
        <v>247</v>
      </c>
      <c r="E184" s="257" t="s">
        <v>358</v>
      </c>
      <c r="F184" s="258" t="s">
        <v>359</v>
      </c>
      <c r="G184" s="259" t="s">
        <v>167</v>
      </c>
      <c r="H184" s="260">
        <v>24</v>
      </c>
      <c r="I184" s="261"/>
      <c r="J184" s="262">
        <f>ROUND(I184*H184,2)</f>
        <v>0</v>
      </c>
      <c r="K184" s="258" t="s">
        <v>216</v>
      </c>
      <c r="L184" s="263"/>
      <c r="M184" s="264" t="s">
        <v>19</v>
      </c>
      <c r="N184" s="265" t="s">
        <v>42</v>
      </c>
      <c r="O184" s="85"/>
      <c r="P184" s="225">
        <f>O184*H184</f>
        <v>0</v>
      </c>
      <c r="Q184" s="225">
        <v>0</v>
      </c>
      <c r="R184" s="225">
        <f>Q184*H184</f>
        <v>0</v>
      </c>
      <c r="S184" s="225">
        <v>0</v>
      </c>
      <c r="T184" s="226">
        <f>S184*H184</f>
        <v>0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R184" s="227" t="s">
        <v>264</v>
      </c>
      <c r="AT184" s="227" t="s">
        <v>247</v>
      </c>
      <c r="AU184" s="227" t="s">
        <v>75</v>
      </c>
      <c r="AY184" s="18" t="s">
        <v>209</v>
      </c>
      <c r="BE184" s="228">
        <f>IF(N184="základní",J184,0)</f>
        <v>0</v>
      </c>
      <c r="BF184" s="228">
        <f>IF(N184="snížená",J184,0)</f>
        <v>0</v>
      </c>
      <c r="BG184" s="228">
        <f>IF(N184="zákl. přenesená",J184,0)</f>
        <v>0</v>
      </c>
      <c r="BH184" s="228">
        <f>IF(N184="sníž. přenesená",J184,0)</f>
        <v>0</v>
      </c>
      <c r="BI184" s="228">
        <f>IF(N184="nulová",J184,0)</f>
        <v>0</v>
      </c>
      <c r="BJ184" s="18" t="s">
        <v>75</v>
      </c>
      <c r="BK184" s="228">
        <f>ROUND(I184*H184,2)</f>
        <v>0</v>
      </c>
      <c r="BL184" s="18" t="s">
        <v>264</v>
      </c>
      <c r="BM184" s="227" t="s">
        <v>360</v>
      </c>
    </row>
    <row r="185" s="13" customFormat="1">
      <c r="A185" s="13"/>
      <c r="B185" s="234"/>
      <c r="C185" s="235"/>
      <c r="D185" s="229" t="s">
        <v>225</v>
      </c>
      <c r="E185" s="236" t="s">
        <v>19</v>
      </c>
      <c r="F185" s="237" t="s">
        <v>830</v>
      </c>
      <c r="G185" s="235"/>
      <c r="H185" s="238">
        <v>24</v>
      </c>
      <c r="I185" s="239"/>
      <c r="J185" s="235"/>
      <c r="K185" s="235"/>
      <c r="L185" s="240"/>
      <c r="M185" s="241"/>
      <c r="N185" s="242"/>
      <c r="O185" s="242"/>
      <c r="P185" s="242"/>
      <c r="Q185" s="242"/>
      <c r="R185" s="242"/>
      <c r="S185" s="242"/>
      <c r="T185" s="24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44" t="s">
        <v>225</v>
      </c>
      <c r="AU185" s="244" t="s">
        <v>75</v>
      </c>
      <c r="AV185" s="13" t="s">
        <v>79</v>
      </c>
      <c r="AW185" s="13" t="s">
        <v>32</v>
      </c>
      <c r="AX185" s="13" t="s">
        <v>75</v>
      </c>
      <c r="AY185" s="244" t="s">
        <v>209</v>
      </c>
    </row>
    <row r="186" s="2" customFormat="1" ht="44.25" customHeight="1">
      <c r="A186" s="39"/>
      <c r="B186" s="40"/>
      <c r="C186" s="216" t="s">
        <v>831</v>
      </c>
      <c r="D186" s="216" t="s">
        <v>213</v>
      </c>
      <c r="E186" s="217" t="s">
        <v>364</v>
      </c>
      <c r="F186" s="218" t="s">
        <v>365</v>
      </c>
      <c r="G186" s="219" t="s">
        <v>167</v>
      </c>
      <c r="H186" s="220">
        <v>18</v>
      </c>
      <c r="I186" s="221"/>
      <c r="J186" s="222">
        <f>ROUND(I186*H186,2)</f>
        <v>0</v>
      </c>
      <c r="K186" s="218" t="s">
        <v>216</v>
      </c>
      <c r="L186" s="45"/>
      <c r="M186" s="223" t="s">
        <v>19</v>
      </c>
      <c r="N186" s="224" t="s">
        <v>42</v>
      </c>
      <c r="O186" s="85"/>
      <c r="P186" s="225">
        <f>O186*H186</f>
        <v>0</v>
      </c>
      <c r="Q186" s="225">
        <v>0</v>
      </c>
      <c r="R186" s="225">
        <f>Q186*H186</f>
        <v>0</v>
      </c>
      <c r="S186" s="225">
        <v>0</v>
      </c>
      <c r="T186" s="226">
        <f>S186*H186</f>
        <v>0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27" t="s">
        <v>217</v>
      </c>
      <c r="AT186" s="227" t="s">
        <v>213</v>
      </c>
      <c r="AU186" s="227" t="s">
        <v>75</v>
      </c>
      <c r="AY186" s="18" t="s">
        <v>209</v>
      </c>
      <c r="BE186" s="228">
        <f>IF(N186="základní",J186,0)</f>
        <v>0</v>
      </c>
      <c r="BF186" s="228">
        <f>IF(N186="snížená",J186,0)</f>
        <v>0</v>
      </c>
      <c r="BG186" s="228">
        <f>IF(N186="zákl. přenesená",J186,0)</f>
        <v>0</v>
      </c>
      <c r="BH186" s="228">
        <f>IF(N186="sníž. přenesená",J186,0)</f>
        <v>0</v>
      </c>
      <c r="BI186" s="228">
        <f>IF(N186="nulová",J186,0)</f>
        <v>0</v>
      </c>
      <c r="BJ186" s="18" t="s">
        <v>75</v>
      </c>
      <c r="BK186" s="228">
        <f>ROUND(I186*H186,2)</f>
        <v>0</v>
      </c>
      <c r="BL186" s="18" t="s">
        <v>217</v>
      </c>
      <c r="BM186" s="227" t="s">
        <v>366</v>
      </c>
    </row>
    <row r="187" s="12" customFormat="1" ht="25.92" customHeight="1">
      <c r="A187" s="12"/>
      <c r="B187" s="200"/>
      <c r="C187" s="201"/>
      <c r="D187" s="202" t="s">
        <v>70</v>
      </c>
      <c r="E187" s="203" t="s">
        <v>90</v>
      </c>
      <c r="F187" s="203" t="s">
        <v>438</v>
      </c>
      <c r="G187" s="201"/>
      <c r="H187" s="201"/>
      <c r="I187" s="204"/>
      <c r="J187" s="205">
        <f>BK187</f>
        <v>0</v>
      </c>
      <c r="K187" s="201"/>
      <c r="L187" s="206"/>
      <c r="M187" s="207"/>
      <c r="N187" s="208"/>
      <c r="O187" s="208"/>
      <c r="P187" s="209">
        <f>SUM(P188:P224)</f>
        <v>0</v>
      </c>
      <c r="Q187" s="208"/>
      <c r="R187" s="209">
        <f>SUM(R188:R224)</f>
        <v>0</v>
      </c>
      <c r="S187" s="208"/>
      <c r="T187" s="210">
        <f>SUM(T188:T224)</f>
        <v>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R187" s="211" t="s">
        <v>126</v>
      </c>
      <c r="AT187" s="212" t="s">
        <v>70</v>
      </c>
      <c r="AU187" s="212" t="s">
        <v>71</v>
      </c>
      <c r="AY187" s="211" t="s">
        <v>209</v>
      </c>
      <c r="BK187" s="213">
        <f>SUM(BK188:BK224)</f>
        <v>0</v>
      </c>
    </row>
    <row r="188" s="2" customFormat="1" ht="66.75" customHeight="1">
      <c r="A188" s="39"/>
      <c r="B188" s="40"/>
      <c r="C188" s="216" t="s">
        <v>832</v>
      </c>
      <c r="D188" s="216" t="s">
        <v>213</v>
      </c>
      <c r="E188" s="217" t="s">
        <v>368</v>
      </c>
      <c r="F188" s="218" t="s">
        <v>369</v>
      </c>
      <c r="G188" s="219" t="s">
        <v>221</v>
      </c>
      <c r="H188" s="220">
        <v>4</v>
      </c>
      <c r="I188" s="221"/>
      <c r="J188" s="222">
        <f>ROUND(I188*H188,2)</f>
        <v>0</v>
      </c>
      <c r="K188" s="218" t="s">
        <v>216</v>
      </c>
      <c r="L188" s="45"/>
      <c r="M188" s="223" t="s">
        <v>19</v>
      </c>
      <c r="N188" s="224" t="s">
        <v>42</v>
      </c>
      <c r="O188" s="85"/>
      <c r="P188" s="225">
        <f>O188*H188</f>
        <v>0</v>
      </c>
      <c r="Q188" s="225">
        <v>0</v>
      </c>
      <c r="R188" s="225">
        <f>Q188*H188</f>
        <v>0</v>
      </c>
      <c r="S188" s="225">
        <v>0</v>
      </c>
      <c r="T188" s="226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27" t="s">
        <v>217</v>
      </c>
      <c r="AT188" s="227" t="s">
        <v>213</v>
      </c>
      <c r="AU188" s="227" t="s">
        <v>75</v>
      </c>
      <c r="AY188" s="18" t="s">
        <v>209</v>
      </c>
      <c r="BE188" s="228">
        <f>IF(N188="základní",J188,0)</f>
        <v>0</v>
      </c>
      <c r="BF188" s="228">
        <f>IF(N188="snížená",J188,0)</f>
        <v>0</v>
      </c>
      <c r="BG188" s="228">
        <f>IF(N188="zákl. přenesená",J188,0)</f>
        <v>0</v>
      </c>
      <c r="BH188" s="228">
        <f>IF(N188="sníž. přenesená",J188,0)</f>
        <v>0</v>
      </c>
      <c r="BI188" s="228">
        <f>IF(N188="nulová",J188,0)</f>
        <v>0</v>
      </c>
      <c r="BJ188" s="18" t="s">
        <v>75</v>
      </c>
      <c r="BK188" s="228">
        <f>ROUND(I188*H188,2)</f>
        <v>0</v>
      </c>
      <c r="BL188" s="18" t="s">
        <v>217</v>
      </c>
      <c r="BM188" s="227" t="s">
        <v>370</v>
      </c>
    </row>
    <row r="189" s="2" customFormat="1">
      <c r="A189" s="39"/>
      <c r="B189" s="40"/>
      <c r="C189" s="41"/>
      <c r="D189" s="229" t="s">
        <v>223</v>
      </c>
      <c r="E189" s="41"/>
      <c r="F189" s="230" t="s">
        <v>371</v>
      </c>
      <c r="G189" s="41"/>
      <c r="H189" s="41"/>
      <c r="I189" s="231"/>
      <c r="J189" s="41"/>
      <c r="K189" s="41"/>
      <c r="L189" s="45"/>
      <c r="M189" s="232"/>
      <c r="N189" s="233"/>
      <c r="O189" s="85"/>
      <c r="P189" s="85"/>
      <c r="Q189" s="85"/>
      <c r="R189" s="85"/>
      <c r="S189" s="85"/>
      <c r="T189" s="86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T189" s="18" t="s">
        <v>223</v>
      </c>
      <c r="AU189" s="18" t="s">
        <v>75</v>
      </c>
    </row>
    <row r="190" s="13" customFormat="1">
      <c r="A190" s="13"/>
      <c r="B190" s="234"/>
      <c r="C190" s="235"/>
      <c r="D190" s="229" t="s">
        <v>225</v>
      </c>
      <c r="E190" s="236" t="s">
        <v>19</v>
      </c>
      <c r="F190" s="237" t="s">
        <v>372</v>
      </c>
      <c r="G190" s="235"/>
      <c r="H190" s="238">
        <v>2</v>
      </c>
      <c r="I190" s="239"/>
      <c r="J190" s="235"/>
      <c r="K190" s="235"/>
      <c r="L190" s="240"/>
      <c r="M190" s="241"/>
      <c r="N190" s="242"/>
      <c r="O190" s="242"/>
      <c r="P190" s="242"/>
      <c r="Q190" s="242"/>
      <c r="R190" s="242"/>
      <c r="S190" s="242"/>
      <c r="T190" s="24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44" t="s">
        <v>225</v>
      </c>
      <c r="AU190" s="244" t="s">
        <v>75</v>
      </c>
      <c r="AV190" s="13" t="s">
        <v>79</v>
      </c>
      <c r="AW190" s="13" t="s">
        <v>32</v>
      </c>
      <c r="AX190" s="13" t="s">
        <v>71</v>
      </c>
      <c r="AY190" s="244" t="s">
        <v>209</v>
      </c>
    </row>
    <row r="191" s="13" customFormat="1">
      <c r="A191" s="13"/>
      <c r="B191" s="234"/>
      <c r="C191" s="235"/>
      <c r="D191" s="229" t="s">
        <v>225</v>
      </c>
      <c r="E191" s="236" t="s">
        <v>19</v>
      </c>
      <c r="F191" s="237" t="s">
        <v>374</v>
      </c>
      <c r="G191" s="235"/>
      <c r="H191" s="238">
        <v>2</v>
      </c>
      <c r="I191" s="239"/>
      <c r="J191" s="235"/>
      <c r="K191" s="235"/>
      <c r="L191" s="240"/>
      <c r="M191" s="241"/>
      <c r="N191" s="242"/>
      <c r="O191" s="242"/>
      <c r="P191" s="242"/>
      <c r="Q191" s="242"/>
      <c r="R191" s="242"/>
      <c r="S191" s="242"/>
      <c r="T191" s="24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44" t="s">
        <v>225</v>
      </c>
      <c r="AU191" s="244" t="s">
        <v>75</v>
      </c>
      <c r="AV191" s="13" t="s">
        <v>79</v>
      </c>
      <c r="AW191" s="13" t="s">
        <v>32</v>
      </c>
      <c r="AX191" s="13" t="s">
        <v>71</v>
      </c>
      <c r="AY191" s="244" t="s">
        <v>209</v>
      </c>
    </row>
    <row r="192" s="14" customFormat="1">
      <c r="A192" s="14"/>
      <c r="B192" s="245"/>
      <c r="C192" s="246"/>
      <c r="D192" s="229" t="s">
        <v>225</v>
      </c>
      <c r="E192" s="247" t="s">
        <v>19</v>
      </c>
      <c r="F192" s="248" t="s">
        <v>229</v>
      </c>
      <c r="G192" s="246"/>
      <c r="H192" s="249">
        <v>4</v>
      </c>
      <c r="I192" s="250"/>
      <c r="J192" s="246"/>
      <c r="K192" s="246"/>
      <c r="L192" s="251"/>
      <c r="M192" s="252"/>
      <c r="N192" s="253"/>
      <c r="O192" s="253"/>
      <c r="P192" s="253"/>
      <c r="Q192" s="253"/>
      <c r="R192" s="253"/>
      <c r="S192" s="253"/>
      <c r="T192" s="25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T192" s="255" t="s">
        <v>225</v>
      </c>
      <c r="AU192" s="255" t="s">
        <v>75</v>
      </c>
      <c r="AV192" s="14" t="s">
        <v>116</v>
      </c>
      <c r="AW192" s="14" t="s">
        <v>32</v>
      </c>
      <c r="AX192" s="14" t="s">
        <v>75</v>
      </c>
      <c r="AY192" s="255" t="s">
        <v>209</v>
      </c>
    </row>
    <row r="193" s="2" customFormat="1">
      <c r="A193" s="39"/>
      <c r="B193" s="40"/>
      <c r="C193" s="216" t="s">
        <v>833</v>
      </c>
      <c r="D193" s="216" t="s">
        <v>213</v>
      </c>
      <c r="E193" s="217" t="s">
        <v>834</v>
      </c>
      <c r="F193" s="218" t="s">
        <v>835</v>
      </c>
      <c r="G193" s="219" t="s">
        <v>289</v>
      </c>
      <c r="H193" s="220">
        <v>50.237000000000002</v>
      </c>
      <c r="I193" s="221"/>
      <c r="J193" s="222">
        <f>ROUND(I193*H193,2)</f>
        <v>0</v>
      </c>
      <c r="K193" s="218" t="s">
        <v>216</v>
      </c>
      <c r="L193" s="45"/>
      <c r="M193" s="223" t="s">
        <v>19</v>
      </c>
      <c r="N193" s="224" t="s">
        <v>42</v>
      </c>
      <c r="O193" s="85"/>
      <c r="P193" s="225">
        <f>O193*H193</f>
        <v>0</v>
      </c>
      <c r="Q193" s="225">
        <v>0</v>
      </c>
      <c r="R193" s="225">
        <f>Q193*H193</f>
        <v>0</v>
      </c>
      <c r="S193" s="225">
        <v>0</v>
      </c>
      <c r="T193" s="226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27" t="s">
        <v>217</v>
      </c>
      <c r="AT193" s="227" t="s">
        <v>213</v>
      </c>
      <c r="AU193" s="227" t="s">
        <v>75</v>
      </c>
      <c r="AY193" s="18" t="s">
        <v>209</v>
      </c>
      <c r="BE193" s="228">
        <f>IF(N193="základní",J193,0)</f>
        <v>0</v>
      </c>
      <c r="BF193" s="228">
        <f>IF(N193="snížená",J193,0)</f>
        <v>0</v>
      </c>
      <c r="BG193" s="228">
        <f>IF(N193="zákl. přenesená",J193,0)</f>
        <v>0</v>
      </c>
      <c r="BH193" s="228">
        <f>IF(N193="sníž. přenesená",J193,0)</f>
        <v>0</v>
      </c>
      <c r="BI193" s="228">
        <f>IF(N193="nulová",J193,0)</f>
        <v>0</v>
      </c>
      <c r="BJ193" s="18" t="s">
        <v>75</v>
      </c>
      <c r="BK193" s="228">
        <f>ROUND(I193*H193,2)</f>
        <v>0</v>
      </c>
      <c r="BL193" s="18" t="s">
        <v>217</v>
      </c>
      <c r="BM193" s="227" t="s">
        <v>388</v>
      </c>
    </row>
    <row r="194" s="2" customFormat="1">
      <c r="A194" s="39"/>
      <c r="B194" s="40"/>
      <c r="C194" s="41"/>
      <c r="D194" s="229" t="s">
        <v>223</v>
      </c>
      <c r="E194" s="41"/>
      <c r="F194" s="230" t="s">
        <v>380</v>
      </c>
      <c r="G194" s="41"/>
      <c r="H194" s="41"/>
      <c r="I194" s="231"/>
      <c r="J194" s="41"/>
      <c r="K194" s="41"/>
      <c r="L194" s="45"/>
      <c r="M194" s="232"/>
      <c r="N194" s="233"/>
      <c r="O194" s="85"/>
      <c r="P194" s="85"/>
      <c r="Q194" s="85"/>
      <c r="R194" s="85"/>
      <c r="S194" s="85"/>
      <c r="T194" s="86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T194" s="18" t="s">
        <v>223</v>
      </c>
      <c r="AU194" s="18" t="s">
        <v>75</v>
      </c>
    </row>
    <row r="195" s="13" customFormat="1">
      <c r="A195" s="13"/>
      <c r="B195" s="234"/>
      <c r="C195" s="235"/>
      <c r="D195" s="229" t="s">
        <v>225</v>
      </c>
      <c r="E195" s="236" t="s">
        <v>19</v>
      </c>
      <c r="F195" s="237" t="s">
        <v>836</v>
      </c>
      <c r="G195" s="235"/>
      <c r="H195" s="238">
        <v>3.6000000000000001</v>
      </c>
      <c r="I195" s="239"/>
      <c r="J195" s="235"/>
      <c r="K195" s="235"/>
      <c r="L195" s="240"/>
      <c r="M195" s="241"/>
      <c r="N195" s="242"/>
      <c r="O195" s="242"/>
      <c r="P195" s="242"/>
      <c r="Q195" s="242"/>
      <c r="R195" s="242"/>
      <c r="S195" s="242"/>
      <c r="T195" s="24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44" t="s">
        <v>225</v>
      </c>
      <c r="AU195" s="244" t="s">
        <v>75</v>
      </c>
      <c r="AV195" s="13" t="s">
        <v>79</v>
      </c>
      <c r="AW195" s="13" t="s">
        <v>32</v>
      </c>
      <c r="AX195" s="13" t="s">
        <v>71</v>
      </c>
      <c r="AY195" s="244" t="s">
        <v>209</v>
      </c>
    </row>
    <row r="196" s="13" customFormat="1">
      <c r="A196" s="13"/>
      <c r="B196" s="234"/>
      <c r="C196" s="235"/>
      <c r="D196" s="229" t="s">
        <v>225</v>
      </c>
      <c r="E196" s="236" t="s">
        <v>19</v>
      </c>
      <c r="F196" s="237" t="s">
        <v>837</v>
      </c>
      <c r="G196" s="235"/>
      <c r="H196" s="238">
        <v>0.63700000000000001</v>
      </c>
      <c r="I196" s="239"/>
      <c r="J196" s="235"/>
      <c r="K196" s="235"/>
      <c r="L196" s="240"/>
      <c r="M196" s="241"/>
      <c r="N196" s="242"/>
      <c r="O196" s="242"/>
      <c r="P196" s="242"/>
      <c r="Q196" s="242"/>
      <c r="R196" s="242"/>
      <c r="S196" s="242"/>
      <c r="T196" s="24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44" t="s">
        <v>225</v>
      </c>
      <c r="AU196" s="244" t="s">
        <v>75</v>
      </c>
      <c r="AV196" s="13" t="s">
        <v>79</v>
      </c>
      <c r="AW196" s="13" t="s">
        <v>32</v>
      </c>
      <c r="AX196" s="13" t="s">
        <v>71</v>
      </c>
      <c r="AY196" s="244" t="s">
        <v>209</v>
      </c>
    </row>
    <row r="197" s="13" customFormat="1">
      <c r="A197" s="13"/>
      <c r="B197" s="234"/>
      <c r="C197" s="235"/>
      <c r="D197" s="229" t="s">
        <v>225</v>
      </c>
      <c r="E197" s="236" t="s">
        <v>19</v>
      </c>
      <c r="F197" s="237" t="s">
        <v>838</v>
      </c>
      <c r="G197" s="235"/>
      <c r="H197" s="238">
        <v>28</v>
      </c>
      <c r="I197" s="239"/>
      <c r="J197" s="235"/>
      <c r="K197" s="235"/>
      <c r="L197" s="240"/>
      <c r="M197" s="241"/>
      <c r="N197" s="242"/>
      <c r="O197" s="242"/>
      <c r="P197" s="242"/>
      <c r="Q197" s="242"/>
      <c r="R197" s="242"/>
      <c r="S197" s="242"/>
      <c r="T197" s="24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44" t="s">
        <v>225</v>
      </c>
      <c r="AU197" s="244" t="s">
        <v>75</v>
      </c>
      <c r="AV197" s="13" t="s">
        <v>79</v>
      </c>
      <c r="AW197" s="13" t="s">
        <v>32</v>
      </c>
      <c r="AX197" s="13" t="s">
        <v>71</v>
      </c>
      <c r="AY197" s="244" t="s">
        <v>209</v>
      </c>
    </row>
    <row r="198" s="13" customFormat="1">
      <c r="A198" s="13"/>
      <c r="B198" s="234"/>
      <c r="C198" s="235"/>
      <c r="D198" s="229" t="s">
        <v>225</v>
      </c>
      <c r="E198" s="236" t="s">
        <v>19</v>
      </c>
      <c r="F198" s="237" t="s">
        <v>839</v>
      </c>
      <c r="G198" s="235"/>
      <c r="H198" s="238">
        <v>18</v>
      </c>
      <c r="I198" s="239"/>
      <c r="J198" s="235"/>
      <c r="K198" s="235"/>
      <c r="L198" s="240"/>
      <c r="M198" s="241"/>
      <c r="N198" s="242"/>
      <c r="O198" s="242"/>
      <c r="P198" s="242"/>
      <c r="Q198" s="242"/>
      <c r="R198" s="242"/>
      <c r="S198" s="242"/>
      <c r="T198" s="24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44" t="s">
        <v>225</v>
      </c>
      <c r="AU198" s="244" t="s">
        <v>75</v>
      </c>
      <c r="AV198" s="13" t="s">
        <v>79</v>
      </c>
      <c r="AW198" s="13" t="s">
        <v>32</v>
      </c>
      <c r="AX198" s="13" t="s">
        <v>71</v>
      </c>
      <c r="AY198" s="244" t="s">
        <v>209</v>
      </c>
    </row>
    <row r="199" s="14" customFormat="1">
      <c r="A199" s="14"/>
      <c r="B199" s="245"/>
      <c r="C199" s="246"/>
      <c r="D199" s="229" t="s">
        <v>225</v>
      </c>
      <c r="E199" s="247" t="s">
        <v>19</v>
      </c>
      <c r="F199" s="248" t="s">
        <v>229</v>
      </c>
      <c r="G199" s="246"/>
      <c r="H199" s="249">
        <v>50.237000000000002</v>
      </c>
      <c r="I199" s="250"/>
      <c r="J199" s="246"/>
      <c r="K199" s="246"/>
      <c r="L199" s="251"/>
      <c r="M199" s="252"/>
      <c r="N199" s="253"/>
      <c r="O199" s="253"/>
      <c r="P199" s="253"/>
      <c r="Q199" s="253"/>
      <c r="R199" s="253"/>
      <c r="S199" s="253"/>
      <c r="T199" s="25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55" t="s">
        <v>225</v>
      </c>
      <c r="AU199" s="255" t="s">
        <v>75</v>
      </c>
      <c r="AV199" s="14" t="s">
        <v>116</v>
      </c>
      <c r="AW199" s="14" t="s">
        <v>32</v>
      </c>
      <c r="AX199" s="14" t="s">
        <v>75</v>
      </c>
      <c r="AY199" s="255" t="s">
        <v>209</v>
      </c>
    </row>
    <row r="200" s="2" customFormat="1">
      <c r="A200" s="39"/>
      <c r="B200" s="40"/>
      <c r="C200" s="216" t="s">
        <v>840</v>
      </c>
      <c r="D200" s="216" t="s">
        <v>213</v>
      </c>
      <c r="E200" s="217" t="s">
        <v>611</v>
      </c>
      <c r="F200" s="218" t="s">
        <v>612</v>
      </c>
      <c r="G200" s="219" t="s">
        <v>289</v>
      </c>
      <c r="H200" s="220">
        <v>22.193999999999999</v>
      </c>
      <c r="I200" s="221"/>
      <c r="J200" s="222">
        <f>ROUND(I200*H200,2)</f>
        <v>0</v>
      </c>
      <c r="K200" s="218" t="s">
        <v>216</v>
      </c>
      <c r="L200" s="45"/>
      <c r="M200" s="223" t="s">
        <v>19</v>
      </c>
      <c r="N200" s="224" t="s">
        <v>42</v>
      </c>
      <c r="O200" s="85"/>
      <c r="P200" s="225">
        <f>O200*H200</f>
        <v>0</v>
      </c>
      <c r="Q200" s="225">
        <v>0</v>
      </c>
      <c r="R200" s="225">
        <f>Q200*H200</f>
        <v>0</v>
      </c>
      <c r="S200" s="225">
        <v>0</v>
      </c>
      <c r="T200" s="226">
        <f>S200*H200</f>
        <v>0</v>
      </c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R200" s="227" t="s">
        <v>217</v>
      </c>
      <c r="AT200" s="227" t="s">
        <v>213</v>
      </c>
      <c r="AU200" s="227" t="s">
        <v>75</v>
      </c>
      <c r="AY200" s="18" t="s">
        <v>209</v>
      </c>
      <c r="BE200" s="228">
        <f>IF(N200="základní",J200,0)</f>
        <v>0</v>
      </c>
      <c r="BF200" s="228">
        <f>IF(N200="snížená",J200,0)</f>
        <v>0</v>
      </c>
      <c r="BG200" s="228">
        <f>IF(N200="zákl. přenesená",J200,0)</f>
        <v>0</v>
      </c>
      <c r="BH200" s="228">
        <f>IF(N200="sníž. přenesená",J200,0)</f>
        <v>0</v>
      </c>
      <c r="BI200" s="228">
        <f>IF(N200="nulová",J200,0)</f>
        <v>0</v>
      </c>
      <c r="BJ200" s="18" t="s">
        <v>75</v>
      </c>
      <c r="BK200" s="228">
        <f>ROUND(I200*H200,2)</f>
        <v>0</v>
      </c>
      <c r="BL200" s="18" t="s">
        <v>217</v>
      </c>
      <c r="BM200" s="227" t="s">
        <v>841</v>
      </c>
    </row>
    <row r="201" s="2" customFormat="1">
      <c r="A201" s="39"/>
      <c r="B201" s="40"/>
      <c r="C201" s="41"/>
      <c r="D201" s="229" t="s">
        <v>223</v>
      </c>
      <c r="E201" s="41"/>
      <c r="F201" s="230" t="s">
        <v>380</v>
      </c>
      <c r="G201" s="41"/>
      <c r="H201" s="41"/>
      <c r="I201" s="231"/>
      <c r="J201" s="41"/>
      <c r="K201" s="41"/>
      <c r="L201" s="45"/>
      <c r="M201" s="232"/>
      <c r="N201" s="233"/>
      <c r="O201" s="85"/>
      <c r="P201" s="85"/>
      <c r="Q201" s="85"/>
      <c r="R201" s="85"/>
      <c r="S201" s="85"/>
      <c r="T201" s="86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T201" s="18" t="s">
        <v>223</v>
      </c>
      <c r="AU201" s="18" t="s">
        <v>75</v>
      </c>
    </row>
    <row r="202" s="13" customFormat="1">
      <c r="A202" s="13"/>
      <c r="B202" s="234"/>
      <c r="C202" s="235"/>
      <c r="D202" s="229" t="s">
        <v>225</v>
      </c>
      <c r="E202" s="236" t="s">
        <v>19</v>
      </c>
      <c r="F202" s="237" t="s">
        <v>842</v>
      </c>
      <c r="G202" s="235"/>
      <c r="H202" s="238">
        <v>22.193999999999999</v>
      </c>
      <c r="I202" s="239"/>
      <c r="J202" s="235"/>
      <c r="K202" s="235"/>
      <c r="L202" s="240"/>
      <c r="M202" s="241"/>
      <c r="N202" s="242"/>
      <c r="O202" s="242"/>
      <c r="P202" s="242"/>
      <c r="Q202" s="242"/>
      <c r="R202" s="242"/>
      <c r="S202" s="242"/>
      <c r="T202" s="24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44" t="s">
        <v>225</v>
      </c>
      <c r="AU202" s="244" t="s">
        <v>75</v>
      </c>
      <c r="AV202" s="13" t="s">
        <v>79</v>
      </c>
      <c r="AW202" s="13" t="s">
        <v>32</v>
      </c>
      <c r="AX202" s="13" t="s">
        <v>75</v>
      </c>
      <c r="AY202" s="244" t="s">
        <v>209</v>
      </c>
    </row>
    <row r="203" s="2" customFormat="1" ht="78" customHeight="1">
      <c r="A203" s="39"/>
      <c r="B203" s="40"/>
      <c r="C203" s="216" t="s">
        <v>843</v>
      </c>
      <c r="D203" s="216" t="s">
        <v>213</v>
      </c>
      <c r="E203" s="217" t="s">
        <v>399</v>
      </c>
      <c r="F203" s="218" t="s">
        <v>609</v>
      </c>
      <c r="G203" s="219" t="s">
        <v>289</v>
      </c>
      <c r="H203" s="220">
        <v>10.395</v>
      </c>
      <c r="I203" s="221"/>
      <c r="J203" s="222">
        <f>ROUND(I203*H203,2)</f>
        <v>0</v>
      </c>
      <c r="K203" s="218" t="s">
        <v>216</v>
      </c>
      <c r="L203" s="45"/>
      <c r="M203" s="223" t="s">
        <v>19</v>
      </c>
      <c r="N203" s="224" t="s">
        <v>42</v>
      </c>
      <c r="O203" s="85"/>
      <c r="P203" s="225">
        <f>O203*H203</f>
        <v>0</v>
      </c>
      <c r="Q203" s="225">
        <v>0</v>
      </c>
      <c r="R203" s="225">
        <f>Q203*H203</f>
        <v>0</v>
      </c>
      <c r="S203" s="225">
        <v>0</v>
      </c>
      <c r="T203" s="226">
        <f>S203*H203</f>
        <v>0</v>
      </c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R203" s="227" t="s">
        <v>217</v>
      </c>
      <c r="AT203" s="227" t="s">
        <v>213</v>
      </c>
      <c r="AU203" s="227" t="s">
        <v>75</v>
      </c>
      <c r="AY203" s="18" t="s">
        <v>209</v>
      </c>
      <c r="BE203" s="228">
        <f>IF(N203="základní",J203,0)</f>
        <v>0</v>
      </c>
      <c r="BF203" s="228">
        <f>IF(N203="snížená",J203,0)</f>
        <v>0</v>
      </c>
      <c r="BG203" s="228">
        <f>IF(N203="zákl. přenesená",J203,0)</f>
        <v>0</v>
      </c>
      <c r="BH203" s="228">
        <f>IF(N203="sníž. přenesená",J203,0)</f>
        <v>0</v>
      </c>
      <c r="BI203" s="228">
        <f>IF(N203="nulová",J203,0)</f>
        <v>0</v>
      </c>
      <c r="BJ203" s="18" t="s">
        <v>75</v>
      </c>
      <c r="BK203" s="228">
        <f>ROUND(I203*H203,2)</f>
        <v>0</v>
      </c>
      <c r="BL203" s="18" t="s">
        <v>217</v>
      </c>
      <c r="BM203" s="227" t="s">
        <v>395</v>
      </c>
    </row>
    <row r="204" s="2" customFormat="1">
      <c r="A204" s="39"/>
      <c r="B204" s="40"/>
      <c r="C204" s="41"/>
      <c r="D204" s="229" t="s">
        <v>223</v>
      </c>
      <c r="E204" s="41"/>
      <c r="F204" s="230" t="s">
        <v>380</v>
      </c>
      <c r="G204" s="41"/>
      <c r="H204" s="41"/>
      <c r="I204" s="231"/>
      <c r="J204" s="41"/>
      <c r="K204" s="41"/>
      <c r="L204" s="45"/>
      <c r="M204" s="232"/>
      <c r="N204" s="233"/>
      <c r="O204" s="85"/>
      <c r="P204" s="85"/>
      <c r="Q204" s="85"/>
      <c r="R204" s="85"/>
      <c r="S204" s="85"/>
      <c r="T204" s="86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T204" s="18" t="s">
        <v>223</v>
      </c>
      <c r="AU204" s="18" t="s">
        <v>75</v>
      </c>
    </row>
    <row r="205" s="13" customFormat="1">
      <c r="A205" s="13"/>
      <c r="B205" s="234"/>
      <c r="C205" s="235"/>
      <c r="D205" s="229" t="s">
        <v>225</v>
      </c>
      <c r="E205" s="236" t="s">
        <v>19</v>
      </c>
      <c r="F205" s="237" t="s">
        <v>844</v>
      </c>
      <c r="G205" s="235"/>
      <c r="H205" s="238">
        <v>10.395</v>
      </c>
      <c r="I205" s="239"/>
      <c r="J205" s="235"/>
      <c r="K205" s="235"/>
      <c r="L205" s="240"/>
      <c r="M205" s="241"/>
      <c r="N205" s="242"/>
      <c r="O205" s="242"/>
      <c r="P205" s="242"/>
      <c r="Q205" s="242"/>
      <c r="R205" s="242"/>
      <c r="S205" s="242"/>
      <c r="T205" s="24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44" t="s">
        <v>225</v>
      </c>
      <c r="AU205" s="244" t="s">
        <v>75</v>
      </c>
      <c r="AV205" s="13" t="s">
        <v>79</v>
      </c>
      <c r="AW205" s="13" t="s">
        <v>32</v>
      </c>
      <c r="AX205" s="13" t="s">
        <v>75</v>
      </c>
      <c r="AY205" s="244" t="s">
        <v>209</v>
      </c>
    </row>
    <row r="206" s="2" customFormat="1" ht="78" customHeight="1">
      <c r="A206" s="39"/>
      <c r="B206" s="40"/>
      <c r="C206" s="216" t="s">
        <v>845</v>
      </c>
      <c r="D206" s="216" t="s">
        <v>213</v>
      </c>
      <c r="E206" s="217" t="s">
        <v>846</v>
      </c>
      <c r="F206" s="218" t="s">
        <v>847</v>
      </c>
      <c r="G206" s="219" t="s">
        <v>289</v>
      </c>
      <c r="H206" s="220">
        <v>34.390999999999998</v>
      </c>
      <c r="I206" s="221"/>
      <c r="J206" s="222">
        <f>ROUND(I206*H206,2)</f>
        <v>0</v>
      </c>
      <c r="K206" s="218" t="s">
        <v>216</v>
      </c>
      <c r="L206" s="45"/>
      <c r="M206" s="223" t="s">
        <v>19</v>
      </c>
      <c r="N206" s="224" t="s">
        <v>42</v>
      </c>
      <c r="O206" s="85"/>
      <c r="P206" s="225">
        <f>O206*H206</f>
        <v>0</v>
      </c>
      <c r="Q206" s="225">
        <v>0</v>
      </c>
      <c r="R206" s="225">
        <f>Q206*H206</f>
        <v>0</v>
      </c>
      <c r="S206" s="225">
        <v>0</v>
      </c>
      <c r="T206" s="226">
        <f>S206*H206</f>
        <v>0</v>
      </c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R206" s="227" t="s">
        <v>217</v>
      </c>
      <c r="AT206" s="227" t="s">
        <v>213</v>
      </c>
      <c r="AU206" s="227" t="s">
        <v>75</v>
      </c>
      <c r="AY206" s="18" t="s">
        <v>209</v>
      </c>
      <c r="BE206" s="228">
        <f>IF(N206="základní",J206,0)</f>
        <v>0</v>
      </c>
      <c r="BF206" s="228">
        <f>IF(N206="snížená",J206,0)</f>
        <v>0</v>
      </c>
      <c r="BG206" s="228">
        <f>IF(N206="zákl. přenesená",J206,0)</f>
        <v>0</v>
      </c>
      <c r="BH206" s="228">
        <f>IF(N206="sníž. přenesená",J206,0)</f>
        <v>0</v>
      </c>
      <c r="BI206" s="228">
        <f>IF(N206="nulová",J206,0)</f>
        <v>0</v>
      </c>
      <c r="BJ206" s="18" t="s">
        <v>75</v>
      </c>
      <c r="BK206" s="228">
        <f>ROUND(I206*H206,2)</f>
        <v>0</v>
      </c>
      <c r="BL206" s="18" t="s">
        <v>217</v>
      </c>
      <c r="BM206" s="227" t="s">
        <v>401</v>
      </c>
    </row>
    <row r="207" s="2" customFormat="1">
      <c r="A207" s="39"/>
      <c r="B207" s="40"/>
      <c r="C207" s="41"/>
      <c r="D207" s="229" t="s">
        <v>223</v>
      </c>
      <c r="E207" s="41"/>
      <c r="F207" s="230" t="s">
        <v>380</v>
      </c>
      <c r="G207" s="41"/>
      <c r="H207" s="41"/>
      <c r="I207" s="231"/>
      <c r="J207" s="41"/>
      <c r="K207" s="41"/>
      <c r="L207" s="45"/>
      <c r="M207" s="232"/>
      <c r="N207" s="233"/>
      <c r="O207" s="85"/>
      <c r="P207" s="85"/>
      <c r="Q207" s="85"/>
      <c r="R207" s="85"/>
      <c r="S207" s="85"/>
      <c r="T207" s="86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T207" s="18" t="s">
        <v>223</v>
      </c>
      <c r="AU207" s="18" t="s">
        <v>75</v>
      </c>
    </row>
    <row r="208" s="13" customFormat="1">
      <c r="A208" s="13"/>
      <c r="B208" s="234"/>
      <c r="C208" s="235"/>
      <c r="D208" s="229" t="s">
        <v>225</v>
      </c>
      <c r="E208" s="236" t="s">
        <v>19</v>
      </c>
      <c r="F208" s="237" t="s">
        <v>848</v>
      </c>
      <c r="G208" s="235"/>
      <c r="H208" s="238">
        <v>7.9530000000000003</v>
      </c>
      <c r="I208" s="239"/>
      <c r="J208" s="235"/>
      <c r="K208" s="235"/>
      <c r="L208" s="240"/>
      <c r="M208" s="241"/>
      <c r="N208" s="242"/>
      <c r="O208" s="242"/>
      <c r="P208" s="242"/>
      <c r="Q208" s="242"/>
      <c r="R208" s="242"/>
      <c r="S208" s="242"/>
      <c r="T208" s="24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44" t="s">
        <v>225</v>
      </c>
      <c r="AU208" s="244" t="s">
        <v>75</v>
      </c>
      <c r="AV208" s="13" t="s">
        <v>79</v>
      </c>
      <c r="AW208" s="13" t="s">
        <v>32</v>
      </c>
      <c r="AX208" s="13" t="s">
        <v>71</v>
      </c>
      <c r="AY208" s="244" t="s">
        <v>209</v>
      </c>
    </row>
    <row r="209" s="13" customFormat="1">
      <c r="A209" s="13"/>
      <c r="B209" s="234"/>
      <c r="C209" s="235"/>
      <c r="D209" s="229" t="s">
        <v>225</v>
      </c>
      <c r="E209" s="236" t="s">
        <v>19</v>
      </c>
      <c r="F209" s="237" t="s">
        <v>382</v>
      </c>
      <c r="G209" s="235"/>
      <c r="H209" s="238">
        <v>26.437999999999999</v>
      </c>
      <c r="I209" s="239"/>
      <c r="J209" s="235"/>
      <c r="K209" s="235"/>
      <c r="L209" s="240"/>
      <c r="M209" s="241"/>
      <c r="N209" s="242"/>
      <c r="O209" s="242"/>
      <c r="P209" s="242"/>
      <c r="Q209" s="242"/>
      <c r="R209" s="242"/>
      <c r="S209" s="242"/>
      <c r="T209" s="24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44" t="s">
        <v>225</v>
      </c>
      <c r="AU209" s="244" t="s">
        <v>75</v>
      </c>
      <c r="AV209" s="13" t="s">
        <v>79</v>
      </c>
      <c r="AW209" s="13" t="s">
        <v>32</v>
      </c>
      <c r="AX209" s="13" t="s">
        <v>71</v>
      </c>
      <c r="AY209" s="244" t="s">
        <v>209</v>
      </c>
    </row>
    <row r="210" s="14" customFormat="1">
      <c r="A210" s="14"/>
      <c r="B210" s="245"/>
      <c r="C210" s="246"/>
      <c r="D210" s="229" t="s">
        <v>225</v>
      </c>
      <c r="E210" s="247" t="s">
        <v>19</v>
      </c>
      <c r="F210" s="248" t="s">
        <v>229</v>
      </c>
      <c r="G210" s="246"/>
      <c r="H210" s="249">
        <v>34.390999999999998</v>
      </c>
      <c r="I210" s="250"/>
      <c r="J210" s="246"/>
      <c r="K210" s="246"/>
      <c r="L210" s="251"/>
      <c r="M210" s="252"/>
      <c r="N210" s="253"/>
      <c r="O210" s="253"/>
      <c r="P210" s="253"/>
      <c r="Q210" s="253"/>
      <c r="R210" s="253"/>
      <c r="S210" s="253"/>
      <c r="T210" s="25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T210" s="255" t="s">
        <v>225</v>
      </c>
      <c r="AU210" s="255" t="s">
        <v>75</v>
      </c>
      <c r="AV210" s="14" t="s">
        <v>116</v>
      </c>
      <c r="AW210" s="14" t="s">
        <v>32</v>
      </c>
      <c r="AX210" s="14" t="s">
        <v>75</v>
      </c>
      <c r="AY210" s="255" t="s">
        <v>209</v>
      </c>
    </row>
    <row r="211" s="2" customFormat="1">
      <c r="A211" s="39"/>
      <c r="B211" s="40"/>
      <c r="C211" s="216" t="s">
        <v>849</v>
      </c>
      <c r="D211" s="216" t="s">
        <v>213</v>
      </c>
      <c r="E211" s="217" t="s">
        <v>683</v>
      </c>
      <c r="F211" s="218" t="s">
        <v>684</v>
      </c>
      <c r="G211" s="219" t="s">
        <v>289</v>
      </c>
      <c r="H211" s="220">
        <v>10</v>
      </c>
      <c r="I211" s="221"/>
      <c r="J211" s="222">
        <f>ROUND(I211*H211,2)</f>
        <v>0</v>
      </c>
      <c r="K211" s="218" t="s">
        <v>216</v>
      </c>
      <c r="L211" s="45"/>
      <c r="M211" s="223" t="s">
        <v>19</v>
      </c>
      <c r="N211" s="224" t="s">
        <v>42</v>
      </c>
      <c r="O211" s="85"/>
      <c r="P211" s="225">
        <f>O211*H211</f>
        <v>0</v>
      </c>
      <c r="Q211" s="225">
        <v>0</v>
      </c>
      <c r="R211" s="225">
        <f>Q211*H211</f>
        <v>0</v>
      </c>
      <c r="S211" s="225">
        <v>0</v>
      </c>
      <c r="T211" s="226">
        <f>S211*H211</f>
        <v>0</v>
      </c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R211" s="227" t="s">
        <v>217</v>
      </c>
      <c r="AT211" s="227" t="s">
        <v>213</v>
      </c>
      <c r="AU211" s="227" t="s">
        <v>75</v>
      </c>
      <c r="AY211" s="18" t="s">
        <v>209</v>
      </c>
      <c r="BE211" s="228">
        <f>IF(N211="základní",J211,0)</f>
        <v>0</v>
      </c>
      <c r="BF211" s="228">
        <f>IF(N211="snížená",J211,0)</f>
        <v>0</v>
      </c>
      <c r="BG211" s="228">
        <f>IF(N211="zákl. přenesená",J211,0)</f>
        <v>0</v>
      </c>
      <c r="BH211" s="228">
        <f>IF(N211="sníž. přenesená",J211,0)</f>
        <v>0</v>
      </c>
      <c r="BI211" s="228">
        <f>IF(N211="nulová",J211,0)</f>
        <v>0</v>
      </c>
      <c r="BJ211" s="18" t="s">
        <v>75</v>
      </c>
      <c r="BK211" s="228">
        <f>ROUND(I211*H211,2)</f>
        <v>0</v>
      </c>
      <c r="BL211" s="18" t="s">
        <v>217</v>
      </c>
      <c r="BM211" s="227" t="s">
        <v>850</v>
      </c>
    </row>
    <row r="212" s="13" customFormat="1">
      <c r="A212" s="13"/>
      <c r="B212" s="234"/>
      <c r="C212" s="235"/>
      <c r="D212" s="229" t="s">
        <v>225</v>
      </c>
      <c r="E212" s="236" t="s">
        <v>19</v>
      </c>
      <c r="F212" s="237" t="s">
        <v>851</v>
      </c>
      <c r="G212" s="235"/>
      <c r="H212" s="238">
        <v>10</v>
      </c>
      <c r="I212" s="239"/>
      <c r="J212" s="235"/>
      <c r="K212" s="235"/>
      <c r="L212" s="240"/>
      <c r="M212" s="241"/>
      <c r="N212" s="242"/>
      <c r="O212" s="242"/>
      <c r="P212" s="242"/>
      <c r="Q212" s="242"/>
      <c r="R212" s="242"/>
      <c r="S212" s="242"/>
      <c r="T212" s="24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44" t="s">
        <v>225</v>
      </c>
      <c r="AU212" s="244" t="s">
        <v>75</v>
      </c>
      <c r="AV212" s="13" t="s">
        <v>79</v>
      </c>
      <c r="AW212" s="13" t="s">
        <v>32</v>
      </c>
      <c r="AX212" s="13" t="s">
        <v>75</v>
      </c>
      <c r="AY212" s="244" t="s">
        <v>209</v>
      </c>
    </row>
    <row r="213" s="2" customFormat="1">
      <c r="A213" s="39"/>
      <c r="B213" s="40"/>
      <c r="C213" s="216" t="s">
        <v>852</v>
      </c>
      <c r="D213" s="216" t="s">
        <v>213</v>
      </c>
      <c r="E213" s="217" t="s">
        <v>853</v>
      </c>
      <c r="F213" s="218" t="s">
        <v>854</v>
      </c>
      <c r="G213" s="219" t="s">
        <v>289</v>
      </c>
      <c r="H213" s="220">
        <v>1.2250000000000001</v>
      </c>
      <c r="I213" s="221"/>
      <c r="J213" s="222">
        <f>ROUND(I213*H213,2)</f>
        <v>0</v>
      </c>
      <c r="K213" s="218" t="s">
        <v>216</v>
      </c>
      <c r="L213" s="45"/>
      <c r="M213" s="223" t="s">
        <v>19</v>
      </c>
      <c r="N213" s="224" t="s">
        <v>42</v>
      </c>
      <c r="O213" s="85"/>
      <c r="P213" s="225">
        <f>O213*H213</f>
        <v>0</v>
      </c>
      <c r="Q213" s="225">
        <v>0</v>
      </c>
      <c r="R213" s="225">
        <f>Q213*H213</f>
        <v>0</v>
      </c>
      <c r="S213" s="225">
        <v>0</v>
      </c>
      <c r="T213" s="226">
        <f>S213*H213</f>
        <v>0</v>
      </c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R213" s="227" t="s">
        <v>217</v>
      </c>
      <c r="AT213" s="227" t="s">
        <v>213</v>
      </c>
      <c r="AU213" s="227" t="s">
        <v>75</v>
      </c>
      <c r="AY213" s="18" t="s">
        <v>209</v>
      </c>
      <c r="BE213" s="228">
        <f>IF(N213="základní",J213,0)</f>
        <v>0</v>
      </c>
      <c r="BF213" s="228">
        <f>IF(N213="snížená",J213,0)</f>
        <v>0</v>
      </c>
      <c r="BG213" s="228">
        <f>IF(N213="zákl. přenesená",J213,0)</f>
        <v>0</v>
      </c>
      <c r="BH213" s="228">
        <f>IF(N213="sníž. přenesená",J213,0)</f>
        <v>0</v>
      </c>
      <c r="BI213" s="228">
        <f>IF(N213="nulová",J213,0)</f>
        <v>0</v>
      </c>
      <c r="BJ213" s="18" t="s">
        <v>75</v>
      </c>
      <c r="BK213" s="228">
        <f>ROUND(I213*H213,2)</f>
        <v>0</v>
      </c>
      <c r="BL213" s="18" t="s">
        <v>217</v>
      </c>
      <c r="BM213" s="227" t="s">
        <v>855</v>
      </c>
    </row>
    <row r="214" s="13" customFormat="1">
      <c r="A214" s="13"/>
      <c r="B214" s="234"/>
      <c r="C214" s="235"/>
      <c r="D214" s="229" t="s">
        <v>225</v>
      </c>
      <c r="E214" s="236" t="s">
        <v>19</v>
      </c>
      <c r="F214" s="237" t="s">
        <v>856</v>
      </c>
      <c r="G214" s="235"/>
      <c r="H214" s="238">
        <v>1.2250000000000001</v>
      </c>
      <c r="I214" s="239"/>
      <c r="J214" s="235"/>
      <c r="K214" s="235"/>
      <c r="L214" s="240"/>
      <c r="M214" s="241"/>
      <c r="N214" s="242"/>
      <c r="O214" s="242"/>
      <c r="P214" s="242"/>
      <c r="Q214" s="242"/>
      <c r="R214" s="242"/>
      <c r="S214" s="242"/>
      <c r="T214" s="24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44" t="s">
        <v>225</v>
      </c>
      <c r="AU214" s="244" t="s">
        <v>75</v>
      </c>
      <c r="AV214" s="13" t="s">
        <v>79</v>
      </c>
      <c r="AW214" s="13" t="s">
        <v>32</v>
      </c>
      <c r="AX214" s="13" t="s">
        <v>75</v>
      </c>
      <c r="AY214" s="244" t="s">
        <v>209</v>
      </c>
    </row>
    <row r="215" s="2" customFormat="1">
      <c r="A215" s="39"/>
      <c r="B215" s="40"/>
      <c r="C215" s="216" t="s">
        <v>857</v>
      </c>
      <c r="D215" s="216" t="s">
        <v>213</v>
      </c>
      <c r="E215" s="217" t="s">
        <v>858</v>
      </c>
      <c r="F215" s="218" t="s">
        <v>859</v>
      </c>
      <c r="G215" s="219" t="s">
        <v>289</v>
      </c>
      <c r="H215" s="220">
        <v>159.25</v>
      </c>
      <c r="I215" s="221"/>
      <c r="J215" s="222">
        <f>ROUND(I215*H215,2)</f>
        <v>0</v>
      </c>
      <c r="K215" s="218" t="s">
        <v>216</v>
      </c>
      <c r="L215" s="45"/>
      <c r="M215" s="223" t="s">
        <v>19</v>
      </c>
      <c r="N215" s="224" t="s">
        <v>42</v>
      </c>
      <c r="O215" s="85"/>
      <c r="P215" s="225">
        <f>O215*H215</f>
        <v>0</v>
      </c>
      <c r="Q215" s="225">
        <v>0</v>
      </c>
      <c r="R215" s="225">
        <f>Q215*H215</f>
        <v>0</v>
      </c>
      <c r="S215" s="225">
        <v>0</v>
      </c>
      <c r="T215" s="226">
        <f>S215*H215</f>
        <v>0</v>
      </c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R215" s="227" t="s">
        <v>217</v>
      </c>
      <c r="AT215" s="227" t="s">
        <v>213</v>
      </c>
      <c r="AU215" s="227" t="s">
        <v>75</v>
      </c>
      <c r="AY215" s="18" t="s">
        <v>209</v>
      </c>
      <c r="BE215" s="228">
        <f>IF(N215="základní",J215,0)</f>
        <v>0</v>
      </c>
      <c r="BF215" s="228">
        <f>IF(N215="snížená",J215,0)</f>
        <v>0</v>
      </c>
      <c r="BG215" s="228">
        <f>IF(N215="zákl. přenesená",J215,0)</f>
        <v>0</v>
      </c>
      <c r="BH215" s="228">
        <f>IF(N215="sníž. přenesená",J215,0)</f>
        <v>0</v>
      </c>
      <c r="BI215" s="228">
        <f>IF(N215="nulová",J215,0)</f>
        <v>0</v>
      </c>
      <c r="BJ215" s="18" t="s">
        <v>75</v>
      </c>
      <c r="BK215" s="228">
        <f>ROUND(I215*H215,2)</f>
        <v>0</v>
      </c>
      <c r="BL215" s="18" t="s">
        <v>217</v>
      </c>
      <c r="BM215" s="227" t="s">
        <v>860</v>
      </c>
    </row>
    <row r="216" s="13" customFormat="1">
      <c r="A216" s="13"/>
      <c r="B216" s="234"/>
      <c r="C216" s="235"/>
      <c r="D216" s="229" t="s">
        <v>225</v>
      </c>
      <c r="E216" s="236" t="s">
        <v>19</v>
      </c>
      <c r="F216" s="237" t="s">
        <v>861</v>
      </c>
      <c r="G216" s="235"/>
      <c r="H216" s="238">
        <v>159.25</v>
      </c>
      <c r="I216" s="239"/>
      <c r="J216" s="235"/>
      <c r="K216" s="235"/>
      <c r="L216" s="240"/>
      <c r="M216" s="241"/>
      <c r="N216" s="242"/>
      <c r="O216" s="242"/>
      <c r="P216" s="242"/>
      <c r="Q216" s="242"/>
      <c r="R216" s="242"/>
      <c r="S216" s="242"/>
      <c r="T216" s="24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44" t="s">
        <v>225</v>
      </c>
      <c r="AU216" s="244" t="s">
        <v>75</v>
      </c>
      <c r="AV216" s="13" t="s">
        <v>79</v>
      </c>
      <c r="AW216" s="13" t="s">
        <v>32</v>
      </c>
      <c r="AX216" s="13" t="s">
        <v>75</v>
      </c>
      <c r="AY216" s="244" t="s">
        <v>209</v>
      </c>
    </row>
    <row r="217" s="2" customFormat="1">
      <c r="A217" s="39"/>
      <c r="B217" s="40"/>
      <c r="C217" s="216" t="s">
        <v>862</v>
      </c>
      <c r="D217" s="216" t="s">
        <v>213</v>
      </c>
      <c r="E217" s="217" t="s">
        <v>420</v>
      </c>
      <c r="F217" s="218" t="s">
        <v>690</v>
      </c>
      <c r="G217" s="219" t="s">
        <v>289</v>
      </c>
      <c r="H217" s="220">
        <v>34.390999999999998</v>
      </c>
      <c r="I217" s="221"/>
      <c r="J217" s="222">
        <f>ROUND(I217*H217,2)</f>
        <v>0</v>
      </c>
      <c r="K217" s="218" t="s">
        <v>216</v>
      </c>
      <c r="L217" s="45"/>
      <c r="M217" s="223" t="s">
        <v>19</v>
      </c>
      <c r="N217" s="224" t="s">
        <v>42</v>
      </c>
      <c r="O217" s="85"/>
      <c r="P217" s="225">
        <f>O217*H217</f>
        <v>0</v>
      </c>
      <c r="Q217" s="225">
        <v>0</v>
      </c>
      <c r="R217" s="225">
        <f>Q217*H217</f>
        <v>0</v>
      </c>
      <c r="S217" s="225">
        <v>0</v>
      </c>
      <c r="T217" s="226">
        <f>S217*H217</f>
        <v>0</v>
      </c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R217" s="227" t="s">
        <v>217</v>
      </c>
      <c r="AT217" s="227" t="s">
        <v>213</v>
      </c>
      <c r="AU217" s="227" t="s">
        <v>75</v>
      </c>
      <c r="AY217" s="18" t="s">
        <v>209</v>
      </c>
      <c r="BE217" s="228">
        <f>IF(N217="základní",J217,0)</f>
        <v>0</v>
      </c>
      <c r="BF217" s="228">
        <f>IF(N217="snížená",J217,0)</f>
        <v>0</v>
      </c>
      <c r="BG217" s="228">
        <f>IF(N217="zákl. přenesená",J217,0)</f>
        <v>0</v>
      </c>
      <c r="BH217" s="228">
        <f>IF(N217="sníž. přenesená",J217,0)</f>
        <v>0</v>
      </c>
      <c r="BI217" s="228">
        <f>IF(N217="nulová",J217,0)</f>
        <v>0</v>
      </c>
      <c r="BJ217" s="18" t="s">
        <v>75</v>
      </c>
      <c r="BK217" s="228">
        <f>ROUND(I217*H217,2)</f>
        <v>0</v>
      </c>
      <c r="BL217" s="18" t="s">
        <v>217</v>
      </c>
      <c r="BM217" s="227" t="s">
        <v>422</v>
      </c>
    </row>
    <row r="218" s="13" customFormat="1">
      <c r="A218" s="13"/>
      <c r="B218" s="234"/>
      <c r="C218" s="235"/>
      <c r="D218" s="229" t="s">
        <v>225</v>
      </c>
      <c r="E218" s="236" t="s">
        <v>19</v>
      </c>
      <c r="F218" s="237" t="s">
        <v>848</v>
      </c>
      <c r="G218" s="235"/>
      <c r="H218" s="238">
        <v>7.9530000000000003</v>
      </c>
      <c r="I218" s="239"/>
      <c r="J218" s="235"/>
      <c r="K218" s="235"/>
      <c r="L218" s="240"/>
      <c r="M218" s="241"/>
      <c r="N218" s="242"/>
      <c r="O218" s="242"/>
      <c r="P218" s="242"/>
      <c r="Q218" s="242"/>
      <c r="R218" s="242"/>
      <c r="S218" s="242"/>
      <c r="T218" s="24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44" t="s">
        <v>225</v>
      </c>
      <c r="AU218" s="244" t="s">
        <v>75</v>
      </c>
      <c r="AV218" s="13" t="s">
        <v>79</v>
      </c>
      <c r="AW218" s="13" t="s">
        <v>32</v>
      </c>
      <c r="AX218" s="13" t="s">
        <v>71</v>
      </c>
      <c r="AY218" s="244" t="s">
        <v>209</v>
      </c>
    </row>
    <row r="219" s="13" customFormat="1">
      <c r="A219" s="13"/>
      <c r="B219" s="234"/>
      <c r="C219" s="235"/>
      <c r="D219" s="229" t="s">
        <v>225</v>
      </c>
      <c r="E219" s="236" t="s">
        <v>19</v>
      </c>
      <c r="F219" s="237" t="s">
        <v>382</v>
      </c>
      <c r="G219" s="235"/>
      <c r="H219" s="238">
        <v>26.437999999999999</v>
      </c>
      <c r="I219" s="239"/>
      <c r="J219" s="235"/>
      <c r="K219" s="235"/>
      <c r="L219" s="240"/>
      <c r="M219" s="241"/>
      <c r="N219" s="242"/>
      <c r="O219" s="242"/>
      <c r="P219" s="242"/>
      <c r="Q219" s="242"/>
      <c r="R219" s="242"/>
      <c r="S219" s="242"/>
      <c r="T219" s="24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44" t="s">
        <v>225</v>
      </c>
      <c r="AU219" s="244" t="s">
        <v>75</v>
      </c>
      <c r="AV219" s="13" t="s">
        <v>79</v>
      </c>
      <c r="AW219" s="13" t="s">
        <v>32</v>
      </c>
      <c r="AX219" s="13" t="s">
        <v>71</v>
      </c>
      <c r="AY219" s="244" t="s">
        <v>209</v>
      </c>
    </row>
    <row r="220" s="14" customFormat="1">
      <c r="A220" s="14"/>
      <c r="B220" s="245"/>
      <c r="C220" s="246"/>
      <c r="D220" s="229" t="s">
        <v>225</v>
      </c>
      <c r="E220" s="247" t="s">
        <v>19</v>
      </c>
      <c r="F220" s="248" t="s">
        <v>229</v>
      </c>
      <c r="G220" s="246"/>
      <c r="H220" s="249">
        <v>34.390999999999998</v>
      </c>
      <c r="I220" s="250"/>
      <c r="J220" s="246"/>
      <c r="K220" s="246"/>
      <c r="L220" s="251"/>
      <c r="M220" s="252"/>
      <c r="N220" s="253"/>
      <c r="O220" s="253"/>
      <c r="P220" s="253"/>
      <c r="Q220" s="253"/>
      <c r="R220" s="253"/>
      <c r="S220" s="253"/>
      <c r="T220" s="25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T220" s="255" t="s">
        <v>225</v>
      </c>
      <c r="AU220" s="255" t="s">
        <v>75</v>
      </c>
      <c r="AV220" s="14" t="s">
        <v>116</v>
      </c>
      <c r="AW220" s="14" t="s">
        <v>32</v>
      </c>
      <c r="AX220" s="14" t="s">
        <v>75</v>
      </c>
      <c r="AY220" s="255" t="s">
        <v>209</v>
      </c>
    </row>
    <row r="221" s="2" customFormat="1" ht="44.25" customHeight="1">
      <c r="A221" s="39"/>
      <c r="B221" s="40"/>
      <c r="C221" s="216" t="s">
        <v>863</v>
      </c>
      <c r="D221" s="216" t="s">
        <v>213</v>
      </c>
      <c r="E221" s="217" t="s">
        <v>425</v>
      </c>
      <c r="F221" s="218" t="s">
        <v>426</v>
      </c>
      <c r="G221" s="219" t="s">
        <v>221</v>
      </c>
      <c r="H221" s="220">
        <v>1</v>
      </c>
      <c r="I221" s="221"/>
      <c r="J221" s="222">
        <f>ROUND(I221*H221,2)</f>
        <v>0</v>
      </c>
      <c r="K221" s="218" t="s">
        <v>216</v>
      </c>
      <c r="L221" s="45"/>
      <c r="M221" s="223" t="s">
        <v>19</v>
      </c>
      <c r="N221" s="224" t="s">
        <v>42</v>
      </c>
      <c r="O221" s="85"/>
      <c r="P221" s="225">
        <f>O221*H221</f>
        <v>0</v>
      </c>
      <c r="Q221" s="225">
        <v>0</v>
      </c>
      <c r="R221" s="225">
        <f>Q221*H221</f>
        <v>0</v>
      </c>
      <c r="S221" s="225">
        <v>0</v>
      </c>
      <c r="T221" s="226">
        <f>S221*H221</f>
        <v>0</v>
      </c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R221" s="227" t="s">
        <v>217</v>
      </c>
      <c r="AT221" s="227" t="s">
        <v>213</v>
      </c>
      <c r="AU221" s="227" t="s">
        <v>75</v>
      </c>
      <c r="AY221" s="18" t="s">
        <v>209</v>
      </c>
      <c r="BE221" s="228">
        <f>IF(N221="základní",J221,0)</f>
        <v>0</v>
      </c>
      <c r="BF221" s="228">
        <f>IF(N221="snížená",J221,0)</f>
        <v>0</v>
      </c>
      <c r="BG221" s="228">
        <f>IF(N221="zákl. přenesená",J221,0)</f>
        <v>0</v>
      </c>
      <c r="BH221" s="228">
        <f>IF(N221="sníž. přenesená",J221,0)</f>
        <v>0</v>
      </c>
      <c r="BI221" s="228">
        <f>IF(N221="nulová",J221,0)</f>
        <v>0</v>
      </c>
      <c r="BJ221" s="18" t="s">
        <v>75</v>
      </c>
      <c r="BK221" s="228">
        <f>ROUND(I221*H221,2)</f>
        <v>0</v>
      </c>
      <c r="BL221" s="18" t="s">
        <v>217</v>
      </c>
      <c r="BM221" s="227" t="s">
        <v>427</v>
      </c>
    </row>
    <row r="222" s="13" customFormat="1">
      <c r="A222" s="13"/>
      <c r="B222" s="234"/>
      <c r="C222" s="235"/>
      <c r="D222" s="229" t="s">
        <v>225</v>
      </c>
      <c r="E222" s="236" t="s">
        <v>19</v>
      </c>
      <c r="F222" s="237" t="s">
        <v>428</v>
      </c>
      <c r="G222" s="235"/>
      <c r="H222" s="238">
        <v>1</v>
      </c>
      <c r="I222" s="239"/>
      <c r="J222" s="235"/>
      <c r="K222" s="235"/>
      <c r="L222" s="240"/>
      <c r="M222" s="241"/>
      <c r="N222" s="242"/>
      <c r="O222" s="242"/>
      <c r="P222" s="242"/>
      <c r="Q222" s="242"/>
      <c r="R222" s="242"/>
      <c r="S222" s="242"/>
      <c r="T222" s="24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44" t="s">
        <v>225</v>
      </c>
      <c r="AU222" s="244" t="s">
        <v>75</v>
      </c>
      <c r="AV222" s="13" t="s">
        <v>79</v>
      </c>
      <c r="AW222" s="13" t="s">
        <v>32</v>
      </c>
      <c r="AX222" s="13" t="s">
        <v>75</v>
      </c>
      <c r="AY222" s="244" t="s">
        <v>209</v>
      </c>
    </row>
    <row r="223" s="2" customFormat="1" ht="44.25" customHeight="1">
      <c r="A223" s="39"/>
      <c r="B223" s="40"/>
      <c r="C223" s="216" t="s">
        <v>864</v>
      </c>
      <c r="D223" s="216" t="s">
        <v>213</v>
      </c>
      <c r="E223" s="217" t="s">
        <v>430</v>
      </c>
      <c r="F223" s="218" t="s">
        <v>431</v>
      </c>
      <c r="G223" s="219" t="s">
        <v>221</v>
      </c>
      <c r="H223" s="220">
        <v>1</v>
      </c>
      <c r="I223" s="221"/>
      <c r="J223" s="222">
        <f>ROUND(I223*H223,2)</f>
        <v>0</v>
      </c>
      <c r="K223" s="218" t="s">
        <v>216</v>
      </c>
      <c r="L223" s="45"/>
      <c r="M223" s="223" t="s">
        <v>19</v>
      </c>
      <c r="N223" s="224" t="s">
        <v>42</v>
      </c>
      <c r="O223" s="85"/>
      <c r="P223" s="225">
        <f>O223*H223</f>
        <v>0</v>
      </c>
      <c r="Q223" s="225">
        <v>0</v>
      </c>
      <c r="R223" s="225">
        <f>Q223*H223</f>
        <v>0</v>
      </c>
      <c r="S223" s="225">
        <v>0</v>
      </c>
      <c r="T223" s="226">
        <f>S223*H223</f>
        <v>0</v>
      </c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R223" s="227" t="s">
        <v>217</v>
      </c>
      <c r="AT223" s="227" t="s">
        <v>213</v>
      </c>
      <c r="AU223" s="227" t="s">
        <v>75</v>
      </c>
      <c r="AY223" s="18" t="s">
        <v>209</v>
      </c>
      <c r="BE223" s="228">
        <f>IF(N223="základní",J223,0)</f>
        <v>0</v>
      </c>
      <c r="BF223" s="228">
        <f>IF(N223="snížená",J223,0)</f>
        <v>0</v>
      </c>
      <c r="BG223" s="228">
        <f>IF(N223="zákl. přenesená",J223,0)</f>
        <v>0</v>
      </c>
      <c r="BH223" s="228">
        <f>IF(N223="sníž. přenesená",J223,0)</f>
        <v>0</v>
      </c>
      <c r="BI223" s="228">
        <f>IF(N223="nulová",J223,0)</f>
        <v>0</v>
      </c>
      <c r="BJ223" s="18" t="s">
        <v>75</v>
      </c>
      <c r="BK223" s="228">
        <f>ROUND(I223*H223,2)</f>
        <v>0</v>
      </c>
      <c r="BL223" s="18" t="s">
        <v>217</v>
      </c>
      <c r="BM223" s="227" t="s">
        <v>432</v>
      </c>
    </row>
    <row r="224" s="13" customFormat="1">
      <c r="A224" s="13"/>
      <c r="B224" s="234"/>
      <c r="C224" s="235"/>
      <c r="D224" s="229" t="s">
        <v>225</v>
      </c>
      <c r="E224" s="236" t="s">
        <v>19</v>
      </c>
      <c r="F224" s="237" t="s">
        <v>435</v>
      </c>
      <c r="G224" s="235"/>
      <c r="H224" s="238">
        <v>1</v>
      </c>
      <c r="I224" s="239"/>
      <c r="J224" s="235"/>
      <c r="K224" s="235"/>
      <c r="L224" s="240"/>
      <c r="M224" s="273"/>
      <c r="N224" s="274"/>
      <c r="O224" s="274"/>
      <c r="P224" s="274"/>
      <c r="Q224" s="274"/>
      <c r="R224" s="274"/>
      <c r="S224" s="274"/>
      <c r="T224" s="275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44" t="s">
        <v>225</v>
      </c>
      <c r="AU224" s="244" t="s">
        <v>75</v>
      </c>
      <c r="AV224" s="13" t="s">
        <v>79</v>
      </c>
      <c r="AW224" s="13" t="s">
        <v>32</v>
      </c>
      <c r="AX224" s="13" t="s">
        <v>75</v>
      </c>
      <c r="AY224" s="244" t="s">
        <v>209</v>
      </c>
    </row>
    <row r="225" s="2" customFormat="1" ht="6.96" customHeight="1">
      <c r="A225" s="39"/>
      <c r="B225" s="60"/>
      <c r="C225" s="61"/>
      <c r="D225" s="61"/>
      <c r="E225" s="61"/>
      <c r="F225" s="61"/>
      <c r="G225" s="61"/>
      <c r="H225" s="61"/>
      <c r="I225" s="61"/>
      <c r="J225" s="61"/>
      <c r="K225" s="61"/>
      <c r="L225" s="45"/>
      <c r="M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</row>
  </sheetData>
  <sheetProtection sheet="1" autoFilter="0" formatColumns="0" formatRows="0" objects="1" scenarios="1" spinCount="100000" saltValue="G20oLtE4KQJm0QwMlgmWoh/F8R4HKsg8lW+uhdvaJhxJ6vfK0sN2OmvQEecfcob1etoBldDsJb36DqQhky0vAQ==" hashValue="EeqnNk6wxBR5IGO3oz9LqX9WeO3ANtnHzIht+i+6d9E8vwmxNcHoxsN8AqE3LKjf+xT+s3HTwNobSrXDet/8YA==" algorithmName="SHA-512" password="CC35"/>
  <autoFilter ref="C92:K224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79:H79"/>
    <mergeCell ref="E83:H83"/>
    <mergeCell ref="E81:H81"/>
    <mergeCell ref="E85:H85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143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718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719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865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ROUND(J92,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ROUND((SUM(BE92:BE96)),  2)</f>
        <v>0</v>
      </c>
      <c r="G37" s="39"/>
      <c r="H37" s="39"/>
      <c r="I37" s="160">
        <v>0.20999999999999999</v>
      </c>
      <c r="J37" s="159">
        <f>ROUND(((SUM(BE92:BE96))*I37),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ROUND((SUM(BF92:BF96)),  2)</f>
        <v>0</v>
      </c>
      <c r="G38" s="39"/>
      <c r="H38" s="39"/>
      <c r="I38" s="160">
        <v>0.14999999999999999</v>
      </c>
      <c r="J38" s="159">
        <f>ROUND(((SUM(BF92:BF96))*I38),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ROUND((SUM(BG92:BG96)),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ROUND((SUM(BH92:BH96)),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ROUND((SUM(BI92:BI96)),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718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719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9.2 - VRN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J92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437</v>
      </c>
      <c r="E68" s="181"/>
      <c r="F68" s="181"/>
      <c r="G68" s="181"/>
      <c r="H68" s="181"/>
      <c r="I68" s="181"/>
      <c r="J68" s="182">
        <f>J93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2" customFormat="1" ht="21.84" customHeight="1">
      <c r="A69" s="39"/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148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0" s="2" customFormat="1" ht="6.96" customHeight="1">
      <c r="A70" s="39"/>
      <c r="B70" s="60"/>
      <c r="C70" s="61"/>
      <c r="D70" s="61"/>
      <c r="E70" s="61"/>
      <c r="F70" s="61"/>
      <c r="G70" s="61"/>
      <c r="H70" s="61"/>
      <c r="I70" s="61"/>
      <c r="J70" s="61"/>
      <c r="K70" s="61"/>
      <c r="L70" s="148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4" s="2" customFormat="1" ht="6.96" customHeight="1">
      <c r="A74" s="39"/>
      <c r="B74" s="62"/>
      <c r="C74" s="63"/>
      <c r="D74" s="63"/>
      <c r="E74" s="63"/>
      <c r="F74" s="63"/>
      <c r="G74" s="63"/>
      <c r="H74" s="63"/>
      <c r="I74" s="63"/>
      <c r="J74" s="63"/>
      <c r="K74" s="63"/>
      <c r="L74" s="148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24.96" customHeight="1">
      <c r="A75" s="39"/>
      <c r="B75" s="40"/>
      <c r="C75" s="24" t="s">
        <v>194</v>
      </c>
      <c r="D75" s="41"/>
      <c r="E75" s="41"/>
      <c r="F75" s="41"/>
      <c r="G75" s="41"/>
      <c r="H75" s="41"/>
      <c r="I75" s="41"/>
      <c r="J75" s="41"/>
      <c r="K75" s="41"/>
      <c r="L75" s="148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6.96" customHeight="1">
      <c r="A76" s="39"/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2" customHeight="1">
      <c r="A77" s="39"/>
      <c r="B77" s="40"/>
      <c r="C77" s="33" t="s">
        <v>16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6.5" customHeight="1">
      <c r="A78" s="39"/>
      <c r="B78" s="40"/>
      <c r="C78" s="41"/>
      <c r="D78" s="41"/>
      <c r="E78" s="172" t="str">
        <f>E7</f>
        <v>Oprava přejezdu v obvodu Správy tratí Ústí nad Labem pro r. 2021 - změna č. 1</v>
      </c>
      <c r="F78" s="33"/>
      <c r="G78" s="33"/>
      <c r="H78" s="33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1" customFormat="1" ht="12" customHeight="1">
      <c r="B79" s="22"/>
      <c r="C79" s="33" t="s">
        <v>181</v>
      </c>
      <c r="D79" s="23"/>
      <c r="E79" s="23"/>
      <c r="F79" s="23"/>
      <c r="G79" s="23"/>
      <c r="H79" s="23"/>
      <c r="I79" s="23"/>
      <c r="J79" s="23"/>
      <c r="K79" s="23"/>
      <c r="L79" s="21"/>
    </row>
    <row r="80" s="1" customFormat="1" ht="16.5" customHeight="1">
      <c r="B80" s="22"/>
      <c r="C80" s="23"/>
      <c r="D80" s="23"/>
      <c r="E80" s="172" t="s">
        <v>718</v>
      </c>
      <c r="F80" s="23"/>
      <c r="G80" s="23"/>
      <c r="H80" s="23"/>
      <c r="I80" s="23"/>
      <c r="J80" s="23"/>
      <c r="K80" s="23"/>
      <c r="L80" s="21"/>
    </row>
    <row r="81" s="1" customFormat="1" ht="12" customHeight="1">
      <c r="B81" s="22"/>
      <c r="C81" s="33" t="s">
        <v>183</v>
      </c>
      <c r="D81" s="23"/>
      <c r="E81" s="23"/>
      <c r="F81" s="23"/>
      <c r="G81" s="23"/>
      <c r="H81" s="23"/>
      <c r="I81" s="23"/>
      <c r="J81" s="23"/>
      <c r="K81" s="23"/>
      <c r="L81" s="21"/>
    </row>
    <row r="82" s="2" customFormat="1" ht="16.5" customHeight="1">
      <c r="A82" s="39"/>
      <c r="B82" s="40"/>
      <c r="C82" s="41"/>
      <c r="D82" s="41"/>
      <c r="E82" s="173" t="s">
        <v>719</v>
      </c>
      <c r="F82" s="41"/>
      <c r="G82" s="41"/>
      <c r="H82" s="41"/>
      <c r="I82" s="41"/>
      <c r="J82" s="41"/>
      <c r="K82" s="41"/>
      <c r="L82" s="148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185</v>
      </c>
      <c r="D83" s="41"/>
      <c r="E83" s="41"/>
      <c r="F83" s="41"/>
      <c r="G83" s="41"/>
      <c r="H83" s="41"/>
      <c r="I83" s="41"/>
      <c r="J83" s="41"/>
      <c r="K83" s="41"/>
      <c r="L83" s="148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6.5" customHeight="1">
      <c r="A84" s="39"/>
      <c r="B84" s="40"/>
      <c r="C84" s="41"/>
      <c r="D84" s="41"/>
      <c r="E84" s="70" t="str">
        <f>E13</f>
        <v>SO 9.2 - VRN</v>
      </c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6.96" customHeight="1">
      <c r="A85" s="39"/>
      <c r="B85" s="40"/>
      <c r="C85" s="41"/>
      <c r="D85" s="41"/>
      <c r="E85" s="41"/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21</v>
      </c>
      <c r="D86" s="41"/>
      <c r="E86" s="41"/>
      <c r="F86" s="28" t="str">
        <f>F16</f>
        <v>Obvod ST Ústí n.L.</v>
      </c>
      <c r="G86" s="41"/>
      <c r="H86" s="41"/>
      <c r="I86" s="33" t="s">
        <v>23</v>
      </c>
      <c r="J86" s="73" t="str">
        <f>IF(J16="","",J16)</f>
        <v>19. 11. 2020</v>
      </c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5.15" customHeight="1">
      <c r="A88" s="39"/>
      <c r="B88" s="40"/>
      <c r="C88" s="33" t="s">
        <v>25</v>
      </c>
      <c r="D88" s="41"/>
      <c r="E88" s="41"/>
      <c r="F88" s="28" t="str">
        <f>E19</f>
        <v xml:space="preserve"> </v>
      </c>
      <c r="G88" s="41"/>
      <c r="H88" s="41"/>
      <c r="I88" s="33" t="s">
        <v>31</v>
      </c>
      <c r="J88" s="37" t="str">
        <f>E25</f>
        <v xml:space="preserve"> </v>
      </c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29</v>
      </c>
      <c r="D89" s="41"/>
      <c r="E89" s="41"/>
      <c r="F89" s="28" t="str">
        <f>IF(E22="","",E22)</f>
        <v>Vyplň údaj</v>
      </c>
      <c r="G89" s="41"/>
      <c r="H89" s="41"/>
      <c r="I89" s="33" t="s">
        <v>33</v>
      </c>
      <c r="J89" s="37" t="str">
        <f>E28</f>
        <v>Jan Seemann</v>
      </c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0.32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11" customFormat="1" ht="29.28" customHeight="1">
      <c r="A91" s="189"/>
      <c r="B91" s="190"/>
      <c r="C91" s="191" t="s">
        <v>195</v>
      </c>
      <c r="D91" s="192" t="s">
        <v>56</v>
      </c>
      <c r="E91" s="192" t="s">
        <v>52</v>
      </c>
      <c r="F91" s="192" t="s">
        <v>53</v>
      </c>
      <c r="G91" s="192" t="s">
        <v>196</v>
      </c>
      <c r="H91" s="192" t="s">
        <v>197</v>
      </c>
      <c r="I91" s="192" t="s">
        <v>198</v>
      </c>
      <c r="J91" s="192" t="s">
        <v>189</v>
      </c>
      <c r="K91" s="193" t="s">
        <v>199</v>
      </c>
      <c r="L91" s="194"/>
      <c r="M91" s="93" t="s">
        <v>19</v>
      </c>
      <c r="N91" s="94" t="s">
        <v>41</v>
      </c>
      <c r="O91" s="94" t="s">
        <v>200</v>
      </c>
      <c r="P91" s="94" t="s">
        <v>201</v>
      </c>
      <c r="Q91" s="94" t="s">
        <v>202</v>
      </c>
      <c r="R91" s="94" t="s">
        <v>203</v>
      </c>
      <c r="S91" s="94" t="s">
        <v>204</v>
      </c>
      <c r="T91" s="95" t="s">
        <v>205</v>
      </c>
      <c r="U91" s="189"/>
      <c r="V91" s="189"/>
      <c r="W91" s="189"/>
      <c r="X91" s="189"/>
      <c r="Y91" s="189"/>
      <c r="Z91" s="189"/>
      <c r="AA91" s="189"/>
      <c r="AB91" s="189"/>
      <c r="AC91" s="189"/>
      <c r="AD91" s="189"/>
      <c r="AE91" s="189"/>
    </row>
    <row r="92" s="2" customFormat="1" ht="22.8" customHeight="1">
      <c r="A92" s="39"/>
      <c r="B92" s="40"/>
      <c r="C92" s="100" t="s">
        <v>206</v>
      </c>
      <c r="D92" s="41"/>
      <c r="E92" s="41"/>
      <c r="F92" s="41"/>
      <c r="G92" s="41"/>
      <c r="H92" s="41"/>
      <c r="I92" s="41"/>
      <c r="J92" s="195">
        <f>BK92</f>
        <v>0</v>
      </c>
      <c r="K92" s="41"/>
      <c r="L92" s="45"/>
      <c r="M92" s="96"/>
      <c r="N92" s="196"/>
      <c r="O92" s="97"/>
      <c r="P92" s="197">
        <f>P93</f>
        <v>0</v>
      </c>
      <c r="Q92" s="97"/>
      <c r="R92" s="197">
        <f>R93</f>
        <v>0</v>
      </c>
      <c r="S92" s="97"/>
      <c r="T92" s="198">
        <f>T93</f>
        <v>0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T92" s="18" t="s">
        <v>70</v>
      </c>
      <c r="AU92" s="18" t="s">
        <v>190</v>
      </c>
      <c r="BK92" s="199">
        <f>BK93</f>
        <v>0</v>
      </c>
    </row>
    <row r="93" s="12" customFormat="1" ht="25.92" customHeight="1">
      <c r="A93" s="12"/>
      <c r="B93" s="200"/>
      <c r="C93" s="201"/>
      <c r="D93" s="202" t="s">
        <v>70</v>
      </c>
      <c r="E93" s="203" t="s">
        <v>90</v>
      </c>
      <c r="F93" s="203" t="s">
        <v>438</v>
      </c>
      <c r="G93" s="201"/>
      <c r="H93" s="201"/>
      <c r="I93" s="204"/>
      <c r="J93" s="205">
        <f>BK93</f>
        <v>0</v>
      </c>
      <c r="K93" s="201"/>
      <c r="L93" s="206"/>
      <c r="M93" s="207"/>
      <c r="N93" s="208"/>
      <c r="O93" s="208"/>
      <c r="P93" s="209">
        <f>SUM(P94:P96)</f>
        <v>0</v>
      </c>
      <c r="Q93" s="208"/>
      <c r="R93" s="209">
        <f>SUM(R94:R96)</f>
        <v>0</v>
      </c>
      <c r="S93" s="208"/>
      <c r="T93" s="210">
        <f>SUM(T94:T96)</f>
        <v>0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11" t="s">
        <v>126</v>
      </c>
      <c r="AT93" s="212" t="s">
        <v>70</v>
      </c>
      <c r="AU93" s="212" t="s">
        <v>71</v>
      </c>
      <c r="AY93" s="211" t="s">
        <v>209</v>
      </c>
      <c r="BK93" s="213">
        <f>SUM(BK94:BK96)</f>
        <v>0</v>
      </c>
    </row>
    <row r="94" s="2" customFormat="1" ht="44.25" customHeight="1">
      <c r="A94" s="39"/>
      <c r="B94" s="40"/>
      <c r="C94" s="216" t="s">
        <v>75</v>
      </c>
      <c r="D94" s="216" t="s">
        <v>213</v>
      </c>
      <c r="E94" s="217" t="s">
        <v>439</v>
      </c>
      <c r="F94" s="218" t="s">
        <v>440</v>
      </c>
      <c r="G94" s="219" t="s">
        <v>221</v>
      </c>
      <c r="H94" s="220">
        <v>1</v>
      </c>
      <c r="I94" s="221"/>
      <c r="J94" s="222">
        <f>ROUND(I94*H94,2)</f>
        <v>0</v>
      </c>
      <c r="K94" s="218" t="s">
        <v>216</v>
      </c>
      <c r="L94" s="45"/>
      <c r="M94" s="223" t="s">
        <v>19</v>
      </c>
      <c r="N94" s="224" t="s">
        <v>42</v>
      </c>
      <c r="O94" s="85"/>
      <c r="P94" s="225">
        <f>O94*H94</f>
        <v>0</v>
      </c>
      <c r="Q94" s="225">
        <v>0</v>
      </c>
      <c r="R94" s="225">
        <f>Q94*H94</f>
        <v>0</v>
      </c>
      <c r="S94" s="225">
        <v>0</v>
      </c>
      <c r="T94" s="226">
        <f>S94*H94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R94" s="227" t="s">
        <v>116</v>
      </c>
      <c r="AT94" s="227" t="s">
        <v>213</v>
      </c>
      <c r="AU94" s="227" t="s">
        <v>75</v>
      </c>
      <c r="AY94" s="18" t="s">
        <v>209</v>
      </c>
      <c r="BE94" s="228">
        <f>IF(N94="základní",J94,0)</f>
        <v>0</v>
      </c>
      <c r="BF94" s="228">
        <f>IF(N94="snížená",J94,0)</f>
        <v>0</v>
      </c>
      <c r="BG94" s="228">
        <f>IF(N94="zákl. přenesená",J94,0)</f>
        <v>0</v>
      </c>
      <c r="BH94" s="228">
        <f>IF(N94="sníž. přenesená",J94,0)</f>
        <v>0</v>
      </c>
      <c r="BI94" s="228">
        <f>IF(N94="nulová",J94,0)</f>
        <v>0</v>
      </c>
      <c r="BJ94" s="18" t="s">
        <v>75</v>
      </c>
      <c r="BK94" s="228">
        <f>ROUND(I94*H94,2)</f>
        <v>0</v>
      </c>
      <c r="BL94" s="18" t="s">
        <v>116</v>
      </c>
      <c r="BM94" s="227" t="s">
        <v>441</v>
      </c>
    </row>
    <row r="95" s="2" customFormat="1">
      <c r="A95" s="39"/>
      <c r="B95" s="40"/>
      <c r="C95" s="216" t="s">
        <v>79</v>
      </c>
      <c r="D95" s="216" t="s">
        <v>213</v>
      </c>
      <c r="E95" s="217" t="s">
        <v>451</v>
      </c>
      <c r="F95" s="218" t="s">
        <v>452</v>
      </c>
      <c r="G95" s="219" t="s">
        <v>328</v>
      </c>
      <c r="H95" s="220">
        <v>1</v>
      </c>
      <c r="I95" s="221"/>
      <c r="J95" s="222">
        <f>ROUND(I95*H95,2)</f>
        <v>0</v>
      </c>
      <c r="K95" s="218" t="s">
        <v>216</v>
      </c>
      <c r="L95" s="45"/>
      <c r="M95" s="223" t="s">
        <v>19</v>
      </c>
      <c r="N95" s="224" t="s">
        <v>42</v>
      </c>
      <c r="O95" s="85"/>
      <c r="P95" s="225">
        <f>O95*H95</f>
        <v>0</v>
      </c>
      <c r="Q95" s="225">
        <v>0</v>
      </c>
      <c r="R95" s="225">
        <f>Q95*H95</f>
        <v>0</v>
      </c>
      <c r="S95" s="225">
        <v>0</v>
      </c>
      <c r="T95" s="226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27" t="s">
        <v>116</v>
      </c>
      <c r="AT95" s="227" t="s">
        <v>213</v>
      </c>
      <c r="AU95" s="227" t="s">
        <v>75</v>
      </c>
      <c r="AY95" s="18" t="s">
        <v>209</v>
      </c>
      <c r="BE95" s="228">
        <f>IF(N95="základní",J95,0)</f>
        <v>0</v>
      </c>
      <c r="BF95" s="228">
        <f>IF(N95="snížená",J95,0)</f>
        <v>0</v>
      </c>
      <c r="BG95" s="228">
        <f>IF(N95="zákl. přenesená",J95,0)</f>
        <v>0</v>
      </c>
      <c r="BH95" s="228">
        <f>IF(N95="sníž. přenesená",J95,0)</f>
        <v>0</v>
      </c>
      <c r="BI95" s="228">
        <f>IF(N95="nulová",J95,0)</f>
        <v>0</v>
      </c>
      <c r="BJ95" s="18" t="s">
        <v>75</v>
      </c>
      <c r="BK95" s="228">
        <f>ROUND(I95*H95,2)</f>
        <v>0</v>
      </c>
      <c r="BL95" s="18" t="s">
        <v>116</v>
      </c>
      <c r="BM95" s="227" t="s">
        <v>453</v>
      </c>
    </row>
    <row r="96" s="2" customFormat="1">
      <c r="A96" s="39"/>
      <c r="B96" s="40"/>
      <c r="C96" s="41"/>
      <c r="D96" s="229" t="s">
        <v>223</v>
      </c>
      <c r="E96" s="41"/>
      <c r="F96" s="230" t="s">
        <v>454</v>
      </c>
      <c r="G96" s="41"/>
      <c r="H96" s="41"/>
      <c r="I96" s="231"/>
      <c r="J96" s="41"/>
      <c r="K96" s="41"/>
      <c r="L96" s="45"/>
      <c r="M96" s="269"/>
      <c r="N96" s="270"/>
      <c r="O96" s="271"/>
      <c r="P96" s="271"/>
      <c r="Q96" s="271"/>
      <c r="R96" s="271"/>
      <c r="S96" s="271"/>
      <c r="T96" s="272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T96" s="18" t="s">
        <v>223</v>
      </c>
      <c r="AU96" s="18" t="s">
        <v>75</v>
      </c>
    </row>
    <row r="97" s="2" customFormat="1" ht="6.96" customHeight="1">
      <c r="A97" s="39"/>
      <c r="B97" s="60"/>
      <c r="C97" s="61"/>
      <c r="D97" s="61"/>
      <c r="E97" s="61"/>
      <c r="F97" s="61"/>
      <c r="G97" s="61"/>
      <c r="H97" s="61"/>
      <c r="I97" s="61"/>
      <c r="J97" s="61"/>
      <c r="K97" s="61"/>
      <c r="L97" s="45"/>
      <c r="M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</sheetData>
  <sheetProtection sheet="1" autoFilter="0" formatColumns="0" formatRows="0" objects="1" scenarios="1" spinCount="100000" saltValue="+i9kud0YFV9pTGy8puBjcor+697wc3pqbJeqrJVtWuY+hhQzsYtLDRsylzC8VXT+hjcyR/b+/KmA5TdsbvD/Cg==" hashValue="9tS2v75xxoj/pkGgL4CAorKywcuLRprZv1gTivKf7bWq0tkO13QGhRQwRaoDke8wXrA7kb6lHiGfSf+7IFGCSQ==" algorithmName="SHA-512" password="CC35"/>
  <autoFilter ref="C91:K96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78:H78"/>
    <mergeCell ref="E82:H82"/>
    <mergeCell ref="E80:H80"/>
    <mergeCell ref="E84:H8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148</v>
      </c>
      <c r="AZ2" s="140" t="s">
        <v>712</v>
      </c>
      <c r="BA2" s="140" t="s">
        <v>541</v>
      </c>
      <c r="BB2" s="140" t="s">
        <v>176</v>
      </c>
      <c r="BC2" s="140" t="s">
        <v>344</v>
      </c>
      <c r="BD2" s="140" t="s">
        <v>79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  <c r="AZ3" s="140" t="s">
        <v>516</v>
      </c>
      <c r="BA3" s="140" t="s">
        <v>517</v>
      </c>
      <c r="BB3" s="140" t="s">
        <v>167</v>
      </c>
      <c r="BC3" s="140" t="s">
        <v>134</v>
      </c>
      <c r="BD3" s="140" t="s">
        <v>87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  <c r="AZ4" s="140" t="s">
        <v>169</v>
      </c>
      <c r="BA4" s="140" t="s">
        <v>170</v>
      </c>
      <c r="BB4" s="140" t="s">
        <v>171</v>
      </c>
      <c r="BC4" s="140" t="s">
        <v>866</v>
      </c>
      <c r="BD4" s="140" t="s">
        <v>79</v>
      </c>
    </row>
    <row r="5" s="1" customFormat="1" ht="6.96" customHeight="1">
      <c r="B5" s="21"/>
      <c r="L5" s="21"/>
      <c r="AZ5" s="140" t="s">
        <v>715</v>
      </c>
      <c r="BA5" s="140" t="s">
        <v>716</v>
      </c>
      <c r="BB5" s="140" t="s">
        <v>717</v>
      </c>
      <c r="BC5" s="140" t="s">
        <v>843</v>
      </c>
      <c r="BD5" s="140" t="s">
        <v>87</v>
      </c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718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867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868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ROUND(J95,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ROUND((SUM(BE95:BE228)),  2)</f>
        <v>0</v>
      </c>
      <c r="G37" s="39"/>
      <c r="H37" s="39"/>
      <c r="I37" s="160">
        <v>0.20999999999999999</v>
      </c>
      <c r="J37" s="159">
        <f>ROUND(((SUM(BE95:BE228))*I37),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ROUND((SUM(BF95:BF228)),  2)</f>
        <v>0</v>
      </c>
      <c r="G38" s="39"/>
      <c r="H38" s="39"/>
      <c r="I38" s="160">
        <v>0.14999999999999999</v>
      </c>
      <c r="J38" s="159">
        <f>ROUND(((SUM(BF95:BF228))*I38),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ROUND((SUM(BG95:BG228)),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ROUND((SUM(BH95:BH228)),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ROUND((SUM(BI95:BI228)),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718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867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10.1 - ZRN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J95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191</v>
      </c>
      <c r="E68" s="181"/>
      <c r="F68" s="181"/>
      <c r="G68" s="181"/>
      <c r="H68" s="181"/>
      <c r="I68" s="181"/>
      <c r="J68" s="182">
        <f>J96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84"/>
      <c r="C69" s="125"/>
      <c r="D69" s="185" t="s">
        <v>192</v>
      </c>
      <c r="E69" s="186"/>
      <c r="F69" s="186"/>
      <c r="G69" s="186"/>
      <c r="H69" s="186"/>
      <c r="I69" s="186"/>
      <c r="J69" s="187">
        <f>J97</f>
        <v>0</v>
      </c>
      <c r="K69" s="125"/>
      <c r="L69" s="18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9" customFormat="1" ht="24.96" customHeight="1">
      <c r="A70" s="9"/>
      <c r="B70" s="178"/>
      <c r="C70" s="179"/>
      <c r="D70" s="180" t="s">
        <v>193</v>
      </c>
      <c r="E70" s="181"/>
      <c r="F70" s="181"/>
      <c r="G70" s="181"/>
      <c r="H70" s="181"/>
      <c r="I70" s="181"/>
      <c r="J70" s="182">
        <f>J98</f>
        <v>0</v>
      </c>
      <c r="K70" s="179"/>
      <c r="L70" s="183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9" customFormat="1" ht="24.96" customHeight="1">
      <c r="A71" s="9"/>
      <c r="B71" s="178"/>
      <c r="C71" s="179"/>
      <c r="D71" s="180" t="s">
        <v>437</v>
      </c>
      <c r="E71" s="181"/>
      <c r="F71" s="181"/>
      <c r="G71" s="181"/>
      <c r="H71" s="181"/>
      <c r="I71" s="181"/>
      <c r="J71" s="182">
        <f>J191</f>
        <v>0</v>
      </c>
      <c r="K71" s="179"/>
      <c r="L71" s="183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="2" customFormat="1" ht="21.84" customHeight="1">
      <c r="A72" s="39"/>
      <c r="B72" s="40"/>
      <c r="C72" s="41"/>
      <c r="D72" s="41"/>
      <c r="E72" s="41"/>
      <c r="F72" s="41"/>
      <c r="G72" s="41"/>
      <c r="H72" s="41"/>
      <c r="I72" s="41"/>
      <c r="J72" s="41"/>
      <c r="K72" s="41"/>
      <c r="L72" s="148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6.96" customHeight="1">
      <c r="A73" s="39"/>
      <c r="B73" s="60"/>
      <c r="C73" s="61"/>
      <c r="D73" s="61"/>
      <c r="E73" s="61"/>
      <c r="F73" s="61"/>
      <c r="G73" s="61"/>
      <c r="H73" s="61"/>
      <c r="I73" s="61"/>
      <c r="J73" s="61"/>
      <c r="K73" s="61"/>
      <c r="L73" s="148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7" s="2" customFormat="1" ht="6.96" customHeight="1">
      <c r="A77" s="39"/>
      <c r="B77" s="62"/>
      <c r="C77" s="63"/>
      <c r="D77" s="63"/>
      <c r="E77" s="63"/>
      <c r="F77" s="63"/>
      <c r="G77" s="63"/>
      <c r="H77" s="63"/>
      <c r="I77" s="63"/>
      <c r="J77" s="63"/>
      <c r="K77" s="63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24.96" customHeight="1">
      <c r="A78" s="39"/>
      <c r="B78" s="40"/>
      <c r="C78" s="24" t="s">
        <v>194</v>
      </c>
      <c r="D78" s="41"/>
      <c r="E78" s="41"/>
      <c r="F78" s="41"/>
      <c r="G78" s="41"/>
      <c r="H78" s="41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41"/>
      <c r="J79" s="41"/>
      <c r="K79" s="41"/>
      <c r="L79" s="148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16</v>
      </c>
      <c r="D80" s="41"/>
      <c r="E80" s="41"/>
      <c r="F80" s="41"/>
      <c r="G80" s="41"/>
      <c r="H80" s="41"/>
      <c r="I80" s="41"/>
      <c r="J80" s="41"/>
      <c r="K80" s="41"/>
      <c r="L80" s="148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6.5" customHeight="1">
      <c r="A81" s="39"/>
      <c r="B81" s="40"/>
      <c r="C81" s="41"/>
      <c r="D81" s="41"/>
      <c r="E81" s="172" t="str">
        <f>E7</f>
        <v>Oprava přejezdu v obvodu Správy tratí Ústí nad Labem pro r. 2021 - změna č. 1</v>
      </c>
      <c r="F81" s="33"/>
      <c r="G81" s="33"/>
      <c r="H81" s="33"/>
      <c r="I81" s="41"/>
      <c r="J81" s="41"/>
      <c r="K81" s="41"/>
      <c r="L81" s="148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1" customFormat="1" ht="12" customHeight="1">
      <c r="B82" s="22"/>
      <c r="C82" s="33" t="s">
        <v>181</v>
      </c>
      <c r="D82" s="23"/>
      <c r="E82" s="23"/>
      <c r="F82" s="23"/>
      <c r="G82" s="23"/>
      <c r="H82" s="23"/>
      <c r="I82" s="23"/>
      <c r="J82" s="23"/>
      <c r="K82" s="23"/>
      <c r="L82" s="21"/>
    </row>
    <row r="83" s="1" customFormat="1" ht="16.5" customHeight="1">
      <c r="B83" s="22"/>
      <c r="C83" s="23"/>
      <c r="D83" s="23"/>
      <c r="E83" s="172" t="s">
        <v>718</v>
      </c>
      <c r="F83" s="23"/>
      <c r="G83" s="23"/>
      <c r="H83" s="23"/>
      <c r="I83" s="23"/>
      <c r="J83" s="23"/>
      <c r="K83" s="23"/>
      <c r="L83" s="21"/>
    </row>
    <row r="84" s="1" customFormat="1" ht="12" customHeight="1">
      <c r="B84" s="22"/>
      <c r="C84" s="33" t="s">
        <v>183</v>
      </c>
      <c r="D84" s="23"/>
      <c r="E84" s="23"/>
      <c r="F84" s="23"/>
      <c r="G84" s="23"/>
      <c r="H84" s="23"/>
      <c r="I84" s="23"/>
      <c r="J84" s="23"/>
      <c r="K84" s="23"/>
      <c r="L84" s="21"/>
    </row>
    <row r="85" s="2" customFormat="1" ht="16.5" customHeight="1">
      <c r="A85" s="39"/>
      <c r="B85" s="40"/>
      <c r="C85" s="41"/>
      <c r="D85" s="41"/>
      <c r="E85" s="173" t="s">
        <v>867</v>
      </c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185</v>
      </c>
      <c r="D86" s="41"/>
      <c r="E86" s="41"/>
      <c r="F86" s="41"/>
      <c r="G86" s="41"/>
      <c r="H86" s="41"/>
      <c r="I86" s="41"/>
      <c r="J86" s="41"/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6.5" customHeight="1">
      <c r="A87" s="39"/>
      <c r="B87" s="40"/>
      <c r="C87" s="41"/>
      <c r="D87" s="41"/>
      <c r="E87" s="70" t="str">
        <f>E13</f>
        <v>SO 10.1 - ZRN</v>
      </c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21</v>
      </c>
      <c r="D89" s="41"/>
      <c r="E89" s="41"/>
      <c r="F89" s="28" t="str">
        <f>F16</f>
        <v>Obvod ST Ústí n.L.</v>
      </c>
      <c r="G89" s="41"/>
      <c r="H89" s="41"/>
      <c r="I89" s="33" t="s">
        <v>23</v>
      </c>
      <c r="J89" s="73" t="str">
        <f>IF(J16="","",J16)</f>
        <v>19. 11. 2020</v>
      </c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25</v>
      </c>
      <c r="D91" s="41"/>
      <c r="E91" s="41"/>
      <c r="F91" s="28" t="str">
        <f>E19</f>
        <v xml:space="preserve"> </v>
      </c>
      <c r="G91" s="41"/>
      <c r="H91" s="41"/>
      <c r="I91" s="33" t="s">
        <v>31</v>
      </c>
      <c r="J91" s="37" t="str">
        <f>E25</f>
        <v xml:space="preserve"> </v>
      </c>
      <c r="K91" s="41"/>
      <c r="L91" s="148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5.15" customHeight="1">
      <c r="A92" s="39"/>
      <c r="B92" s="40"/>
      <c r="C92" s="33" t="s">
        <v>29</v>
      </c>
      <c r="D92" s="41"/>
      <c r="E92" s="41"/>
      <c r="F92" s="28" t="str">
        <f>IF(E22="","",E22)</f>
        <v>Vyplň údaj</v>
      </c>
      <c r="G92" s="41"/>
      <c r="H92" s="41"/>
      <c r="I92" s="33" t="s">
        <v>33</v>
      </c>
      <c r="J92" s="37" t="str">
        <f>E28</f>
        <v>Jan Seemann</v>
      </c>
      <c r="K92" s="41"/>
      <c r="L92" s="148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148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11" customFormat="1" ht="29.28" customHeight="1">
      <c r="A94" s="189"/>
      <c r="B94" s="190"/>
      <c r="C94" s="191" t="s">
        <v>195</v>
      </c>
      <c r="D94" s="192" t="s">
        <v>56</v>
      </c>
      <c r="E94" s="192" t="s">
        <v>52</v>
      </c>
      <c r="F94" s="192" t="s">
        <v>53</v>
      </c>
      <c r="G94" s="192" t="s">
        <v>196</v>
      </c>
      <c r="H94" s="192" t="s">
        <v>197</v>
      </c>
      <c r="I94" s="192" t="s">
        <v>198</v>
      </c>
      <c r="J94" s="192" t="s">
        <v>189</v>
      </c>
      <c r="K94" s="193" t="s">
        <v>199</v>
      </c>
      <c r="L94" s="194"/>
      <c r="M94" s="93" t="s">
        <v>19</v>
      </c>
      <c r="N94" s="94" t="s">
        <v>41</v>
      </c>
      <c r="O94" s="94" t="s">
        <v>200</v>
      </c>
      <c r="P94" s="94" t="s">
        <v>201</v>
      </c>
      <c r="Q94" s="94" t="s">
        <v>202</v>
      </c>
      <c r="R94" s="94" t="s">
        <v>203</v>
      </c>
      <c r="S94" s="94" t="s">
        <v>204</v>
      </c>
      <c r="T94" s="95" t="s">
        <v>205</v>
      </c>
      <c r="U94" s="189"/>
      <c r="V94" s="189"/>
      <c r="W94" s="189"/>
      <c r="X94" s="189"/>
      <c r="Y94" s="189"/>
      <c r="Z94" s="189"/>
      <c r="AA94" s="189"/>
      <c r="AB94" s="189"/>
      <c r="AC94" s="189"/>
      <c r="AD94" s="189"/>
      <c r="AE94" s="189"/>
    </row>
    <row r="95" s="2" customFormat="1" ht="22.8" customHeight="1">
      <c r="A95" s="39"/>
      <c r="B95" s="40"/>
      <c r="C95" s="100" t="s">
        <v>206</v>
      </c>
      <c r="D95" s="41"/>
      <c r="E95" s="41"/>
      <c r="F95" s="41"/>
      <c r="G95" s="41"/>
      <c r="H95" s="41"/>
      <c r="I95" s="41"/>
      <c r="J95" s="195">
        <f>BK95</f>
        <v>0</v>
      </c>
      <c r="K95" s="41"/>
      <c r="L95" s="45"/>
      <c r="M95" s="96"/>
      <c r="N95" s="196"/>
      <c r="O95" s="97"/>
      <c r="P95" s="197">
        <f>P96+P98+P191</f>
        <v>0</v>
      </c>
      <c r="Q95" s="97"/>
      <c r="R95" s="197">
        <f>R96+R98+R191</f>
        <v>56.515101999999999</v>
      </c>
      <c r="S95" s="97"/>
      <c r="T95" s="198">
        <f>T96+T98+T191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T95" s="18" t="s">
        <v>70</v>
      </c>
      <c r="AU95" s="18" t="s">
        <v>190</v>
      </c>
      <c r="BK95" s="199">
        <f>BK96+BK98+BK191</f>
        <v>0</v>
      </c>
    </row>
    <row r="96" s="12" customFormat="1" ht="25.92" customHeight="1">
      <c r="A96" s="12"/>
      <c r="B96" s="200"/>
      <c r="C96" s="201"/>
      <c r="D96" s="202" t="s">
        <v>70</v>
      </c>
      <c r="E96" s="203" t="s">
        <v>207</v>
      </c>
      <c r="F96" s="203" t="s">
        <v>208</v>
      </c>
      <c r="G96" s="201"/>
      <c r="H96" s="201"/>
      <c r="I96" s="204"/>
      <c r="J96" s="205">
        <f>BK96</f>
        <v>0</v>
      </c>
      <c r="K96" s="201"/>
      <c r="L96" s="206"/>
      <c r="M96" s="207"/>
      <c r="N96" s="208"/>
      <c r="O96" s="208"/>
      <c r="P96" s="209">
        <f>P97</f>
        <v>0</v>
      </c>
      <c r="Q96" s="208"/>
      <c r="R96" s="209">
        <f>R97</f>
        <v>0</v>
      </c>
      <c r="S96" s="208"/>
      <c r="T96" s="210">
        <f>T97</f>
        <v>0</v>
      </c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R96" s="211" t="s">
        <v>75</v>
      </c>
      <c r="AT96" s="212" t="s">
        <v>70</v>
      </c>
      <c r="AU96" s="212" t="s">
        <v>71</v>
      </c>
      <c r="AY96" s="211" t="s">
        <v>209</v>
      </c>
      <c r="BK96" s="213">
        <f>BK97</f>
        <v>0</v>
      </c>
    </row>
    <row r="97" s="12" customFormat="1" ht="22.8" customHeight="1">
      <c r="A97" s="12"/>
      <c r="B97" s="200"/>
      <c r="C97" s="201"/>
      <c r="D97" s="202" t="s">
        <v>70</v>
      </c>
      <c r="E97" s="214" t="s">
        <v>126</v>
      </c>
      <c r="F97" s="214" t="s">
        <v>210</v>
      </c>
      <c r="G97" s="201"/>
      <c r="H97" s="201"/>
      <c r="I97" s="204"/>
      <c r="J97" s="215">
        <f>BK97</f>
        <v>0</v>
      </c>
      <c r="K97" s="201"/>
      <c r="L97" s="206"/>
      <c r="M97" s="207"/>
      <c r="N97" s="208"/>
      <c r="O97" s="208"/>
      <c r="P97" s="209">
        <v>0</v>
      </c>
      <c r="Q97" s="208"/>
      <c r="R97" s="209">
        <v>0</v>
      </c>
      <c r="S97" s="208"/>
      <c r="T97" s="210">
        <v>0</v>
      </c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R97" s="211" t="s">
        <v>75</v>
      </c>
      <c r="AT97" s="212" t="s">
        <v>70</v>
      </c>
      <c r="AU97" s="212" t="s">
        <v>75</v>
      </c>
      <c r="AY97" s="211" t="s">
        <v>209</v>
      </c>
      <c r="BK97" s="213">
        <v>0</v>
      </c>
    </row>
    <row r="98" s="12" customFormat="1" ht="25.92" customHeight="1">
      <c r="A98" s="12"/>
      <c r="B98" s="200"/>
      <c r="C98" s="201"/>
      <c r="D98" s="202" t="s">
        <v>70</v>
      </c>
      <c r="E98" s="203" t="s">
        <v>211</v>
      </c>
      <c r="F98" s="203" t="s">
        <v>212</v>
      </c>
      <c r="G98" s="201"/>
      <c r="H98" s="201"/>
      <c r="I98" s="204"/>
      <c r="J98" s="205">
        <f>BK98</f>
        <v>0</v>
      </c>
      <c r="K98" s="201"/>
      <c r="L98" s="206"/>
      <c r="M98" s="207"/>
      <c r="N98" s="208"/>
      <c r="O98" s="208"/>
      <c r="P98" s="209">
        <f>SUM(P99:P190)</f>
        <v>0</v>
      </c>
      <c r="Q98" s="208"/>
      <c r="R98" s="209">
        <f>SUM(R99:R190)</f>
        <v>56.515101999999999</v>
      </c>
      <c r="S98" s="208"/>
      <c r="T98" s="210">
        <f>SUM(T99:T190)</f>
        <v>0</v>
      </c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R98" s="211" t="s">
        <v>116</v>
      </c>
      <c r="AT98" s="212" t="s">
        <v>70</v>
      </c>
      <c r="AU98" s="212" t="s">
        <v>71</v>
      </c>
      <c r="AY98" s="211" t="s">
        <v>209</v>
      </c>
      <c r="BK98" s="213">
        <f>SUM(BK99:BK190)</f>
        <v>0</v>
      </c>
    </row>
    <row r="99" s="2" customFormat="1">
      <c r="A99" s="39"/>
      <c r="B99" s="40"/>
      <c r="C99" s="216" t="s">
        <v>75</v>
      </c>
      <c r="D99" s="216" t="s">
        <v>213</v>
      </c>
      <c r="E99" s="217" t="s">
        <v>214</v>
      </c>
      <c r="F99" s="218" t="s">
        <v>215</v>
      </c>
      <c r="G99" s="219" t="s">
        <v>167</v>
      </c>
      <c r="H99" s="220">
        <v>6</v>
      </c>
      <c r="I99" s="221"/>
      <c r="J99" s="222">
        <f>ROUND(I99*H99,2)</f>
        <v>0</v>
      </c>
      <c r="K99" s="218" t="s">
        <v>216</v>
      </c>
      <c r="L99" s="45"/>
      <c r="M99" s="223" t="s">
        <v>19</v>
      </c>
      <c r="N99" s="224" t="s">
        <v>42</v>
      </c>
      <c r="O99" s="85"/>
      <c r="P99" s="225">
        <f>O99*H99</f>
        <v>0</v>
      </c>
      <c r="Q99" s="225">
        <v>0</v>
      </c>
      <c r="R99" s="225">
        <f>Q99*H99</f>
        <v>0</v>
      </c>
      <c r="S99" s="225">
        <v>0</v>
      </c>
      <c r="T99" s="226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27" t="s">
        <v>217</v>
      </c>
      <c r="AT99" s="227" t="s">
        <v>213</v>
      </c>
      <c r="AU99" s="227" t="s">
        <v>75</v>
      </c>
      <c r="AY99" s="18" t="s">
        <v>209</v>
      </c>
      <c r="BE99" s="228">
        <f>IF(N99="základní",J99,0)</f>
        <v>0</v>
      </c>
      <c r="BF99" s="228">
        <f>IF(N99="snížená",J99,0)</f>
        <v>0</v>
      </c>
      <c r="BG99" s="228">
        <f>IF(N99="zákl. přenesená",J99,0)</f>
        <v>0</v>
      </c>
      <c r="BH99" s="228">
        <f>IF(N99="sníž. přenesená",J99,0)</f>
        <v>0</v>
      </c>
      <c r="BI99" s="228">
        <f>IF(N99="nulová",J99,0)</f>
        <v>0</v>
      </c>
      <c r="BJ99" s="18" t="s">
        <v>75</v>
      </c>
      <c r="BK99" s="228">
        <f>ROUND(I99*H99,2)</f>
        <v>0</v>
      </c>
      <c r="BL99" s="18" t="s">
        <v>217</v>
      </c>
      <c r="BM99" s="227" t="s">
        <v>218</v>
      </c>
    </row>
    <row r="100" s="2" customFormat="1" ht="33" customHeight="1">
      <c r="A100" s="39"/>
      <c r="B100" s="40"/>
      <c r="C100" s="216" t="s">
        <v>79</v>
      </c>
      <c r="D100" s="216" t="s">
        <v>213</v>
      </c>
      <c r="E100" s="217" t="s">
        <v>230</v>
      </c>
      <c r="F100" s="218" t="s">
        <v>231</v>
      </c>
      <c r="G100" s="219" t="s">
        <v>176</v>
      </c>
      <c r="H100" s="220">
        <v>18</v>
      </c>
      <c r="I100" s="221"/>
      <c r="J100" s="222">
        <f>ROUND(I100*H100,2)</f>
        <v>0</v>
      </c>
      <c r="K100" s="218" t="s">
        <v>216</v>
      </c>
      <c r="L100" s="45"/>
      <c r="M100" s="223" t="s">
        <v>19</v>
      </c>
      <c r="N100" s="224" t="s">
        <v>42</v>
      </c>
      <c r="O100" s="85"/>
      <c r="P100" s="225">
        <f>O100*H100</f>
        <v>0</v>
      </c>
      <c r="Q100" s="225">
        <v>0</v>
      </c>
      <c r="R100" s="225">
        <f>Q100*H100</f>
        <v>0</v>
      </c>
      <c r="S100" s="225">
        <v>0</v>
      </c>
      <c r="T100" s="226">
        <f>S100*H100</f>
        <v>0</v>
      </c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R100" s="227" t="s">
        <v>217</v>
      </c>
      <c r="AT100" s="227" t="s">
        <v>213</v>
      </c>
      <c r="AU100" s="227" t="s">
        <v>75</v>
      </c>
      <c r="AY100" s="18" t="s">
        <v>209</v>
      </c>
      <c r="BE100" s="228">
        <f>IF(N100="základní",J100,0)</f>
        <v>0</v>
      </c>
      <c r="BF100" s="228">
        <f>IF(N100="snížená",J100,0)</f>
        <v>0</v>
      </c>
      <c r="BG100" s="228">
        <f>IF(N100="zákl. přenesená",J100,0)</f>
        <v>0</v>
      </c>
      <c r="BH100" s="228">
        <f>IF(N100="sníž. přenesená",J100,0)</f>
        <v>0</v>
      </c>
      <c r="BI100" s="228">
        <f>IF(N100="nulová",J100,0)</f>
        <v>0</v>
      </c>
      <c r="BJ100" s="18" t="s">
        <v>75</v>
      </c>
      <c r="BK100" s="228">
        <f>ROUND(I100*H100,2)</f>
        <v>0</v>
      </c>
      <c r="BL100" s="18" t="s">
        <v>217</v>
      </c>
      <c r="BM100" s="227" t="s">
        <v>232</v>
      </c>
    </row>
    <row r="101" s="13" customFormat="1">
      <c r="A101" s="13"/>
      <c r="B101" s="234"/>
      <c r="C101" s="235"/>
      <c r="D101" s="229" t="s">
        <v>225</v>
      </c>
      <c r="E101" s="236" t="s">
        <v>19</v>
      </c>
      <c r="F101" s="237" t="s">
        <v>869</v>
      </c>
      <c r="G101" s="235"/>
      <c r="H101" s="238">
        <v>9</v>
      </c>
      <c r="I101" s="239"/>
      <c r="J101" s="235"/>
      <c r="K101" s="235"/>
      <c r="L101" s="240"/>
      <c r="M101" s="241"/>
      <c r="N101" s="242"/>
      <c r="O101" s="242"/>
      <c r="P101" s="242"/>
      <c r="Q101" s="242"/>
      <c r="R101" s="242"/>
      <c r="S101" s="242"/>
      <c r="T101" s="24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44" t="s">
        <v>225</v>
      </c>
      <c r="AU101" s="244" t="s">
        <v>75</v>
      </c>
      <c r="AV101" s="13" t="s">
        <v>79</v>
      </c>
      <c r="AW101" s="13" t="s">
        <v>32</v>
      </c>
      <c r="AX101" s="13" t="s">
        <v>71</v>
      </c>
      <c r="AY101" s="244" t="s">
        <v>209</v>
      </c>
    </row>
    <row r="102" s="13" customFormat="1">
      <c r="A102" s="13"/>
      <c r="B102" s="234"/>
      <c r="C102" s="235"/>
      <c r="D102" s="229" t="s">
        <v>225</v>
      </c>
      <c r="E102" s="236" t="s">
        <v>19</v>
      </c>
      <c r="F102" s="237" t="s">
        <v>870</v>
      </c>
      <c r="G102" s="235"/>
      <c r="H102" s="238">
        <v>9</v>
      </c>
      <c r="I102" s="239"/>
      <c r="J102" s="235"/>
      <c r="K102" s="235"/>
      <c r="L102" s="240"/>
      <c r="M102" s="241"/>
      <c r="N102" s="242"/>
      <c r="O102" s="242"/>
      <c r="P102" s="242"/>
      <c r="Q102" s="242"/>
      <c r="R102" s="242"/>
      <c r="S102" s="242"/>
      <c r="T102" s="24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44" t="s">
        <v>225</v>
      </c>
      <c r="AU102" s="244" t="s">
        <v>75</v>
      </c>
      <c r="AV102" s="13" t="s">
        <v>79</v>
      </c>
      <c r="AW102" s="13" t="s">
        <v>32</v>
      </c>
      <c r="AX102" s="13" t="s">
        <v>71</v>
      </c>
      <c r="AY102" s="244" t="s">
        <v>209</v>
      </c>
    </row>
    <row r="103" s="14" customFormat="1">
      <c r="A103" s="14"/>
      <c r="B103" s="245"/>
      <c r="C103" s="246"/>
      <c r="D103" s="229" t="s">
        <v>225</v>
      </c>
      <c r="E103" s="247" t="s">
        <v>174</v>
      </c>
      <c r="F103" s="248" t="s">
        <v>229</v>
      </c>
      <c r="G103" s="246"/>
      <c r="H103" s="249">
        <v>18</v>
      </c>
      <c r="I103" s="250"/>
      <c r="J103" s="246"/>
      <c r="K103" s="246"/>
      <c r="L103" s="251"/>
      <c r="M103" s="252"/>
      <c r="N103" s="253"/>
      <c r="O103" s="253"/>
      <c r="P103" s="253"/>
      <c r="Q103" s="253"/>
      <c r="R103" s="253"/>
      <c r="S103" s="253"/>
      <c r="T103" s="25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T103" s="255" t="s">
        <v>225</v>
      </c>
      <c r="AU103" s="255" t="s">
        <v>75</v>
      </c>
      <c r="AV103" s="14" t="s">
        <v>116</v>
      </c>
      <c r="AW103" s="14" t="s">
        <v>32</v>
      </c>
      <c r="AX103" s="14" t="s">
        <v>75</v>
      </c>
      <c r="AY103" s="255" t="s">
        <v>209</v>
      </c>
    </row>
    <row r="104" s="2" customFormat="1">
      <c r="A104" s="39"/>
      <c r="B104" s="40"/>
      <c r="C104" s="216" t="s">
        <v>87</v>
      </c>
      <c r="D104" s="216" t="s">
        <v>213</v>
      </c>
      <c r="E104" s="217" t="s">
        <v>723</v>
      </c>
      <c r="F104" s="218" t="s">
        <v>724</v>
      </c>
      <c r="G104" s="219" t="s">
        <v>221</v>
      </c>
      <c r="H104" s="220">
        <v>4</v>
      </c>
      <c r="I104" s="221"/>
      <c r="J104" s="222">
        <f>ROUND(I104*H104,2)</f>
        <v>0</v>
      </c>
      <c r="K104" s="218" t="s">
        <v>216</v>
      </c>
      <c r="L104" s="45"/>
      <c r="M104" s="223" t="s">
        <v>19</v>
      </c>
      <c r="N104" s="224" t="s">
        <v>42</v>
      </c>
      <c r="O104" s="85"/>
      <c r="P104" s="225">
        <f>O104*H104</f>
        <v>0</v>
      </c>
      <c r="Q104" s="225">
        <v>0</v>
      </c>
      <c r="R104" s="225">
        <f>Q104*H104</f>
        <v>0</v>
      </c>
      <c r="S104" s="225">
        <v>0</v>
      </c>
      <c r="T104" s="226">
        <f>S104*H104</f>
        <v>0</v>
      </c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R104" s="227" t="s">
        <v>217</v>
      </c>
      <c r="AT104" s="227" t="s">
        <v>213</v>
      </c>
      <c r="AU104" s="227" t="s">
        <v>75</v>
      </c>
      <c r="AY104" s="18" t="s">
        <v>209</v>
      </c>
      <c r="BE104" s="228">
        <f>IF(N104="základní",J104,0)</f>
        <v>0</v>
      </c>
      <c r="BF104" s="228">
        <f>IF(N104="snížená",J104,0)</f>
        <v>0</v>
      </c>
      <c r="BG104" s="228">
        <f>IF(N104="zákl. přenesená",J104,0)</f>
        <v>0</v>
      </c>
      <c r="BH104" s="228">
        <f>IF(N104="sníž. přenesená",J104,0)</f>
        <v>0</v>
      </c>
      <c r="BI104" s="228">
        <f>IF(N104="nulová",J104,0)</f>
        <v>0</v>
      </c>
      <c r="BJ104" s="18" t="s">
        <v>75</v>
      </c>
      <c r="BK104" s="228">
        <f>ROUND(I104*H104,2)</f>
        <v>0</v>
      </c>
      <c r="BL104" s="18" t="s">
        <v>217</v>
      </c>
      <c r="BM104" s="227" t="s">
        <v>725</v>
      </c>
    </row>
    <row r="105" s="2" customFormat="1">
      <c r="A105" s="39"/>
      <c r="B105" s="40"/>
      <c r="C105" s="41"/>
      <c r="D105" s="229" t="s">
        <v>223</v>
      </c>
      <c r="E105" s="41"/>
      <c r="F105" s="230" t="s">
        <v>726</v>
      </c>
      <c r="G105" s="41"/>
      <c r="H105" s="41"/>
      <c r="I105" s="231"/>
      <c r="J105" s="41"/>
      <c r="K105" s="41"/>
      <c r="L105" s="45"/>
      <c r="M105" s="232"/>
      <c r="N105" s="233"/>
      <c r="O105" s="85"/>
      <c r="P105" s="85"/>
      <c r="Q105" s="85"/>
      <c r="R105" s="85"/>
      <c r="S105" s="85"/>
      <c r="T105" s="86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T105" s="18" t="s">
        <v>223</v>
      </c>
      <c r="AU105" s="18" t="s">
        <v>75</v>
      </c>
    </row>
    <row r="106" s="2" customFormat="1">
      <c r="A106" s="39"/>
      <c r="B106" s="40"/>
      <c r="C106" s="216" t="s">
        <v>116</v>
      </c>
      <c r="D106" s="216" t="s">
        <v>213</v>
      </c>
      <c r="E106" s="217" t="s">
        <v>727</v>
      </c>
      <c r="F106" s="218" t="s">
        <v>728</v>
      </c>
      <c r="G106" s="219" t="s">
        <v>221</v>
      </c>
      <c r="H106" s="220">
        <v>9</v>
      </c>
      <c r="I106" s="221"/>
      <c r="J106" s="222">
        <f>ROUND(I106*H106,2)</f>
        <v>0</v>
      </c>
      <c r="K106" s="218" t="s">
        <v>216</v>
      </c>
      <c r="L106" s="45"/>
      <c r="M106" s="223" t="s">
        <v>19</v>
      </c>
      <c r="N106" s="224" t="s">
        <v>42</v>
      </c>
      <c r="O106" s="85"/>
      <c r="P106" s="225">
        <f>O106*H106</f>
        <v>0</v>
      </c>
      <c r="Q106" s="225">
        <v>0</v>
      </c>
      <c r="R106" s="225">
        <f>Q106*H106</f>
        <v>0</v>
      </c>
      <c r="S106" s="225">
        <v>0</v>
      </c>
      <c r="T106" s="226">
        <f>S106*H106</f>
        <v>0</v>
      </c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R106" s="227" t="s">
        <v>217</v>
      </c>
      <c r="AT106" s="227" t="s">
        <v>213</v>
      </c>
      <c r="AU106" s="227" t="s">
        <v>75</v>
      </c>
      <c r="AY106" s="18" t="s">
        <v>209</v>
      </c>
      <c r="BE106" s="228">
        <f>IF(N106="základní",J106,0)</f>
        <v>0</v>
      </c>
      <c r="BF106" s="228">
        <f>IF(N106="snížená",J106,0)</f>
        <v>0</v>
      </c>
      <c r="BG106" s="228">
        <f>IF(N106="zákl. přenesená",J106,0)</f>
        <v>0</v>
      </c>
      <c r="BH106" s="228">
        <f>IF(N106="sníž. přenesená",J106,0)</f>
        <v>0</v>
      </c>
      <c r="BI106" s="228">
        <f>IF(N106="nulová",J106,0)</f>
        <v>0</v>
      </c>
      <c r="BJ106" s="18" t="s">
        <v>75</v>
      </c>
      <c r="BK106" s="228">
        <f>ROUND(I106*H106,2)</f>
        <v>0</v>
      </c>
      <c r="BL106" s="18" t="s">
        <v>217</v>
      </c>
      <c r="BM106" s="227" t="s">
        <v>729</v>
      </c>
    </row>
    <row r="107" s="2" customFormat="1">
      <c r="A107" s="39"/>
      <c r="B107" s="40"/>
      <c r="C107" s="41"/>
      <c r="D107" s="229" t="s">
        <v>223</v>
      </c>
      <c r="E107" s="41"/>
      <c r="F107" s="230" t="s">
        <v>224</v>
      </c>
      <c r="G107" s="41"/>
      <c r="H107" s="41"/>
      <c r="I107" s="231"/>
      <c r="J107" s="41"/>
      <c r="K107" s="41"/>
      <c r="L107" s="45"/>
      <c r="M107" s="232"/>
      <c r="N107" s="233"/>
      <c r="O107" s="85"/>
      <c r="P107" s="85"/>
      <c r="Q107" s="85"/>
      <c r="R107" s="85"/>
      <c r="S107" s="85"/>
      <c r="T107" s="86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T107" s="18" t="s">
        <v>223</v>
      </c>
      <c r="AU107" s="18" t="s">
        <v>75</v>
      </c>
    </row>
    <row r="108" s="13" customFormat="1">
      <c r="A108" s="13"/>
      <c r="B108" s="234"/>
      <c r="C108" s="235"/>
      <c r="D108" s="229" t="s">
        <v>225</v>
      </c>
      <c r="E108" s="236" t="s">
        <v>19</v>
      </c>
      <c r="F108" s="237" t="s">
        <v>730</v>
      </c>
      <c r="G108" s="235"/>
      <c r="H108" s="238">
        <v>9</v>
      </c>
      <c r="I108" s="239"/>
      <c r="J108" s="235"/>
      <c r="K108" s="235"/>
      <c r="L108" s="240"/>
      <c r="M108" s="241"/>
      <c r="N108" s="242"/>
      <c r="O108" s="242"/>
      <c r="P108" s="242"/>
      <c r="Q108" s="242"/>
      <c r="R108" s="242"/>
      <c r="S108" s="242"/>
      <c r="T108" s="24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T108" s="244" t="s">
        <v>225</v>
      </c>
      <c r="AU108" s="244" t="s">
        <v>75</v>
      </c>
      <c r="AV108" s="13" t="s">
        <v>79</v>
      </c>
      <c r="AW108" s="13" t="s">
        <v>32</v>
      </c>
      <c r="AX108" s="13" t="s">
        <v>75</v>
      </c>
      <c r="AY108" s="244" t="s">
        <v>209</v>
      </c>
    </row>
    <row r="109" s="2" customFormat="1">
      <c r="A109" s="39"/>
      <c r="B109" s="40"/>
      <c r="C109" s="216" t="s">
        <v>126</v>
      </c>
      <c r="D109" s="216" t="s">
        <v>213</v>
      </c>
      <c r="E109" s="217" t="s">
        <v>731</v>
      </c>
      <c r="F109" s="218" t="s">
        <v>732</v>
      </c>
      <c r="G109" s="219" t="s">
        <v>176</v>
      </c>
      <c r="H109" s="220">
        <v>14</v>
      </c>
      <c r="I109" s="221"/>
      <c r="J109" s="222">
        <f>ROUND(I109*H109,2)</f>
        <v>0</v>
      </c>
      <c r="K109" s="218" t="s">
        <v>216</v>
      </c>
      <c r="L109" s="45"/>
      <c r="M109" s="223" t="s">
        <v>19</v>
      </c>
      <c r="N109" s="224" t="s">
        <v>42</v>
      </c>
      <c r="O109" s="85"/>
      <c r="P109" s="225">
        <f>O109*H109</f>
        <v>0</v>
      </c>
      <c r="Q109" s="225">
        <v>0</v>
      </c>
      <c r="R109" s="225">
        <f>Q109*H109</f>
        <v>0</v>
      </c>
      <c r="S109" s="225">
        <v>0</v>
      </c>
      <c r="T109" s="226">
        <f>S109*H109</f>
        <v>0</v>
      </c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R109" s="227" t="s">
        <v>116</v>
      </c>
      <c r="AT109" s="227" t="s">
        <v>213</v>
      </c>
      <c r="AU109" s="227" t="s">
        <v>75</v>
      </c>
      <c r="AY109" s="18" t="s">
        <v>209</v>
      </c>
      <c r="BE109" s="228">
        <f>IF(N109="základní",J109,0)</f>
        <v>0</v>
      </c>
      <c r="BF109" s="228">
        <f>IF(N109="snížená",J109,0)</f>
        <v>0</v>
      </c>
      <c r="BG109" s="228">
        <f>IF(N109="zákl. přenesená",J109,0)</f>
        <v>0</v>
      </c>
      <c r="BH109" s="228">
        <f>IF(N109="sníž. přenesená",J109,0)</f>
        <v>0</v>
      </c>
      <c r="BI109" s="228">
        <f>IF(N109="nulová",J109,0)</f>
        <v>0</v>
      </c>
      <c r="BJ109" s="18" t="s">
        <v>75</v>
      </c>
      <c r="BK109" s="228">
        <f>ROUND(I109*H109,2)</f>
        <v>0</v>
      </c>
      <c r="BL109" s="18" t="s">
        <v>116</v>
      </c>
      <c r="BM109" s="227" t="s">
        <v>733</v>
      </c>
    </row>
    <row r="110" s="2" customFormat="1" ht="90" customHeight="1">
      <c r="A110" s="39"/>
      <c r="B110" s="40"/>
      <c r="C110" s="216" t="s">
        <v>134</v>
      </c>
      <c r="D110" s="216" t="s">
        <v>213</v>
      </c>
      <c r="E110" s="217" t="s">
        <v>734</v>
      </c>
      <c r="F110" s="218" t="s">
        <v>735</v>
      </c>
      <c r="G110" s="219" t="s">
        <v>221</v>
      </c>
      <c r="H110" s="220">
        <v>9</v>
      </c>
      <c r="I110" s="221"/>
      <c r="J110" s="222">
        <f>ROUND(I110*H110,2)</f>
        <v>0</v>
      </c>
      <c r="K110" s="218" t="s">
        <v>216</v>
      </c>
      <c r="L110" s="45"/>
      <c r="M110" s="223" t="s">
        <v>19</v>
      </c>
      <c r="N110" s="224" t="s">
        <v>42</v>
      </c>
      <c r="O110" s="85"/>
      <c r="P110" s="225">
        <f>O110*H110</f>
        <v>0</v>
      </c>
      <c r="Q110" s="225">
        <v>0</v>
      </c>
      <c r="R110" s="225">
        <f>Q110*H110</f>
        <v>0</v>
      </c>
      <c r="S110" s="225">
        <v>0</v>
      </c>
      <c r="T110" s="226">
        <f>S110*H110</f>
        <v>0</v>
      </c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R110" s="227" t="s">
        <v>116</v>
      </c>
      <c r="AT110" s="227" t="s">
        <v>213</v>
      </c>
      <c r="AU110" s="227" t="s">
        <v>75</v>
      </c>
      <c r="AY110" s="18" t="s">
        <v>209</v>
      </c>
      <c r="BE110" s="228">
        <f>IF(N110="základní",J110,0)</f>
        <v>0</v>
      </c>
      <c r="BF110" s="228">
        <f>IF(N110="snížená",J110,0)</f>
        <v>0</v>
      </c>
      <c r="BG110" s="228">
        <f>IF(N110="zákl. přenesená",J110,0)</f>
        <v>0</v>
      </c>
      <c r="BH110" s="228">
        <f>IF(N110="sníž. přenesená",J110,0)</f>
        <v>0</v>
      </c>
      <c r="BI110" s="228">
        <f>IF(N110="nulová",J110,0)</f>
        <v>0</v>
      </c>
      <c r="BJ110" s="18" t="s">
        <v>75</v>
      </c>
      <c r="BK110" s="228">
        <f>ROUND(I110*H110,2)</f>
        <v>0</v>
      </c>
      <c r="BL110" s="18" t="s">
        <v>116</v>
      </c>
      <c r="BM110" s="227" t="s">
        <v>736</v>
      </c>
    </row>
    <row r="111" s="2" customFormat="1">
      <c r="A111" s="39"/>
      <c r="B111" s="40"/>
      <c r="C111" s="41"/>
      <c r="D111" s="229" t="s">
        <v>223</v>
      </c>
      <c r="E111" s="41"/>
      <c r="F111" s="230" t="s">
        <v>659</v>
      </c>
      <c r="G111" s="41"/>
      <c r="H111" s="41"/>
      <c r="I111" s="231"/>
      <c r="J111" s="41"/>
      <c r="K111" s="41"/>
      <c r="L111" s="45"/>
      <c r="M111" s="232"/>
      <c r="N111" s="233"/>
      <c r="O111" s="85"/>
      <c r="P111" s="85"/>
      <c r="Q111" s="85"/>
      <c r="R111" s="85"/>
      <c r="S111" s="85"/>
      <c r="T111" s="86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T111" s="18" t="s">
        <v>223</v>
      </c>
      <c r="AU111" s="18" t="s">
        <v>75</v>
      </c>
    </row>
    <row r="112" s="2" customFormat="1" ht="90" customHeight="1">
      <c r="A112" s="39"/>
      <c r="B112" s="40"/>
      <c r="C112" s="216" t="s">
        <v>252</v>
      </c>
      <c r="D112" s="216" t="s">
        <v>213</v>
      </c>
      <c r="E112" s="217" t="s">
        <v>737</v>
      </c>
      <c r="F112" s="218" t="s">
        <v>738</v>
      </c>
      <c r="G112" s="219" t="s">
        <v>221</v>
      </c>
      <c r="H112" s="220">
        <v>38</v>
      </c>
      <c r="I112" s="221"/>
      <c r="J112" s="222">
        <f>ROUND(I112*H112,2)</f>
        <v>0</v>
      </c>
      <c r="K112" s="218" t="s">
        <v>216</v>
      </c>
      <c r="L112" s="45"/>
      <c r="M112" s="223" t="s">
        <v>19</v>
      </c>
      <c r="N112" s="224" t="s">
        <v>42</v>
      </c>
      <c r="O112" s="85"/>
      <c r="P112" s="225">
        <f>O112*H112</f>
        <v>0</v>
      </c>
      <c r="Q112" s="225">
        <v>0</v>
      </c>
      <c r="R112" s="225">
        <f>Q112*H112</f>
        <v>0</v>
      </c>
      <c r="S112" s="225">
        <v>0</v>
      </c>
      <c r="T112" s="226">
        <f>S112*H112</f>
        <v>0</v>
      </c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R112" s="227" t="s">
        <v>116</v>
      </c>
      <c r="AT112" s="227" t="s">
        <v>213</v>
      </c>
      <c r="AU112" s="227" t="s">
        <v>75</v>
      </c>
      <c r="AY112" s="18" t="s">
        <v>209</v>
      </c>
      <c r="BE112" s="228">
        <f>IF(N112="základní",J112,0)</f>
        <v>0</v>
      </c>
      <c r="BF112" s="228">
        <f>IF(N112="snížená",J112,0)</f>
        <v>0</v>
      </c>
      <c r="BG112" s="228">
        <f>IF(N112="zákl. přenesená",J112,0)</f>
        <v>0</v>
      </c>
      <c r="BH112" s="228">
        <f>IF(N112="sníž. přenesená",J112,0)</f>
        <v>0</v>
      </c>
      <c r="BI112" s="228">
        <f>IF(N112="nulová",J112,0)</f>
        <v>0</v>
      </c>
      <c r="BJ112" s="18" t="s">
        <v>75</v>
      </c>
      <c r="BK112" s="228">
        <f>ROUND(I112*H112,2)</f>
        <v>0</v>
      </c>
      <c r="BL112" s="18" t="s">
        <v>116</v>
      </c>
      <c r="BM112" s="227" t="s">
        <v>739</v>
      </c>
    </row>
    <row r="113" s="2" customFormat="1">
      <c r="A113" s="39"/>
      <c r="B113" s="40"/>
      <c r="C113" s="41"/>
      <c r="D113" s="229" t="s">
        <v>223</v>
      </c>
      <c r="E113" s="41"/>
      <c r="F113" s="230" t="s">
        <v>659</v>
      </c>
      <c r="G113" s="41"/>
      <c r="H113" s="41"/>
      <c r="I113" s="231"/>
      <c r="J113" s="41"/>
      <c r="K113" s="41"/>
      <c r="L113" s="45"/>
      <c r="M113" s="232"/>
      <c r="N113" s="233"/>
      <c r="O113" s="85"/>
      <c r="P113" s="85"/>
      <c r="Q113" s="85"/>
      <c r="R113" s="85"/>
      <c r="S113" s="85"/>
      <c r="T113" s="86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T113" s="18" t="s">
        <v>223</v>
      </c>
      <c r="AU113" s="18" t="s">
        <v>75</v>
      </c>
    </row>
    <row r="114" s="2" customFormat="1" ht="16.5" customHeight="1">
      <c r="A114" s="39"/>
      <c r="B114" s="40"/>
      <c r="C114" s="256" t="s">
        <v>226</v>
      </c>
      <c r="D114" s="256" t="s">
        <v>247</v>
      </c>
      <c r="E114" s="257" t="s">
        <v>740</v>
      </c>
      <c r="F114" s="258" t="s">
        <v>741</v>
      </c>
      <c r="G114" s="259" t="s">
        <v>221</v>
      </c>
      <c r="H114" s="260">
        <v>9</v>
      </c>
      <c r="I114" s="261"/>
      <c r="J114" s="262">
        <f>ROUND(I114*H114,2)</f>
        <v>0</v>
      </c>
      <c r="K114" s="258" t="s">
        <v>216</v>
      </c>
      <c r="L114" s="263"/>
      <c r="M114" s="264" t="s">
        <v>19</v>
      </c>
      <c r="N114" s="265" t="s">
        <v>42</v>
      </c>
      <c r="O114" s="85"/>
      <c r="P114" s="225">
        <f>O114*H114</f>
        <v>0</v>
      </c>
      <c r="Q114" s="225">
        <v>0.10299999999999999</v>
      </c>
      <c r="R114" s="225">
        <f>Q114*H114</f>
        <v>0.92699999999999994</v>
      </c>
      <c r="S114" s="225">
        <v>0</v>
      </c>
      <c r="T114" s="226">
        <f>S114*H114</f>
        <v>0</v>
      </c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R114" s="227" t="s">
        <v>226</v>
      </c>
      <c r="AT114" s="227" t="s">
        <v>247</v>
      </c>
      <c r="AU114" s="227" t="s">
        <v>75</v>
      </c>
      <c r="AY114" s="18" t="s">
        <v>209</v>
      </c>
      <c r="BE114" s="228">
        <f>IF(N114="základní",J114,0)</f>
        <v>0</v>
      </c>
      <c r="BF114" s="228">
        <f>IF(N114="snížená",J114,0)</f>
        <v>0</v>
      </c>
      <c r="BG114" s="228">
        <f>IF(N114="zákl. přenesená",J114,0)</f>
        <v>0</v>
      </c>
      <c r="BH114" s="228">
        <f>IF(N114="sníž. přenesená",J114,0)</f>
        <v>0</v>
      </c>
      <c r="BI114" s="228">
        <f>IF(N114="nulová",J114,0)</f>
        <v>0</v>
      </c>
      <c r="BJ114" s="18" t="s">
        <v>75</v>
      </c>
      <c r="BK114" s="228">
        <f>ROUND(I114*H114,2)</f>
        <v>0</v>
      </c>
      <c r="BL114" s="18" t="s">
        <v>116</v>
      </c>
      <c r="BM114" s="227" t="s">
        <v>871</v>
      </c>
    </row>
    <row r="115" s="13" customFormat="1">
      <c r="A115" s="13"/>
      <c r="B115" s="234"/>
      <c r="C115" s="235"/>
      <c r="D115" s="229" t="s">
        <v>225</v>
      </c>
      <c r="E115" s="236" t="s">
        <v>19</v>
      </c>
      <c r="F115" s="237" t="s">
        <v>872</v>
      </c>
      <c r="G115" s="235"/>
      <c r="H115" s="238">
        <v>9</v>
      </c>
      <c r="I115" s="239"/>
      <c r="J115" s="235"/>
      <c r="K115" s="235"/>
      <c r="L115" s="240"/>
      <c r="M115" s="241"/>
      <c r="N115" s="242"/>
      <c r="O115" s="242"/>
      <c r="P115" s="242"/>
      <c r="Q115" s="242"/>
      <c r="R115" s="242"/>
      <c r="S115" s="242"/>
      <c r="T115" s="24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44" t="s">
        <v>225</v>
      </c>
      <c r="AU115" s="244" t="s">
        <v>75</v>
      </c>
      <c r="AV115" s="13" t="s">
        <v>79</v>
      </c>
      <c r="AW115" s="13" t="s">
        <v>32</v>
      </c>
      <c r="AX115" s="13" t="s">
        <v>75</v>
      </c>
      <c r="AY115" s="244" t="s">
        <v>209</v>
      </c>
    </row>
    <row r="116" s="2" customFormat="1" ht="55.5" customHeight="1">
      <c r="A116" s="39"/>
      <c r="B116" s="40"/>
      <c r="C116" s="216" t="s">
        <v>261</v>
      </c>
      <c r="D116" s="216" t="s">
        <v>213</v>
      </c>
      <c r="E116" s="217" t="s">
        <v>744</v>
      </c>
      <c r="F116" s="218" t="s">
        <v>745</v>
      </c>
      <c r="G116" s="219" t="s">
        <v>167</v>
      </c>
      <c r="H116" s="220">
        <v>25</v>
      </c>
      <c r="I116" s="221"/>
      <c r="J116" s="222">
        <f>ROUND(I116*H116,2)</f>
        <v>0</v>
      </c>
      <c r="K116" s="218" t="s">
        <v>216</v>
      </c>
      <c r="L116" s="45"/>
      <c r="M116" s="223" t="s">
        <v>19</v>
      </c>
      <c r="N116" s="224" t="s">
        <v>42</v>
      </c>
      <c r="O116" s="85"/>
      <c r="P116" s="225">
        <f>O116*H116</f>
        <v>0</v>
      </c>
      <c r="Q116" s="225">
        <v>0</v>
      </c>
      <c r="R116" s="225">
        <f>Q116*H116</f>
        <v>0</v>
      </c>
      <c r="S116" s="225">
        <v>0</v>
      </c>
      <c r="T116" s="226">
        <f>S116*H116</f>
        <v>0</v>
      </c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R116" s="227" t="s">
        <v>217</v>
      </c>
      <c r="AT116" s="227" t="s">
        <v>213</v>
      </c>
      <c r="AU116" s="227" t="s">
        <v>75</v>
      </c>
      <c r="AY116" s="18" t="s">
        <v>209</v>
      </c>
      <c r="BE116" s="228">
        <f>IF(N116="základní",J116,0)</f>
        <v>0</v>
      </c>
      <c r="BF116" s="228">
        <f>IF(N116="snížená",J116,0)</f>
        <v>0</v>
      </c>
      <c r="BG116" s="228">
        <f>IF(N116="zákl. přenesená",J116,0)</f>
        <v>0</v>
      </c>
      <c r="BH116" s="228">
        <f>IF(N116="sníž. přenesená",J116,0)</f>
        <v>0</v>
      </c>
      <c r="BI116" s="228">
        <f>IF(N116="nulová",J116,0)</f>
        <v>0</v>
      </c>
      <c r="BJ116" s="18" t="s">
        <v>75</v>
      </c>
      <c r="BK116" s="228">
        <f>ROUND(I116*H116,2)</f>
        <v>0</v>
      </c>
      <c r="BL116" s="18" t="s">
        <v>217</v>
      </c>
      <c r="BM116" s="227" t="s">
        <v>746</v>
      </c>
    </row>
    <row r="117" s="2" customFormat="1">
      <c r="A117" s="39"/>
      <c r="B117" s="40"/>
      <c r="C117" s="41"/>
      <c r="D117" s="229" t="s">
        <v>223</v>
      </c>
      <c r="E117" s="41"/>
      <c r="F117" s="230" t="s">
        <v>244</v>
      </c>
      <c r="G117" s="41"/>
      <c r="H117" s="41"/>
      <c r="I117" s="231"/>
      <c r="J117" s="41"/>
      <c r="K117" s="41"/>
      <c r="L117" s="45"/>
      <c r="M117" s="232"/>
      <c r="N117" s="233"/>
      <c r="O117" s="85"/>
      <c r="P117" s="85"/>
      <c r="Q117" s="85"/>
      <c r="R117" s="85"/>
      <c r="S117" s="85"/>
      <c r="T117" s="86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T117" s="18" t="s">
        <v>223</v>
      </c>
      <c r="AU117" s="18" t="s">
        <v>75</v>
      </c>
    </row>
    <row r="118" s="2" customFormat="1" ht="16.5" customHeight="1">
      <c r="A118" s="39"/>
      <c r="B118" s="40"/>
      <c r="C118" s="256" t="s">
        <v>267</v>
      </c>
      <c r="D118" s="256" t="s">
        <v>247</v>
      </c>
      <c r="E118" s="257" t="s">
        <v>747</v>
      </c>
      <c r="F118" s="258" t="s">
        <v>748</v>
      </c>
      <c r="G118" s="259" t="s">
        <v>221</v>
      </c>
      <c r="H118" s="260">
        <v>1</v>
      </c>
      <c r="I118" s="261"/>
      <c r="J118" s="262">
        <f>ROUND(I118*H118,2)</f>
        <v>0</v>
      </c>
      <c r="K118" s="258" t="s">
        <v>216</v>
      </c>
      <c r="L118" s="263"/>
      <c r="M118" s="264" t="s">
        <v>19</v>
      </c>
      <c r="N118" s="265" t="s">
        <v>42</v>
      </c>
      <c r="O118" s="85"/>
      <c r="P118" s="225">
        <f>O118*H118</f>
        <v>0</v>
      </c>
      <c r="Q118" s="225">
        <v>1.23475</v>
      </c>
      <c r="R118" s="225">
        <f>Q118*H118</f>
        <v>1.23475</v>
      </c>
      <c r="S118" s="225">
        <v>0</v>
      </c>
      <c r="T118" s="226">
        <f>S118*H118</f>
        <v>0</v>
      </c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R118" s="227" t="s">
        <v>226</v>
      </c>
      <c r="AT118" s="227" t="s">
        <v>247</v>
      </c>
      <c r="AU118" s="227" t="s">
        <v>75</v>
      </c>
      <c r="AY118" s="18" t="s">
        <v>209</v>
      </c>
      <c r="BE118" s="228">
        <f>IF(N118="základní",J118,0)</f>
        <v>0</v>
      </c>
      <c r="BF118" s="228">
        <f>IF(N118="snížená",J118,0)</f>
        <v>0</v>
      </c>
      <c r="BG118" s="228">
        <f>IF(N118="zákl. přenesená",J118,0)</f>
        <v>0</v>
      </c>
      <c r="BH118" s="228">
        <f>IF(N118="sníž. přenesená",J118,0)</f>
        <v>0</v>
      </c>
      <c r="BI118" s="228">
        <f>IF(N118="nulová",J118,0)</f>
        <v>0</v>
      </c>
      <c r="BJ118" s="18" t="s">
        <v>75</v>
      </c>
      <c r="BK118" s="228">
        <f>ROUND(I118*H118,2)</f>
        <v>0</v>
      </c>
      <c r="BL118" s="18" t="s">
        <v>116</v>
      </c>
      <c r="BM118" s="227" t="s">
        <v>873</v>
      </c>
    </row>
    <row r="119" s="13" customFormat="1">
      <c r="A119" s="13"/>
      <c r="B119" s="234"/>
      <c r="C119" s="235"/>
      <c r="D119" s="229" t="s">
        <v>225</v>
      </c>
      <c r="E119" s="236" t="s">
        <v>19</v>
      </c>
      <c r="F119" s="237" t="s">
        <v>874</v>
      </c>
      <c r="G119" s="235"/>
      <c r="H119" s="238">
        <v>1</v>
      </c>
      <c r="I119" s="239"/>
      <c r="J119" s="235"/>
      <c r="K119" s="235"/>
      <c r="L119" s="240"/>
      <c r="M119" s="241"/>
      <c r="N119" s="242"/>
      <c r="O119" s="242"/>
      <c r="P119" s="242"/>
      <c r="Q119" s="242"/>
      <c r="R119" s="242"/>
      <c r="S119" s="242"/>
      <c r="T119" s="24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T119" s="244" t="s">
        <v>225</v>
      </c>
      <c r="AU119" s="244" t="s">
        <v>75</v>
      </c>
      <c r="AV119" s="13" t="s">
        <v>79</v>
      </c>
      <c r="AW119" s="13" t="s">
        <v>32</v>
      </c>
      <c r="AX119" s="13" t="s">
        <v>75</v>
      </c>
      <c r="AY119" s="244" t="s">
        <v>209</v>
      </c>
    </row>
    <row r="120" s="2" customFormat="1">
      <c r="A120" s="39"/>
      <c r="B120" s="40"/>
      <c r="C120" s="216" t="s">
        <v>271</v>
      </c>
      <c r="D120" s="216" t="s">
        <v>213</v>
      </c>
      <c r="E120" s="217" t="s">
        <v>751</v>
      </c>
      <c r="F120" s="218" t="s">
        <v>752</v>
      </c>
      <c r="G120" s="219" t="s">
        <v>258</v>
      </c>
      <c r="H120" s="220">
        <v>112</v>
      </c>
      <c r="I120" s="221"/>
      <c r="J120" s="222">
        <f>ROUND(I120*H120,2)</f>
        <v>0</v>
      </c>
      <c r="K120" s="218" t="s">
        <v>216</v>
      </c>
      <c r="L120" s="45"/>
      <c r="M120" s="223" t="s">
        <v>19</v>
      </c>
      <c r="N120" s="224" t="s">
        <v>42</v>
      </c>
      <c r="O120" s="85"/>
      <c r="P120" s="225">
        <f>O120*H120</f>
        <v>0</v>
      </c>
      <c r="Q120" s="225">
        <v>0</v>
      </c>
      <c r="R120" s="225">
        <f>Q120*H120</f>
        <v>0</v>
      </c>
      <c r="S120" s="225">
        <v>0</v>
      </c>
      <c r="T120" s="226">
        <f>S120*H120</f>
        <v>0</v>
      </c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R120" s="227" t="s">
        <v>217</v>
      </c>
      <c r="AT120" s="227" t="s">
        <v>213</v>
      </c>
      <c r="AU120" s="227" t="s">
        <v>75</v>
      </c>
      <c r="AY120" s="18" t="s">
        <v>209</v>
      </c>
      <c r="BE120" s="228">
        <f>IF(N120="základní",J120,0)</f>
        <v>0</v>
      </c>
      <c r="BF120" s="228">
        <f>IF(N120="snížená",J120,0)</f>
        <v>0</v>
      </c>
      <c r="BG120" s="228">
        <f>IF(N120="zákl. přenesená",J120,0)</f>
        <v>0</v>
      </c>
      <c r="BH120" s="228">
        <f>IF(N120="sníž. přenesená",J120,0)</f>
        <v>0</v>
      </c>
      <c r="BI120" s="228">
        <f>IF(N120="nulová",J120,0)</f>
        <v>0</v>
      </c>
      <c r="BJ120" s="18" t="s">
        <v>75</v>
      </c>
      <c r="BK120" s="228">
        <f>ROUND(I120*H120,2)</f>
        <v>0</v>
      </c>
      <c r="BL120" s="18" t="s">
        <v>217</v>
      </c>
      <c r="BM120" s="227" t="s">
        <v>259</v>
      </c>
    </row>
    <row r="121" s="13" customFormat="1">
      <c r="A121" s="13"/>
      <c r="B121" s="234"/>
      <c r="C121" s="235"/>
      <c r="D121" s="229" t="s">
        <v>225</v>
      </c>
      <c r="E121" s="236" t="s">
        <v>19</v>
      </c>
      <c r="F121" s="237" t="s">
        <v>875</v>
      </c>
      <c r="G121" s="235"/>
      <c r="H121" s="238">
        <v>36</v>
      </c>
      <c r="I121" s="239"/>
      <c r="J121" s="235"/>
      <c r="K121" s="235"/>
      <c r="L121" s="240"/>
      <c r="M121" s="241"/>
      <c r="N121" s="242"/>
      <c r="O121" s="242"/>
      <c r="P121" s="242"/>
      <c r="Q121" s="242"/>
      <c r="R121" s="242"/>
      <c r="S121" s="242"/>
      <c r="T121" s="24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44" t="s">
        <v>225</v>
      </c>
      <c r="AU121" s="244" t="s">
        <v>75</v>
      </c>
      <c r="AV121" s="13" t="s">
        <v>79</v>
      </c>
      <c r="AW121" s="13" t="s">
        <v>32</v>
      </c>
      <c r="AX121" s="13" t="s">
        <v>71</v>
      </c>
      <c r="AY121" s="244" t="s">
        <v>209</v>
      </c>
    </row>
    <row r="122" s="13" customFormat="1">
      <c r="A122" s="13"/>
      <c r="B122" s="234"/>
      <c r="C122" s="235"/>
      <c r="D122" s="229" t="s">
        <v>225</v>
      </c>
      <c r="E122" s="236" t="s">
        <v>19</v>
      </c>
      <c r="F122" s="237" t="s">
        <v>876</v>
      </c>
      <c r="G122" s="235"/>
      <c r="H122" s="238">
        <v>76</v>
      </c>
      <c r="I122" s="239"/>
      <c r="J122" s="235"/>
      <c r="K122" s="235"/>
      <c r="L122" s="240"/>
      <c r="M122" s="241"/>
      <c r="N122" s="242"/>
      <c r="O122" s="242"/>
      <c r="P122" s="242"/>
      <c r="Q122" s="242"/>
      <c r="R122" s="242"/>
      <c r="S122" s="242"/>
      <c r="T122" s="24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44" t="s">
        <v>225</v>
      </c>
      <c r="AU122" s="244" t="s">
        <v>75</v>
      </c>
      <c r="AV122" s="13" t="s">
        <v>79</v>
      </c>
      <c r="AW122" s="13" t="s">
        <v>32</v>
      </c>
      <c r="AX122" s="13" t="s">
        <v>71</v>
      </c>
      <c r="AY122" s="244" t="s">
        <v>209</v>
      </c>
    </row>
    <row r="123" s="14" customFormat="1">
      <c r="A123" s="14"/>
      <c r="B123" s="245"/>
      <c r="C123" s="246"/>
      <c r="D123" s="229" t="s">
        <v>225</v>
      </c>
      <c r="E123" s="247" t="s">
        <v>19</v>
      </c>
      <c r="F123" s="248" t="s">
        <v>229</v>
      </c>
      <c r="G123" s="246"/>
      <c r="H123" s="249">
        <v>112</v>
      </c>
      <c r="I123" s="250"/>
      <c r="J123" s="246"/>
      <c r="K123" s="246"/>
      <c r="L123" s="251"/>
      <c r="M123" s="252"/>
      <c r="N123" s="253"/>
      <c r="O123" s="253"/>
      <c r="P123" s="253"/>
      <c r="Q123" s="253"/>
      <c r="R123" s="253"/>
      <c r="S123" s="253"/>
      <c r="T123" s="25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T123" s="255" t="s">
        <v>225</v>
      </c>
      <c r="AU123" s="255" t="s">
        <v>75</v>
      </c>
      <c r="AV123" s="14" t="s">
        <v>116</v>
      </c>
      <c r="AW123" s="14" t="s">
        <v>32</v>
      </c>
      <c r="AX123" s="14" t="s">
        <v>75</v>
      </c>
      <c r="AY123" s="255" t="s">
        <v>209</v>
      </c>
    </row>
    <row r="124" s="2" customFormat="1" ht="16.5" customHeight="1">
      <c r="A124" s="39"/>
      <c r="B124" s="40"/>
      <c r="C124" s="256" t="s">
        <v>275</v>
      </c>
      <c r="D124" s="256" t="s">
        <v>247</v>
      </c>
      <c r="E124" s="257" t="s">
        <v>701</v>
      </c>
      <c r="F124" s="258" t="s">
        <v>702</v>
      </c>
      <c r="G124" s="259" t="s">
        <v>221</v>
      </c>
      <c r="H124" s="260">
        <v>36</v>
      </c>
      <c r="I124" s="261"/>
      <c r="J124" s="262">
        <f>ROUND(I124*H124,2)</f>
        <v>0</v>
      </c>
      <c r="K124" s="258" t="s">
        <v>216</v>
      </c>
      <c r="L124" s="263"/>
      <c r="M124" s="264" t="s">
        <v>19</v>
      </c>
      <c r="N124" s="265" t="s">
        <v>42</v>
      </c>
      <c r="O124" s="85"/>
      <c r="P124" s="225">
        <f>O124*H124</f>
        <v>0</v>
      </c>
      <c r="Q124" s="225">
        <v>0.00123</v>
      </c>
      <c r="R124" s="225">
        <f>Q124*H124</f>
        <v>0.04428</v>
      </c>
      <c r="S124" s="225">
        <v>0</v>
      </c>
      <c r="T124" s="226">
        <f>S124*H124</f>
        <v>0</v>
      </c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R124" s="227" t="s">
        <v>264</v>
      </c>
      <c r="AT124" s="227" t="s">
        <v>247</v>
      </c>
      <c r="AU124" s="227" t="s">
        <v>75</v>
      </c>
      <c r="AY124" s="18" t="s">
        <v>209</v>
      </c>
      <c r="BE124" s="228">
        <f>IF(N124="základní",J124,0)</f>
        <v>0</v>
      </c>
      <c r="BF124" s="228">
        <f>IF(N124="snížená",J124,0)</f>
        <v>0</v>
      </c>
      <c r="BG124" s="228">
        <f>IF(N124="zákl. přenesená",J124,0)</f>
        <v>0</v>
      </c>
      <c r="BH124" s="228">
        <f>IF(N124="sníž. přenesená",J124,0)</f>
        <v>0</v>
      </c>
      <c r="BI124" s="228">
        <f>IF(N124="nulová",J124,0)</f>
        <v>0</v>
      </c>
      <c r="BJ124" s="18" t="s">
        <v>75</v>
      </c>
      <c r="BK124" s="228">
        <f>ROUND(I124*H124,2)</f>
        <v>0</v>
      </c>
      <c r="BL124" s="18" t="s">
        <v>264</v>
      </c>
      <c r="BM124" s="227" t="s">
        <v>265</v>
      </c>
    </row>
    <row r="125" s="13" customFormat="1">
      <c r="A125" s="13"/>
      <c r="B125" s="234"/>
      <c r="C125" s="235"/>
      <c r="D125" s="229" t="s">
        <v>225</v>
      </c>
      <c r="E125" s="236" t="s">
        <v>19</v>
      </c>
      <c r="F125" s="237" t="s">
        <v>875</v>
      </c>
      <c r="G125" s="235"/>
      <c r="H125" s="238">
        <v>36</v>
      </c>
      <c r="I125" s="239"/>
      <c r="J125" s="235"/>
      <c r="K125" s="235"/>
      <c r="L125" s="240"/>
      <c r="M125" s="241"/>
      <c r="N125" s="242"/>
      <c r="O125" s="242"/>
      <c r="P125" s="242"/>
      <c r="Q125" s="242"/>
      <c r="R125" s="242"/>
      <c r="S125" s="242"/>
      <c r="T125" s="24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44" t="s">
        <v>225</v>
      </c>
      <c r="AU125" s="244" t="s">
        <v>75</v>
      </c>
      <c r="AV125" s="13" t="s">
        <v>79</v>
      </c>
      <c r="AW125" s="13" t="s">
        <v>32</v>
      </c>
      <c r="AX125" s="13" t="s">
        <v>75</v>
      </c>
      <c r="AY125" s="244" t="s">
        <v>209</v>
      </c>
    </row>
    <row r="126" s="2" customFormat="1" ht="16.5" customHeight="1">
      <c r="A126" s="39"/>
      <c r="B126" s="40"/>
      <c r="C126" s="256" t="s">
        <v>281</v>
      </c>
      <c r="D126" s="256" t="s">
        <v>247</v>
      </c>
      <c r="E126" s="257" t="s">
        <v>759</v>
      </c>
      <c r="F126" s="258" t="s">
        <v>760</v>
      </c>
      <c r="G126" s="259" t="s">
        <v>221</v>
      </c>
      <c r="H126" s="260">
        <v>18</v>
      </c>
      <c r="I126" s="261"/>
      <c r="J126" s="262">
        <f>ROUND(I126*H126,2)</f>
        <v>0</v>
      </c>
      <c r="K126" s="258" t="s">
        <v>216</v>
      </c>
      <c r="L126" s="263"/>
      <c r="M126" s="264" t="s">
        <v>19</v>
      </c>
      <c r="N126" s="265" t="s">
        <v>42</v>
      </c>
      <c r="O126" s="85"/>
      <c r="P126" s="225">
        <f>O126*H126</f>
        <v>0</v>
      </c>
      <c r="Q126" s="225">
        <v>0.00063000000000000003</v>
      </c>
      <c r="R126" s="225">
        <f>Q126*H126</f>
        <v>0.011340000000000001</v>
      </c>
      <c r="S126" s="225">
        <v>0</v>
      </c>
      <c r="T126" s="226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27" t="s">
        <v>226</v>
      </c>
      <c r="AT126" s="227" t="s">
        <v>247</v>
      </c>
      <c r="AU126" s="227" t="s">
        <v>75</v>
      </c>
      <c r="AY126" s="18" t="s">
        <v>209</v>
      </c>
      <c r="BE126" s="228">
        <f>IF(N126="základní",J126,0)</f>
        <v>0</v>
      </c>
      <c r="BF126" s="228">
        <f>IF(N126="snížená",J126,0)</f>
        <v>0</v>
      </c>
      <c r="BG126" s="228">
        <f>IF(N126="zákl. přenesená",J126,0)</f>
        <v>0</v>
      </c>
      <c r="BH126" s="228">
        <f>IF(N126="sníž. přenesená",J126,0)</f>
        <v>0</v>
      </c>
      <c r="BI126" s="228">
        <f>IF(N126="nulová",J126,0)</f>
        <v>0</v>
      </c>
      <c r="BJ126" s="18" t="s">
        <v>75</v>
      </c>
      <c r="BK126" s="228">
        <f>ROUND(I126*H126,2)</f>
        <v>0</v>
      </c>
      <c r="BL126" s="18" t="s">
        <v>116</v>
      </c>
      <c r="BM126" s="227" t="s">
        <v>761</v>
      </c>
    </row>
    <row r="127" s="13" customFormat="1">
      <c r="A127" s="13"/>
      <c r="B127" s="234"/>
      <c r="C127" s="235"/>
      <c r="D127" s="229" t="s">
        <v>225</v>
      </c>
      <c r="E127" s="236" t="s">
        <v>19</v>
      </c>
      <c r="F127" s="237" t="s">
        <v>877</v>
      </c>
      <c r="G127" s="235"/>
      <c r="H127" s="238">
        <v>18</v>
      </c>
      <c r="I127" s="239"/>
      <c r="J127" s="235"/>
      <c r="K127" s="235"/>
      <c r="L127" s="240"/>
      <c r="M127" s="241"/>
      <c r="N127" s="242"/>
      <c r="O127" s="242"/>
      <c r="P127" s="242"/>
      <c r="Q127" s="242"/>
      <c r="R127" s="242"/>
      <c r="S127" s="242"/>
      <c r="T127" s="24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44" t="s">
        <v>225</v>
      </c>
      <c r="AU127" s="244" t="s">
        <v>75</v>
      </c>
      <c r="AV127" s="13" t="s">
        <v>79</v>
      </c>
      <c r="AW127" s="13" t="s">
        <v>32</v>
      </c>
      <c r="AX127" s="13" t="s">
        <v>75</v>
      </c>
      <c r="AY127" s="244" t="s">
        <v>209</v>
      </c>
    </row>
    <row r="128" s="2" customFormat="1" ht="16.5" customHeight="1">
      <c r="A128" s="39"/>
      <c r="B128" s="40"/>
      <c r="C128" s="256" t="s">
        <v>286</v>
      </c>
      <c r="D128" s="256" t="s">
        <v>247</v>
      </c>
      <c r="E128" s="257" t="s">
        <v>763</v>
      </c>
      <c r="F128" s="258" t="s">
        <v>764</v>
      </c>
      <c r="G128" s="259" t="s">
        <v>221</v>
      </c>
      <c r="H128" s="260">
        <v>90</v>
      </c>
      <c r="I128" s="261"/>
      <c r="J128" s="262">
        <f>ROUND(I128*H128,2)</f>
        <v>0</v>
      </c>
      <c r="K128" s="258" t="s">
        <v>216</v>
      </c>
      <c r="L128" s="263"/>
      <c r="M128" s="264" t="s">
        <v>19</v>
      </c>
      <c r="N128" s="265" t="s">
        <v>42</v>
      </c>
      <c r="O128" s="85"/>
      <c r="P128" s="225">
        <f>O128*H128</f>
        <v>0</v>
      </c>
      <c r="Q128" s="225">
        <v>9.0000000000000006E-05</v>
      </c>
      <c r="R128" s="225">
        <f>Q128*H128</f>
        <v>0.0081000000000000013</v>
      </c>
      <c r="S128" s="225">
        <v>0</v>
      </c>
      <c r="T128" s="226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27" t="s">
        <v>226</v>
      </c>
      <c r="AT128" s="227" t="s">
        <v>247</v>
      </c>
      <c r="AU128" s="227" t="s">
        <v>75</v>
      </c>
      <c r="AY128" s="18" t="s">
        <v>209</v>
      </c>
      <c r="BE128" s="228">
        <f>IF(N128="základní",J128,0)</f>
        <v>0</v>
      </c>
      <c r="BF128" s="228">
        <f>IF(N128="snížená",J128,0)</f>
        <v>0</v>
      </c>
      <c r="BG128" s="228">
        <f>IF(N128="zákl. přenesená",J128,0)</f>
        <v>0</v>
      </c>
      <c r="BH128" s="228">
        <f>IF(N128="sníž. přenesená",J128,0)</f>
        <v>0</v>
      </c>
      <c r="BI128" s="228">
        <f>IF(N128="nulová",J128,0)</f>
        <v>0</v>
      </c>
      <c r="BJ128" s="18" t="s">
        <v>75</v>
      </c>
      <c r="BK128" s="228">
        <f>ROUND(I128*H128,2)</f>
        <v>0</v>
      </c>
      <c r="BL128" s="18" t="s">
        <v>116</v>
      </c>
      <c r="BM128" s="227" t="s">
        <v>765</v>
      </c>
    </row>
    <row r="129" s="13" customFormat="1">
      <c r="A129" s="13"/>
      <c r="B129" s="234"/>
      <c r="C129" s="235"/>
      <c r="D129" s="229" t="s">
        <v>225</v>
      </c>
      <c r="E129" s="236" t="s">
        <v>19</v>
      </c>
      <c r="F129" s="237" t="s">
        <v>878</v>
      </c>
      <c r="G129" s="235"/>
      <c r="H129" s="238">
        <v>90</v>
      </c>
      <c r="I129" s="239"/>
      <c r="J129" s="235"/>
      <c r="K129" s="235"/>
      <c r="L129" s="240"/>
      <c r="M129" s="241"/>
      <c r="N129" s="242"/>
      <c r="O129" s="242"/>
      <c r="P129" s="242"/>
      <c r="Q129" s="242"/>
      <c r="R129" s="242"/>
      <c r="S129" s="242"/>
      <c r="T129" s="24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4" t="s">
        <v>225</v>
      </c>
      <c r="AU129" s="244" t="s">
        <v>75</v>
      </c>
      <c r="AV129" s="13" t="s">
        <v>79</v>
      </c>
      <c r="AW129" s="13" t="s">
        <v>32</v>
      </c>
      <c r="AX129" s="13" t="s">
        <v>75</v>
      </c>
      <c r="AY129" s="244" t="s">
        <v>209</v>
      </c>
    </row>
    <row r="130" s="2" customFormat="1" ht="16.5" customHeight="1">
      <c r="A130" s="39"/>
      <c r="B130" s="40"/>
      <c r="C130" s="256" t="s">
        <v>8</v>
      </c>
      <c r="D130" s="256" t="s">
        <v>247</v>
      </c>
      <c r="E130" s="257" t="s">
        <v>767</v>
      </c>
      <c r="F130" s="258" t="s">
        <v>768</v>
      </c>
      <c r="G130" s="259" t="s">
        <v>221</v>
      </c>
      <c r="H130" s="260">
        <v>18</v>
      </c>
      <c r="I130" s="261"/>
      <c r="J130" s="262">
        <f>ROUND(I130*H130,2)</f>
        <v>0</v>
      </c>
      <c r="K130" s="258" t="s">
        <v>216</v>
      </c>
      <c r="L130" s="263"/>
      <c r="M130" s="264" t="s">
        <v>19</v>
      </c>
      <c r="N130" s="265" t="s">
        <v>42</v>
      </c>
      <c r="O130" s="85"/>
      <c r="P130" s="225">
        <f>O130*H130</f>
        <v>0</v>
      </c>
      <c r="Q130" s="225">
        <v>0.00054000000000000001</v>
      </c>
      <c r="R130" s="225">
        <f>Q130*H130</f>
        <v>0.0097199999999999995</v>
      </c>
      <c r="S130" s="225">
        <v>0</v>
      </c>
      <c r="T130" s="226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27" t="s">
        <v>226</v>
      </c>
      <c r="AT130" s="227" t="s">
        <v>247</v>
      </c>
      <c r="AU130" s="227" t="s">
        <v>75</v>
      </c>
      <c r="AY130" s="18" t="s">
        <v>209</v>
      </c>
      <c r="BE130" s="228">
        <f>IF(N130="základní",J130,0)</f>
        <v>0</v>
      </c>
      <c r="BF130" s="228">
        <f>IF(N130="snížená",J130,0)</f>
        <v>0</v>
      </c>
      <c r="BG130" s="228">
        <f>IF(N130="zákl. přenesená",J130,0)</f>
        <v>0</v>
      </c>
      <c r="BH130" s="228">
        <f>IF(N130="sníž. přenesená",J130,0)</f>
        <v>0</v>
      </c>
      <c r="BI130" s="228">
        <f>IF(N130="nulová",J130,0)</f>
        <v>0</v>
      </c>
      <c r="BJ130" s="18" t="s">
        <v>75</v>
      </c>
      <c r="BK130" s="228">
        <f>ROUND(I130*H130,2)</f>
        <v>0</v>
      </c>
      <c r="BL130" s="18" t="s">
        <v>116</v>
      </c>
      <c r="BM130" s="227" t="s">
        <v>769</v>
      </c>
    </row>
    <row r="131" s="13" customFormat="1">
      <c r="A131" s="13"/>
      <c r="B131" s="234"/>
      <c r="C131" s="235"/>
      <c r="D131" s="229" t="s">
        <v>225</v>
      </c>
      <c r="E131" s="236" t="s">
        <v>19</v>
      </c>
      <c r="F131" s="237" t="s">
        <v>877</v>
      </c>
      <c r="G131" s="235"/>
      <c r="H131" s="238">
        <v>18</v>
      </c>
      <c r="I131" s="239"/>
      <c r="J131" s="235"/>
      <c r="K131" s="235"/>
      <c r="L131" s="240"/>
      <c r="M131" s="241"/>
      <c r="N131" s="242"/>
      <c r="O131" s="242"/>
      <c r="P131" s="242"/>
      <c r="Q131" s="242"/>
      <c r="R131" s="242"/>
      <c r="S131" s="242"/>
      <c r="T131" s="24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4" t="s">
        <v>225</v>
      </c>
      <c r="AU131" s="244" t="s">
        <v>75</v>
      </c>
      <c r="AV131" s="13" t="s">
        <v>79</v>
      </c>
      <c r="AW131" s="13" t="s">
        <v>32</v>
      </c>
      <c r="AX131" s="13" t="s">
        <v>75</v>
      </c>
      <c r="AY131" s="244" t="s">
        <v>209</v>
      </c>
    </row>
    <row r="132" s="2" customFormat="1" ht="16.5" customHeight="1">
      <c r="A132" s="39"/>
      <c r="B132" s="40"/>
      <c r="C132" s="256" t="s">
        <v>296</v>
      </c>
      <c r="D132" s="256" t="s">
        <v>247</v>
      </c>
      <c r="E132" s="257" t="s">
        <v>770</v>
      </c>
      <c r="F132" s="258" t="s">
        <v>771</v>
      </c>
      <c r="G132" s="259" t="s">
        <v>221</v>
      </c>
      <c r="H132" s="260">
        <v>18</v>
      </c>
      <c r="I132" s="261"/>
      <c r="J132" s="262">
        <f>ROUND(I132*H132,2)</f>
        <v>0</v>
      </c>
      <c r="K132" s="258" t="s">
        <v>216</v>
      </c>
      <c r="L132" s="263"/>
      <c r="M132" s="264" t="s">
        <v>19</v>
      </c>
      <c r="N132" s="265" t="s">
        <v>42</v>
      </c>
      <c r="O132" s="85"/>
      <c r="P132" s="225">
        <f>O132*H132</f>
        <v>0</v>
      </c>
      <c r="Q132" s="225">
        <v>0.00013999999999999999</v>
      </c>
      <c r="R132" s="225">
        <f>Q132*H132</f>
        <v>0.0025199999999999997</v>
      </c>
      <c r="S132" s="225">
        <v>0</v>
      </c>
      <c r="T132" s="226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27" t="s">
        <v>226</v>
      </c>
      <c r="AT132" s="227" t="s">
        <v>247</v>
      </c>
      <c r="AU132" s="227" t="s">
        <v>75</v>
      </c>
      <c r="AY132" s="18" t="s">
        <v>209</v>
      </c>
      <c r="BE132" s="228">
        <f>IF(N132="základní",J132,0)</f>
        <v>0</v>
      </c>
      <c r="BF132" s="228">
        <f>IF(N132="snížená",J132,0)</f>
        <v>0</v>
      </c>
      <c r="BG132" s="228">
        <f>IF(N132="zákl. přenesená",J132,0)</f>
        <v>0</v>
      </c>
      <c r="BH132" s="228">
        <f>IF(N132="sníž. přenesená",J132,0)</f>
        <v>0</v>
      </c>
      <c r="BI132" s="228">
        <f>IF(N132="nulová",J132,0)</f>
        <v>0</v>
      </c>
      <c r="BJ132" s="18" t="s">
        <v>75</v>
      </c>
      <c r="BK132" s="228">
        <f>ROUND(I132*H132,2)</f>
        <v>0</v>
      </c>
      <c r="BL132" s="18" t="s">
        <v>116</v>
      </c>
      <c r="BM132" s="227" t="s">
        <v>772</v>
      </c>
    </row>
    <row r="133" s="13" customFormat="1">
      <c r="A133" s="13"/>
      <c r="B133" s="234"/>
      <c r="C133" s="235"/>
      <c r="D133" s="229" t="s">
        <v>225</v>
      </c>
      <c r="E133" s="236" t="s">
        <v>19</v>
      </c>
      <c r="F133" s="237" t="s">
        <v>877</v>
      </c>
      <c r="G133" s="235"/>
      <c r="H133" s="238">
        <v>18</v>
      </c>
      <c r="I133" s="239"/>
      <c r="J133" s="235"/>
      <c r="K133" s="235"/>
      <c r="L133" s="240"/>
      <c r="M133" s="241"/>
      <c r="N133" s="242"/>
      <c r="O133" s="242"/>
      <c r="P133" s="242"/>
      <c r="Q133" s="242"/>
      <c r="R133" s="242"/>
      <c r="S133" s="242"/>
      <c r="T133" s="24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4" t="s">
        <v>225</v>
      </c>
      <c r="AU133" s="244" t="s">
        <v>75</v>
      </c>
      <c r="AV133" s="13" t="s">
        <v>79</v>
      </c>
      <c r="AW133" s="13" t="s">
        <v>32</v>
      </c>
      <c r="AX133" s="13" t="s">
        <v>75</v>
      </c>
      <c r="AY133" s="244" t="s">
        <v>209</v>
      </c>
    </row>
    <row r="134" s="2" customFormat="1" ht="16.5" customHeight="1">
      <c r="A134" s="39"/>
      <c r="B134" s="40"/>
      <c r="C134" s="256" t="s">
        <v>301</v>
      </c>
      <c r="D134" s="256" t="s">
        <v>247</v>
      </c>
      <c r="E134" s="257" t="s">
        <v>773</v>
      </c>
      <c r="F134" s="258" t="s">
        <v>774</v>
      </c>
      <c r="G134" s="259" t="s">
        <v>221</v>
      </c>
      <c r="H134" s="260">
        <v>72</v>
      </c>
      <c r="I134" s="261"/>
      <c r="J134" s="262">
        <f>ROUND(I134*H134,2)</f>
        <v>0</v>
      </c>
      <c r="K134" s="258" t="s">
        <v>216</v>
      </c>
      <c r="L134" s="263"/>
      <c r="M134" s="264" t="s">
        <v>19</v>
      </c>
      <c r="N134" s="265" t="s">
        <v>42</v>
      </c>
      <c r="O134" s="85"/>
      <c r="P134" s="225">
        <f>O134*H134</f>
        <v>0</v>
      </c>
      <c r="Q134" s="225">
        <v>0.00051999999999999995</v>
      </c>
      <c r="R134" s="225">
        <f>Q134*H134</f>
        <v>0.037439999999999994</v>
      </c>
      <c r="S134" s="225">
        <v>0</v>
      </c>
      <c r="T134" s="226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27" t="s">
        <v>226</v>
      </c>
      <c r="AT134" s="227" t="s">
        <v>247</v>
      </c>
      <c r="AU134" s="227" t="s">
        <v>75</v>
      </c>
      <c r="AY134" s="18" t="s">
        <v>209</v>
      </c>
      <c r="BE134" s="228">
        <f>IF(N134="základní",J134,0)</f>
        <v>0</v>
      </c>
      <c r="BF134" s="228">
        <f>IF(N134="snížená",J134,0)</f>
        <v>0</v>
      </c>
      <c r="BG134" s="228">
        <f>IF(N134="zákl. přenesená",J134,0)</f>
        <v>0</v>
      </c>
      <c r="BH134" s="228">
        <f>IF(N134="sníž. přenesená",J134,0)</f>
        <v>0</v>
      </c>
      <c r="BI134" s="228">
        <f>IF(N134="nulová",J134,0)</f>
        <v>0</v>
      </c>
      <c r="BJ134" s="18" t="s">
        <v>75</v>
      </c>
      <c r="BK134" s="228">
        <f>ROUND(I134*H134,2)</f>
        <v>0</v>
      </c>
      <c r="BL134" s="18" t="s">
        <v>116</v>
      </c>
      <c r="BM134" s="227" t="s">
        <v>775</v>
      </c>
    </row>
    <row r="135" s="13" customFormat="1">
      <c r="A135" s="13"/>
      <c r="B135" s="234"/>
      <c r="C135" s="235"/>
      <c r="D135" s="229" t="s">
        <v>225</v>
      </c>
      <c r="E135" s="236" t="s">
        <v>19</v>
      </c>
      <c r="F135" s="237" t="s">
        <v>879</v>
      </c>
      <c r="G135" s="235"/>
      <c r="H135" s="238">
        <v>72</v>
      </c>
      <c r="I135" s="239"/>
      <c r="J135" s="235"/>
      <c r="K135" s="235"/>
      <c r="L135" s="240"/>
      <c r="M135" s="241"/>
      <c r="N135" s="242"/>
      <c r="O135" s="242"/>
      <c r="P135" s="242"/>
      <c r="Q135" s="242"/>
      <c r="R135" s="242"/>
      <c r="S135" s="242"/>
      <c r="T135" s="24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44" t="s">
        <v>225</v>
      </c>
      <c r="AU135" s="244" t="s">
        <v>75</v>
      </c>
      <c r="AV135" s="13" t="s">
        <v>79</v>
      </c>
      <c r="AW135" s="13" t="s">
        <v>32</v>
      </c>
      <c r="AX135" s="13" t="s">
        <v>75</v>
      </c>
      <c r="AY135" s="244" t="s">
        <v>209</v>
      </c>
    </row>
    <row r="136" s="2" customFormat="1" ht="16.5" customHeight="1">
      <c r="A136" s="39"/>
      <c r="B136" s="40"/>
      <c r="C136" s="256" t="s">
        <v>306</v>
      </c>
      <c r="D136" s="256" t="s">
        <v>247</v>
      </c>
      <c r="E136" s="257" t="s">
        <v>780</v>
      </c>
      <c r="F136" s="258" t="s">
        <v>781</v>
      </c>
      <c r="G136" s="259" t="s">
        <v>176</v>
      </c>
      <c r="H136" s="260">
        <v>2.5920000000000001</v>
      </c>
      <c r="I136" s="261"/>
      <c r="J136" s="262">
        <f>ROUND(I136*H136,2)</f>
        <v>0</v>
      </c>
      <c r="K136" s="258" t="s">
        <v>216</v>
      </c>
      <c r="L136" s="263"/>
      <c r="M136" s="264" t="s">
        <v>19</v>
      </c>
      <c r="N136" s="265" t="s">
        <v>42</v>
      </c>
      <c r="O136" s="85"/>
      <c r="P136" s="225">
        <f>O136*H136</f>
        <v>0</v>
      </c>
      <c r="Q136" s="225">
        <v>0.001</v>
      </c>
      <c r="R136" s="225">
        <f>Q136*H136</f>
        <v>0.0025920000000000001</v>
      </c>
      <c r="S136" s="225">
        <v>0</v>
      </c>
      <c r="T136" s="226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27" t="s">
        <v>226</v>
      </c>
      <c r="AT136" s="227" t="s">
        <v>247</v>
      </c>
      <c r="AU136" s="227" t="s">
        <v>75</v>
      </c>
      <c r="AY136" s="18" t="s">
        <v>209</v>
      </c>
      <c r="BE136" s="228">
        <f>IF(N136="základní",J136,0)</f>
        <v>0</v>
      </c>
      <c r="BF136" s="228">
        <f>IF(N136="snížená",J136,0)</f>
        <v>0</v>
      </c>
      <c r="BG136" s="228">
        <f>IF(N136="zákl. přenesená",J136,0)</f>
        <v>0</v>
      </c>
      <c r="BH136" s="228">
        <f>IF(N136="sníž. přenesená",J136,0)</f>
        <v>0</v>
      </c>
      <c r="BI136" s="228">
        <f>IF(N136="nulová",J136,0)</f>
        <v>0</v>
      </c>
      <c r="BJ136" s="18" t="s">
        <v>75</v>
      </c>
      <c r="BK136" s="228">
        <f>ROUND(I136*H136,2)</f>
        <v>0</v>
      </c>
      <c r="BL136" s="18" t="s">
        <v>116</v>
      </c>
      <c r="BM136" s="227" t="s">
        <v>782</v>
      </c>
    </row>
    <row r="137" s="13" customFormat="1">
      <c r="A137" s="13"/>
      <c r="B137" s="234"/>
      <c r="C137" s="235"/>
      <c r="D137" s="229" t="s">
        <v>225</v>
      </c>
      <c r="E137" s="236" t="s">
        <v>19</v>
      </c>
      <c r="F137" s="237" t="s">
        <v>880</v>
      </c>
      <c r="G137" s="235"/>
      <c r="H137" s="238">
        <v>2.5920000000000001</v>
      </c>
      <c r="I137" s="239"/>
      <c r="J137" s="235"/>
      <c r="K137" s="235"/>
      <c r="L137" s="240"/>
      <c r="M137" s="241"/>
      <c r="N137" s="242"/>
      <c r="O137" s="242"/>
      <c r="P137" s="242"/>
      <c r="Q137" s="242"/>
      <c r="R137" s="242"/>
      <c r="S137" s="242"/>
      <c r="T137" s="24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4" t="s">
        <v>225</v>
      </c>
      <c r="AU137" s="244" t="s">
        <v>75</v>
      </c>
      <c r="AV137" s="13" t="s">
        <v>79</v>
      </c>
      <c r="AW137" s="13" t="s">
        <v>32</v>
      </c>
      <c r="AX137" s="13" t="s">
        <v>75</v>
      </c>
      <c r="AY137" s="244" t="s">
        <v>209</v>
      </c>
    </row>
    <row r="138" s="2" customFormat="1" ht="16.5" customHeight="1">
      <c r="A138" s="39"/>
      <c r="B138" s="40"/>
      <c r="C138" s="256" t="s">
        <v>310</v>
      </c>
      <c r="D138" s="256" t="s">
        <v>247</v>
      </c>
      <c r="E138" s="257" t="s">
        <v>533</v>
      </c>
      <c r="F138" s="258" t="s">
        <v>534</v>
      </c>
      <c r="G138" s="259" t="s">
        <v>221</v>
      </c>
      <c r="H138" s="260">
        <v>112</v>
      </c>
      <c r="I138" s="261"/>
      <c r="J138" s="262">
        <f>ROUND(I138*H138,2)</f>
        <v>0</v>
      </c>
      <c r="K138" s="258" t="s">
        <v>216</v>
      </c>
      <c r="L138" s="263"/>
      <c r="M138" s="264" t="s">
        <v>19</v>
      </c>
      <c r="N138" s="265" t="s">
        <v>42</v>
      </c>
      <c r="O138" s="85"/>
      <c r="P138" s="225">
        <f>O138*H138</f>
        <v>0</v>
      </c>
      <c r="Q138" s="225">
        <v>0.00018000000000000001</v>
      </c>
      <c r="R138" s="225">
        <f>Q138*H138</f>
        <v>0.020160000000000001</v>
      </c>
      <c r="S138" s="225">
        <v>0</v>
      </c>
      <c r="T138" s="226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27" t="s">
        <v>264</v>
      </c>
      <c r="AT138" s="227" t="s">
        <v>247</v>
      </c>
      <c r="AU138" s="227" t="s">
        <v>75</v>
      </c>
      <c r="AY138" s="18" t="s">
        <v>209</v>
      </c>
      <c r="BE138" s="228">
        <f>IF(N138="základní",J138,0)</f>
        <v>0</v>
      </c>
      <c r="BF138" s="228">
        <f>IF(N138="snížená",J138,0)</f>
        <v>0</v>
      </c>
      <c r="BG138" s="228">
        <f>IF(N138="zákl. přenesená",J138,0)</f>
        <v>0</v>
      </c>
      <c r="BH138" s="228">
        <f>IF(N138="sníž. přenesená",J138,0)</f>
        <v>0</v>
      </c>
      <c r="BI138" s="228">
        <f>IF(N138="nulová",J138,0)</f>
        <v>0</v>
      </c>
      <c r="BJ138" s="18" t="s">
        <v>75</v>
      </c>
      <c r="BK138" s="228">
        <f>ROUND(I138*H138,2)</f>
        <v>0</v>
      </c>
      <c r="BL138" s="18" t="s">
        <v>264</v>
      </c>
      <c r="BM138" s="227" t="s">
        <v>535</v>
      </c>
    </row>
    <row r="139" s="13" customFormat="1">
      <c r="A139" s="13"/>
      <c r="B139" s="234"/>
      <c r="C139" s="235"/>
      <c r="D139" s="229" t="s">
        <v>225</v>
      </c>
      <c r="E139" s="236" t="s">
        <v>19</v>
      </c>
      <c r="F139" s="237" t="s">
        <v>875</v>
      </c>
      <c r="G139" s="235"/>
      <c r="H139" s="238">
        <v>36</v>
      </c>
      <c r="I139" s="239"/>
      <c r="J139" s="235"/>
      <c r="K139" s="235"/>
      <c r="L139" s="240"/>
      <c r="M139" s="241"/>
      <c r="N139" s="242"/>
      <c r="O139" s="242"/>
      <c r="P139" s="242"/>
      <c r="Q139" s="242"/>
      <c r="R139" s="242"/>
      <c r="S139" s="242"/>
      <c r="T139" s="24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44" t="s">
        <v>225</v>
      </c>
      <c r="AU139" s="244" t="s">
        <v>75</v>
      </c>
      <c r="AV139" s="13" t="s">
        <v>79</v>
      </c>
      <c r="AW139" s="13" t="s">
        <v>32</v>
      </c>
      <c r="AX139" s="13" t="s">
        <v>71</v>
      </c>
      <c r="AY139" s="244" t="s">
        <v>209</v>
      </c>
    </row>
    <row r="140" s="13" customFormat="1">
      <c r="A140" s="13"/>
      <c r="B140" s="234"/>
      <c r="C140" s="235"/>
      <c r="D140" s="229" t="s">
        <v>225</v>
      </c>
      <c r="E140" s="236" t="s">
        <v>19</v>
      </c>
      <c r="F140" s="237" t="s">
        <v>876</v>
      </c>
      <c r="G140" s="235"/>
      <c r="H140" s="238">
        <v>76</v>
      </c>
      <c r="I140" s="239"/>
      <c r="J140" s="235"/>
      <c r="K140" s="235"/>
      <c r="L140" s="240"/>
      <c r="M140" s="241"/>
      <c r="N140" s="242"/>
      <c r="O140" s="242"/>
      <c r="P140" s="242"/>
      <c r="Q140" s="242"/>
      <c r="R140" s="242"/>
      <c r="S140" s="242"/>
      <c r="T140" s="24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4" t="s">
        <v>225</v>
      </c>
      <c r="AU140" s="244" t="s">
        <v>75</v>
      </c>
      <c r="AV140" s="13" t="s">
        <v>79</v>
      </c>
      <c r="AW140" s="13" t="s">
        <v>32</v>
      </c>
      <c r="AX140" s="13" t="s">
        <v>71</v>
      </c>
      <c r="AY140" s="244" t="s">
        <v>209</v>
      </c>
    </row>
    <row r="141" s="14" customFormat="1">
      <c r="A141" s="14"/>
      <c r="B141" s="245"/>
      <c r="C141" s="246"/>
      <c r="D141" s="229" t="s">
        <v>225</v>
      </c>
      <c r="E141" s="247" t="s">
        <v>19</v>
      </c>
      <c r="F141" s="248" t="s">
        <v>229</v>
      </c>
      <c r="G141" s="246"/>
      <c r="H141" s="249">
        <v>112</v>
      </c>
      <c r="I141" s="250"/>
      <c r="J141" s="246"/>
      <c r="K141" s="246"/>
      <c r="L141" s="251"/>
      <c r="M141" s="252"/>
      <c r="N141" s="253"/>
      <c r="O141" s="253"/>
      <c r="P141" s="253"/>
      <c r="Q141" s="253"/>
      <c r="R141" s="253"/>
      <c r="S141" s="253"/>
      <c r="T141" s="25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55" t="s">
        <v>225</v>
      </c>
      <c r="AU141" s="255" t="s">
        <v>75</v>
      </c>
      <c r="AV141" s="14" t="s">
        <v>116</v>
      </c>
      <c r="AW141" s="14" t="s">
        <v>32</v>
      </c>
      <c r="AX141" s="14" t="s">
        <v>75</v>
      </c>
      <c r="AY141" s="255" t="s">
        <v>209</v>
      </c>
    </row>
    <row r="142" s="2" customFormat="1" ht="16.5" customHeight="1">
      <c r="A142" s="39"/>
      <c r="B142" s="40"/>
      <c r="C142" s="256" t="s">
        <v>315</v>
      </c>
      <c r="D142" s="256" t="s">
        <v>247</v>
      </c>
      <c r="E142" s="257" t="s">
        <v>755</v>
      </c>
      <c r="F142" s="258" t="s">
        <v>756</v>
      </c>
      <c r="G142" s="259" t="s">
        <v>221</v>
      </c>
      <c r="H142" s="260">
        <v>152</v>
      </c>
      <c r="I142" s="261"/>
      <c r="J142" s="262">
        <f>ROUND(I142*H142,2)</f>
        <v>0</v>
      </c>
      <c r="K142" s="258" t="s">
        <v>216</v>
      </c>
      <c r="L142" s="263"/>
      <c r="M142" s="264" t="s">
        <v>19</v>
      </c>
      <c r="N142" s="265" t="s">
        <v>42</v>
      </c>
      <c r="O142" s="85"/>
      <c r="P142" s="225">
        <f>O142*H142</f>
        <v>0</v>
      </c>
      <c r="Q142" s="225">
        <v>0.00123</v>
      </c>
      <c r="R142" s="225">
        <f>Q142*H142</f>
        <v>0.18695999999999999</v>
      </c>
      <c r="S142" s="225">
        <v>0</v>
      </c>
      <c r="T142" s="226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27" t="s">
        <v>226</v>
      </c>
      <c r="AT142" s="227" t="s">
        <v>247</v>
      </c>
      <c r="AU142" s="227" t="s">
        <v>75</v>
      </c>
      <c r="AY142" s="18" t="s">
        <v>209</v>
      </c>
      <c r="BE142" s="228">
        <f>IF(N142="základní",J142,0)</f>
        <v>0</v>
      </c>
      <c r="BF142" s="228">
        <f>IF(N142="snížená",J142,0)</f>
        <v>0</v>
      </c>
      <c r="BG142" s="228">
        <f>IF(N142="zákl. přenesená",J142,0)</f>
        <v>0</v>
      </c>
      <c r="BH142" s="228">
        <f>IF(N142="sníž. přenesená",J142,0)</f>
        <v>0</v>
      </c>
      <c r="BI142" s="228">
        <f>IF(N142="nulová",J142,0)</f>
        <v>0</v>
      </c>
      <c r="BJ142" s="18" t="s">
        <v>75</v>
      </c>
      <c r="BK142" s="228">
        <f>ROUND(I142*H142,2)</f>
        <v>0</v>
      </c>
      <c r="BL142" s="18" t="s">
        <v>116</v>
      </c>
      <c r="BM142" s="227" t="s">
        <v>757</v>
      </c>
    </row>
    <row r="143" s="13" customFormat="1">
      <c r="A143" s="13"/>
      <c r="B143" s="234"/>
      <c r="C143" s="235"/>
      <c r="D143" s="229" t="s">
        <v>225</v>
      </c>
      <c r="E143" s="236" t="s">
        <v>19</v>
      </c>
      <c r="F143" s="237" t="s">
        <v>881</v>
      </c>
      <c r="G143" s="235"/>
      <c r="H143" s="238">
        <v>152</v>
      </c>
      <c r="I143" s="239"/>
      <c r="J143" s="235"/>
      <c r="K143" s="235"/>
      <c r="L143" s="240"/>
      <c r="M143" s="241"/>
      <c r="N143" s="242"/>
      <c r="O143" s="242"/>
      <c r="P143" s="242"/>
      <c r="Q143" s="242"/>
      <c r="R143" s="242"/>
      <c r="S143" s="242"/>
      <c r="T143" s="24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4" t="s">
        <v>225</v>
      </c>
      <c r="AU143" s="244" t="s">
        <v>75</v>
      </c>
      <c r="AV143" s="13" t="s">
        <v>79</v>
      </c>
      <c r="AW143" s="13" t="s">
        <v>32</v>
      </c>
      <c r="AX143" s="13" t="s">
        <v>75</v>
      </c>
      <c r="AY143" s="244" t="s">
        <v>209</v>
      </c>
    </row>
    <row r="144" s="2" customFormat="1" ht="16.5" customHeight="1">
      <c r="A144" s="39"/>
      <c r="B144" s="40"/>
      <c r="C144" s="256" t="s">
        <v>7</v>
      </c>
      <c r="D144" s="256" t="s">
        <v>247</v>
      </c>
      <c r="E144" s="257" t="s">
        <v>777</v>
      </c>
      <c r="F144" s="258" t="s">
        <v>778</v>
      </c>
      <c r="G144" s="259" t="s">
        <v>221</v>
      </c>
      <c r="H144" s="260">
        <v>76</v>
      </c>
      <c r="I144" s="261"/>
      <c r="J144" s="262">
        <f>ROUND(I144*H144,2)</f>
        <v>0</v>
      </c>
      <c r="K144" s="258" t="s">
        <v>216</v>
      </c>
      <c r="L144" s="263"/>
      <c r="M144" s="264" t="s">
        <v>19</v>
      </c>
      <c r="N144" s="265" t="s">
        <v>42</v>
      </c>
      <c r="O144" s="85"/>
      <c r="P144" s="225">
        <f>O144*H144</f>
        <v>0</v>
      </c>
      <c r="Q144" s="225">
        <v>0.00016000000000000001</v>
      </c>
      <c r="R144" s="225">
        <f>Q144*H144</f>
        <v>0.012160000000000001</v>
      </c>
      <c r="S144" s="225">
        <v>0</v>
      </c>
      <c r="T144" s="226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27" t="s">
        <v>226</v>
      </c>
      <c r="AT144" s="227" t="s">
        <v>247</v>
      </c>
      <c r="AU144" s="227" t="s">
        <v>75</v>
      </c>
      <c r="AY144" s="18" t="s">
        <v>209</v>
      </c>
      <c r="BE144" s="228">
        <f>IF(N144="základní",J144,0)</f>
        <v>0</v>
      </c>
      <c r="BF144" s="228">
        <f>IF(N144="snížená",J144,0)</f>
        <v>0</v>
      </c>
      <c r="BG144" s="228">
        <f>IF(N144="zákl. přenesená",J144,0)</f>
        <v>0</v>
      </c>
      <c r="BH144" s="228">
        <f>IF(N144="sníž. přenesená",J144,0)</f>
        <v>0</v>
      </c>
      <c r="BI144" s="228">
        <f>IF(N144="nulová",J144,0)</f>
        <v>0</v>
      </c>
      <c r="BJ144" s="18" t="s">
        <v>75</v>
      </c>
      <c r="BK144" s="228">
        <f>ROUND(I144*H144,2)</f>
        <v>0</v>
      </c>
      <c r="BL144" s="18" t="s">
        <v>116</v>
      </c>
      <c r="BM144" s="227" t="s">
        <v>779</v>
      </c>
    </row>
    <row r="145" s="13" customFormat="1">
      <c r="A145" s="13"/>
      <c r="B145" s="234"/>
      <c r="C145" s="235"/>
      <c r="D145" s="229" t="s">
        <v>225</v>
      </c>
      <c r="E145" s="236" t="s">
        <v>19</v>
      </c>
      <c r="F145" s="237" t="s">
        <v>876</v>
      </c>
      <c r="G145" s="235"/>
      <c r="H145" s="238">
        <v>76</v>
      </c>
      <c r="I145" s="239"/>
      <c r="J145" s="235"/>
      <c r="K145" s="235"/>
      <c r="L145" s="240"/>
      <c r="M145" s="241"/>
      <c r="N145" s="242"/>
      <c r="O145" s="242"/>
      <c r="P145" s="242"/>
      <c r="Q145" s="242"/>
      <c r="R145" s="242"/>
      <c r="S145" s="242"/>
      <c r="T145" s="24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44" t="s">
        <v>225</v>
      </c>
      <c r="AU145" s="244" t="s">
        <v>75</v>
      </c>
      <c r="AV145" s="13" t="s">
        <v>79</v>
      </c>
      <c r="AW145" s="13" t="s">
        <v>32</v>
      </c>
      <c r="AX145" s="13" t="s">
        <v>75</v>
      </c>
      <c r="AY145" s="244" t="s">
        <v>209</v>
      </c>
    </row>
    <row r="146" s="2" customFormat="1" ht="16.5" customHeight="1">
      <c r="A146" s="39"/>
      <c r="B146" s="40"/>
      <c r="C146" s="256" t="s">
        <v>325</v>
      </c>
      <c r="D146" s="256" t="s">
        <v>247</v>
      </c>
      <c r="E146" s="257" t="s">
        <v>784</v>
      </c>
      <c r="F146" s="258" t="s">
        <v>785</v>
      </c>
      <c r="G146" s="259" t="s">
        <v>221</v>
      </c>
      <c r="H146" s="260">
        <v>76</v>
      </c>
      <c r="I146" s="261"/>
      <c r="J146" s="262">
        <f>ROUND(I146*H146,2)</f>
        <v>0</v>
      </c>
      <c r="K146" s="258" t="s">
        <v>216</v>
      </c>
      <c r="L146" s="263"/>
      <c r="M146" s="264" t="s">
        <v>19</v>
      </c>
      <c r="N146" s="265" t="s">
        <v>42</v>
      </c>
      <c r="O146" s="85"/>
      <c r="P146" s="225">
        <f>O146*H146</f>
        <v>0</v>
      </c>
      <c r="Q146" s="225">
        <v>0.0085199999999999998</v>
      </c>
      <c r="R146" s="225">
        <f>Q146*H146</f>
        <v>0.64751999999999998</v>
      </c>
      <c r="S146" s="225">
        <v>0</v>
      </c>
      <c r="T146" s="226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27" t="s">
        <v>226</v>
      </c>
      <c r="AT146" s="227" t="s">
        <v>247</v>
      </c>
      <c r="AU146" s="227" t="s">
        <v>75</v>
      </c>
      <c r="AY146" s="18" t="s">
        <v>209</v>
      </c>
      <c r="BE146" s="228">
        <f>IF(N146="základní",J146,0)</f>
        <v>0</v>
      </c>
      <c r="BF146" s="228">
        <f>IF(N146="snížená",J146,0)</f>
        <v>0</v>
      </c>
      <c r="BG146" s="228">
        <f>IF(N146="zákl. přenesená",J146,0)</f>
        <v>0</v>
      </c>
      <c r="BH146" s="228">
        <f>IF(N146="sníž. přenesená",J146,0)</f>
        <v>0</v>
      </c>
      <c r="BI146" s="228">
        <f>IF(N146="nulová",J146,0)</f>
        <v>0</v>
      </c>
      <c r="BJ146" s="18" t="s">
        <v>75</v>
      </c>
      <c r="BK146" s="228">
        <f>ROUND(I146*H146,2)</f>
        <v>0</v>
      </c>
      <c r="BL146" s="18" t="s">
        <v>116</v>
      </c>
      <c r="BM146" s="227" t="s">
        <v>786</v>
      </c>
    </row>
    <row r="147" s="13" customFormat="1">
      <c r="A147" s="13"/>
      <c r="B147" s="234"/>
      <c r="C147" s="235"/>
      <c r="D147" s="229" t="s">
        <v>225</v>
      </c>
      <c r="E147" s="236" t="s">
        <v>19</v>
      </c>
      <c r="F147" s="237" t="s">
        <v>876</v>
      </c>
      <c r="G147" s="235"/>
      <c r="H147" s="238">
        <v>76</v>
      </c>
      <c r="I147" s="239"/>
      <c r="J147" s="235"/>
      <c r="K147" s="235"/>
      <c r="L147" s="240"/>
      <c r="M147" s="241"/>
      <c r="N147" s="242"/>
      <c r="O147" s="242"/>
      <c r="P147" s="242"/>
      <c r="Q147" s="242"/>
      <c r="R147" s="242"/>
      <c r="S147" s="242"/>
      <c r="T147" s="24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4" t="s">
        <v>225</v>
      </c>
      <c r="AU147" s="244" t="s">
        <v>75</v>
      </c>
      <c r="AV147" s="13" t="s">
        <v>79</v>
      </c>
      <c r="AW147" s="13" t="s">
        <v>32</v>
      </c>
      <c r="AX147" s="13" t="s">
        <v>75</v>
      </c>
      <c r="AY147" s="244" t="s">
        <v>209</v>
      </c>
    </row>
    <row r="148" s="2" customFormat="1" ht="16.5" customHeight="1">
      <c r="A148" s="39"/>
      <c r="B148" s="40"/>
      <c r="C148" s="256" t="s">
        <v>331</v>
      </c>
      <c r="D148" s="256" t="s">
        <v>247</v>
      </c>
      <c r="E148" s="257" t="s">
        <v>787</v>
      </c>
      <c r="F148" s="258" t="s">
        <v>788</v>
      </c>
      <c r="G148" s="259" t="s">
        <v>221</v>
      </c>
      <c r="H148" s="260">
        <v>18</v>
      </c>
      <c r="I148" s="261"/>
      <c r="J148" s="262">
        <f>ROUND(I148*H148,2)</f>
        <v>0</v>
      </c>
      <c r="K148" s="258" t="s">
        <v>216</v>
      </c>
      <c r="L148" s="263"/>
      <c r="M148" s="264" t="s">
        <v>19</v>
      </c>
      <c r="N148" s="265" t="s">
        <v>42</v>
      </c>
      <c r="O148" s="85"/>
      <c r="P148" s="225">
        <f>O148*H148</f>
        <v>0</v>
      </c>
      <c r="Q148" s="225">
        <v>0.01167</v>
      </c>
      <c r="R148" s="225">
        <f>Q148*H148</f>
        <v>0.21006</v>
      </c>
      <c r="S148" s="225">
        <v>0</v>
      </c>
      <c r="T148" s="226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27" t="s">
        <v>226</v>
      </c>
      <c r="AT148" s="227" t="s">
        <v>247</v>
      </c>
      <c r="AU148" s="227" t="s">
        <v>75</v>
      </c>
      <c r="AY148" s="18" t="s">
        <v>209</v>
      </c>
      <c r="BE148" s="228">
        <f>IF(N148="základní",J148,0)</f>
        <v>0</v>
      </c>
      <c r="BF148" s="228">
        <f>IF(N148="snížená",J148,0)</f>
        <v>0</v>
      </c>
      <c r="BG148" s="228">
        <f>IF(N148="zákl. přenesená",J148,0)</f>
        <v>0</v>
      </c>
      <c r="BH148" s="228">
        <f>IF(N148="sníž. přenesená",J148,0)</f>
        <v>0</v>
      </c>
      <c r="BI148" s="228">
        <f>IF(N148="nulová",J148,0)</f>
        <v>0</v>
      </c>
      <c r="BJ148" s="18" t="s">
        <v>75</v>
      </c>
      <c r="BK148" s="228">
        <f>ROUND(I148*H148,2)</f>
        <v>0</v>
      </c>
      <c r="BL148" s="18" t="s">
        <v>116</v>
      </c>
      <c r="BM148" s="227" t="s">
        <v>789</v>
      </c>
    </row>
    <row r="149" s="13" customFormat="1">
      <c r="A149" s="13"/>
      <c r="B149" s="234"/>
      <c r="C149" s="235"/>
      <c r="D149" s="229" t="s">
        <v>225</v>
      </c>
      <c r="E149" s="236" t="s">
        <v>19</v>
      </c>
      <c r="F149" s="237" t="s">
        <v>877</v>
      </c>
      <c r="G149" s="235"/>
      <c r="H149" s="238">
        <v>18</v>
      </c>
      <c r="I149" s="239"/>
      <c r="J149" s="235"/>
      <c r="K149" s="235"/>
      <c r="L149" s="240"/>
      <c r="M149" s="241"/>
      <c r="N149" s="242"/>
      <c r="O149" s="242"/>
      <c r="P149" s="242"/>
      <c r="Q149" s="242"/>
      <c r="R149" s="242"/>
      <c r="S149" s="242"/>
      <c r="T149" s="24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44" t="s">
        <v>225</v>
      </c>
      <c r="AU149" s="244" t="s">
        <v>75</v>
      </c>
      <c r="AV149" s="13" t="s">
        <v>79</v>
      </c>
      <c r="AW149" s="13" t="s">
        <v>32</v>
      </c>
      <c r="AX149" s="13" t="s">
        <v>75</v>
      </c>
      <c r="AY149" s="244" t="s">
        <v>209</v>
      </c>
    </row>
    <row r="150" s="2" customFormat="1" ht="16.5" customHeight="1">
      <c r="A150" s="39"/>
      <c r="B150" s="40"/>
      <c r="C150" s="256" t="s">
        <v>336</v>
      </c>
      <c r="D150" s="256" t="s">
        <v>247</v>
      </c>
      <c r="E150" s="257" t="s">
        <v>790</v>
      </c>
      <c r="F150" s="258" t="s">
        <v>791</v>
      </c>
      <c r="G150" s="259" t="s">
        <v>221</v>
      </c>
      <c r="H150" s="260">
        <v>304</v>
      </c>
      <c r="I150" s="261"/>
      <c r="J150" s="262">
        <f>ROUND(I150*H150,2)</f>
        <v>0</v>
      </c>
      <c r="K150" s="258" t="s">
        <v>216</v>
      </c>
      <c r="L150" s="263"/>
      <c r="M150" s="264" t="s">
        <v>19</v>
      </c>
      <c r="N150" s="265" t="s">
        <v>42</v>
      </c>
      <c r="O150" s="85"/>
      <c r="P150" s="225">
        <f>O150*H150</f>
        <v>0</v>
      </c>
      <c r="Q150" s="225">
        <v>9.0000000000000006E-05</v>
      </c>
      <c r="R150" s="225">
        <f>Q150*H150</f>
        <v>0.027360000000000002</v>
      </c>
      <c r="S150" s="225">
        <v>0</v>
      </c>
      <c r="T150" s="226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27" t="s">
        <v>226</v>
      </c>
      <c r="AT150" s="227" t="s">
        <v>247</v>
      </c>
      <c r="AU150" s="227" t="s">
        <v>75</v>
      </c>
      <c r="AY150" s="18" t="s">
        <v>209</v>
      </c>
      <c r="BE150" s="228">
        <f>IF(N150="základní",J150,0)</f>
        <v>0</v>
      </c>
      <c r="BF150" s="228">
        <f>IF(N150="snížená",J150,0)</f>
        <v>0</v>
      </c>
      <c r="BG150" s="228">
        <f>IF(N150="zákl. přenesená",J150,0)</f>
        <v>0</v>
      </c>
      <c r="BH150" s="228">
        <f>IF(N150="sníž. přenesená",J150,0)</f>
        <v>0</v>
      </c>
      <c r="BI150" s="228">
        <f>IF(N150="nulová",J150,0)</f>
        <v>0</v>
      </c>
      <c r="BJ150" s="18" t="s">
        <v>75</v>
      </c>
      <c r="BK150" s="228">
        <f>ROUND(I150*H150,2)</f>
        <v>0</v>
      </c>
      <c r="BL150" s="18" t="s">
        <v>116</v>
      </c>
      <c r="BM150" s="227" t="s">
        <v>792</v>
      </c>
    </row>
    <row r="151" s="13" customFormat="1">
      <c r="A151" s="13"/>
      <c r="B151" s="234"/>
      <c r="C151" s="235"/>
      <c r="D151" s="229" t="s">
        <v>225</v>
      </c>
      <c r="E151" s="236" t="s">
        <v>19</v>
      </c>
      <c r="F151" s="237" t="s">
        <v>882</v>
      </c>
      <c r="G151" s="235"/>
      <c r="H151" s="238">
        <v>304</v>
      </c>
      <c r="I151" s="239"/>
      <c r="J151" s="235"/>
      <c r="K151" s="235"/>
      <c r="L151" s="240"/>
      <c r="M151" s="241"/>
      <c r="N151" s="242"/>
      <c r="O151" s="242"/>
      <c r="P151" s="242"/>
      <c r="Q151" s="242"/>
      <c r="R151" s="242"/>
      <c r="S151" s="242"/>
      <c r="T151" s="24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44" t="s">
        <v>225</v>
      </c>
      <c r="AU151" s="244" t="s">
        <v>75</v>
      </c>
      <c r="AV151" s="13" t="s">
        <v>79</v>
      </c>
      <c r="AW151" s="13" t="s">
        <v>32</v>
      </c>
      <c r="AX151" s="13" t="s">
        <v>75</v>
      </c>
      <c r="AY151" s="244" t="s">
        <v>209</v>
      </c>
    </row>
    <row r="152" s="2" customFormat="1" ht="16.5" customHeight="1">
      <c r="A152" s="39"/>
      <c r="B152" s="40"/>
      <c r="C152" s="256" t="s">
        <v>340</v>
      </c>
      <c r="D152" s="256" t="s">
        <v>247</v>
      </c>
      <c r="E152" s="257" t="s">
        <v>794</v>
      </c>
      <c r="F152" s="258" t="s">
        <v>795</v>
      </c>
      <c r="G152" s="259" t="s">
        <v>221</v>
      </c>
      <c r="H152" s="260">
        <v>304</v>
      </c>
      <c r="I152" s="261"/>
      <c r="J152" s="262">
        <f>ROUND(I152*H152,2)</f>
        <v>0</v>
      </c>
      <c r="K152" s="258" t="s">
        <v>216</v>
      </c>
      <c r="L152" s="263"/>
      <c r="M152" s="264" t="s">
        <v>19</v>
      </c>
      <c r="N152" s="265" t="s">
        <v>42</v>
      </c>
      <c r="O152" s="85"/>
      <c r="P152" s="225">
        <f>O152*H152</f>
        <v>0</v>
      </c>
      <c r="Q152" s="225">
        <v>0.00051999999999999995</v>
      </c>
      <c r="R152" s="225">
        <f>Q152*H152</f>
        <v>0.15808</v>
      </c>
      <c r="S152" s="225">
        <v>0</v>
      </c>
      <c r="T152" s="226">
        <f>S152*H152</f>
        <v>0</v>
      </c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R152" s="227" t="s">
        <v>226</v>
      </c>
      <c r="AT152" s="227" t="s">
        <v>247</v>
      </c>
      <c r="AU152" s="227" t="s">
        <v>75</v>
      </c>
      <c r="AY152" s="18" t="s">
        <v>209</v>
      </c>
      <c r="BE152" s="228">
        <f>IF(N152="základní",J152,0)</f>
        <v>0</v>
      </c>
      <c r="BF152" s="228">
        <f>IF(N152="snížená",J152,0)</f>
        <v>0</v>
      </c>
      <c r="BG152" s="228">
        <f>IF(N152="zákl. přenesená",J152,0)</f>
        <v>0</v>
      </c>
      <c r="BH152" s="228">
        <f>IF(N152="sníž. přenesená",J152,0)</f>
        <v>0</v>
      </c>
      <c r="BI152" s="228">
        <f>IF(N152="nulová",J152,0)</f>
        <v>0</v>
      </c>
      <c r="BJ152" s="18" t="s">
        <v>75</v>
      </c>
      <c r="BK152" s="228">
        <f>ROUND(I152*H152,2)</f>
        <v>0</v>
      </c>
      <c r="BL152" s="18" t="s">
        <v>116</v>
      </c>
      <c r="BM152" s="227" t="s">
        <v>796</v>
      </c>
    </row>
    <row r="153" s="13" customFormat="1">
      <c r="A153" s="13"/>
      <c r="B153" s="234"/>
      <c r="C153" s="235"/>
      <c r="D153" s="229" t="s">
        <v>225</v>
      </c>
      <c r="E153" s="236" t="s">
        <v>19</v>
      </c>
      <c r="F153" s="237" t="s">
        <v>882</v>
      </c>
      <c r="G153" s="235"/>
      <c r="H153" s="238">
        <v>304</v>
      </c>
      <c r="I153" s="239"/>
      <c r="J153" s="235"/>
      <c r="K153" s="235"/>
      <c r="L153" s="240"/>
      <c r="M153" s="241"/>
      <c r="N153" s="242"/>
      <c r="O153" s="242"/>
      <c r="P153" s="242"/>
      <c r="Q153" s="242"/>
      <c r="R153" s="242"/>
      <c r="S153" s="242"/>
      <c r="T153" s="24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44" t="s">
        <v>225</v>
      </c>
      <c r="AU153" s="244" t="s">
        <v>75</v>
      </c>
      <c r="AV153" s="13" t="s">
        <v>79</v>
      </c>
      <c r="AW153" s="13" t="s">
        <v>32</v>
      </c>
      <c r="AX153" s="13" t="s">
        <v>75</v>
      </c>
      <c r="AY153" s="244" t="s">
        <v>209</v>
      </c>
    </row>
    <row r="154" s="2" customFormat="1" ht="66.75" customHeight="1">
      <c r="A154" s="39"/>
      <c r="B154" s="40"/>
      <c r="C154" s="216" t="s">
        <v>344</v>
      </c>
      <c r="D154" s="216" t="s">
        <v>213</v>
      </c>
      <c r="E154" s="217" t="s">
        <v>276</v>
      </c>
      <c r="F154" s="218" t="s">
        <v>277</v>
      </c>
      <c r="G154" s="219" t="s">
        <v>171</v>
      </c>
      <c r="H154" s="220">
        <v>29.376000000000001</v>
      </c>
      <c r="I154" s="221"/>
      <c r="J154" s="222">
        <f>ROUND(I154*H154,2)</f>
        <v>0</v>
      </c>
      <c r="K154" s="218" t="s">
        <v>216</v>
      </c>
      <c r="L154" s="45"/>
      <c r="M154" s="223" t="s">
        <v>19</v>
      </c>
      <c r="N154" s="224" t="s">
        <v>42</v>
      </c>
      <c r="O154" s="85"/>
      <c r="P154" s="225">
        <f>O154*H154</f>
        <v>0</v>
      </c>
      <c r="Q154" s="225">
        <v>0</v>
      </c>
      <c r="R154" s="225">
        <f>Q154*H154</f>
        <v>0</v>
      </c>
      <c r="S154" s="225">
        <v>0</v>
      </c>
      <c r="T154" s="226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27" t="s">
        <v>217</v>
      </c>
      <c r="AT154" s="227" t="s">
        <v>213</v>
      </c>
      <c r="AU154" s="227" t="s">
        <v>75</v>
      </c>
      <c r="AY154" s="18" t="s">
        <v>209</v>
      </c>
      <c r="BE154" s="228">
        <f>IF(N154="základní",J154,0)</f>
        <v>0</v>
      </c>
      <c r="BF154" s="228">
        <f>IF(N154="snížená",J154,0)</f>
        <v>0</v>
      </c>
      <c r="BG154" s="228">
        <f>IF(N154="zákl. přenesená",J154,0)</f>
        <v>0</v>
      </c>
      <c r="BH154" s="228">
        <f>IF(N154="sníž. přenesená",J154,0)</f>
        <v>0</v>
      </c>
      <c r="BI154" s="228">
        <f>IF(N154="nulová",J154,0)</f>
        <v>0</v>
      </c>
      <c r="BJ154" s="18" t="s">
        <v>75</v>
      </c>
      <c r="BK154" s="228">
        <f>ROUND(I154*H154,2)</f>
        <v>0</v>
      </c>
      <c r="BL154" s="18" t="s">
        <v>217</v>
      </c>
      <c r="BM154" s="227" t="s">
        <v>278</v>
      </c>
    </row>
    <row r="155" s="13" customFormat="1">
      <c r="A155" s="13"/>
      <c r="B155" s="234"/>
      <c r="C155" s="235"/>
      <c r="D155" s="229" t="s">
        <v>225</v>
      </c>
      <c r="E155" s="236" t="s">
        <v>279</v>
      </c>
      <c r="F155" s="237" t="s">
        <v>883</v>
      </c>
      <c r="G155" s="235"/>
      <c r="H155" s="238">
        <v>29.376000000000001</v>
      </c>
      <c r="I155" s="239"/>
      <c r="J155" s="235"/>
      <c r="K155" s="235"/>
      <c r="L155" s="240"/>
      <c r="M155" s="241"/>
      <c r="N155" s="242"/>
      <c r="O155" s="242"/>
      <c r="P155" s="242"/>
      <c r="Q155" s="242"/>
      <c r="R155" s="242"/>
      <c r="S155" s="242"/>
      <c r="T155" s="24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44" t="s">
        <v>225</v>
      </c>
      <c r="AU155" s="244" t="s">
        <v>75</v>
      </c>
      <c r="AV155" s="13" t="s">
        <v>79</v>
      </c>
      <c r="AW155" s="13" t="s">
        <v>32</v>
      </c>
      <c r="AX155" s="13" t="s">
        <v>75</v>
      </c>
      <c r="AY155" s="244" t="s">
        <v>209</v>
      </c>
    </row>
    <row r="156" s="2" customFormat="1">
      <c r="A156" s="39"/>
      <c r="B156" s="40"/>
      <c r="C156" s="216" t="s">
        <v>348</v>
      </c>
      <c r="D156" s="216" t="s">
        <v>213</v>
      </c>
      <c r="E156" s="217" t="s">
        <v>282</v>
      </c>
      <c r="F156" s="218" t="s">
        <v>671</v>
      </c>
      <c r="G156" s="219" t="s">
        <v>171</v>
      </c>
      <c r="H156" s="220">
        <v>29.376000000000001</v>
      </c>
      <c r="I156" s="221"/>
      <c r="J156" s="222">
        <f>ROUND(I156*H156,2)</f>
        <v>0</v>
      </c>
      <c r="K156" s="218" t="s">
        <v>216</v>
      </c>
      <c r="L156" s="45"/>
      <c r="M156" s="223" t="s">
        <v>19</v>
      </c>
      <c r="N156" s="224" t="s">
        <v>42</v>
      </c>
      <c r="O156" s="85"/>
      <c r="P156" s="225">
        <f>O156*H156</f>
        <v>0</v>
      </c>
      <c r="Q156" s="225">
        <v>0</v>
      </c>
      <c r="R156" s="225">
        <f>Q156*H156</f>
        <v>0</v>
      </c>
      <c r="S156" s="225">
        <v>0</v>
      </c>
      <c r="T156" s="226">
        <f>S156*H156</f>
        <v>0</v>
      </c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R156" s="227" t="s">
        <v>217</v>
      </c>
      <c r="AT156" s="227" t="s">
        <v>213</v>
      </c>
      <c r="AU156" s="227" t="s">
        <v>75</v>
      </c>
      <c r="AY156" s="18" t="s">
        <v>209</v>
      </c>
      <c r="BE156" s="228">
        <f>IF(N156="základní",J156,0)</f>
        <v>0</v>
      </c>
      <c r="BF156" s="228">
        <f>IF(N156="snížená",J156,0)</f>
        <v>0</v>
      </c>
      <c r="BG156" s="228">
        <f>IF(N156="zákl. přenesená",J156,0)</f>
        <v>0</v>
      </c>
      <c r="BH156" s="228">
        <f>IF(N156="sníž. přenesená",J156,0)</f>
        <v>0</v>
      </c>
      <c r="BI156" s="228">
        <f>IF(N156="nulová",J156,0)</f>
        <v>0</v>
      </c>
      <c r="BJ156" s="18" t="s">
        <v>75</v>
      </c>
      <c r="BK156" s="228">
        <f>ROUND(I156*H156,2)</f>
        <v>0</v>
      </c>
      <c r="BL156" s="18" t="s">
        <v>217</v>
      </c>
      <c r="BM156" s="227" t="s">
        <v>284</v>
      </c>
    </row>
    <row r="157" s="13" customFormat="1">
      <c r="A157" s="13"/>
      <c r="B157" s="234"/>
      <c r="C157" s="235"/>
      <c r="D157" s="229" t="s">
        <v>225</v>
      </c>
      <c r="E157" s="236" t="s">
        <v>19</v>
      </c>
      <c r="F157" s="237" t="s">
        <v>285</v>
      </c>
      <c r="G157" s="235"/>
      <c r="H157" s="238">
        <v>29.376000000000001</v>
      </c>
      <c r="I157" s="239"/>
      <c r="J157" s="235"/>
      <c r="K157" s="235"/>
      <c r="L157" s="240"/>
      <c r="M157" s="241"/>
      <c r="N157" s="242"/>
      <c r="O157" s="242"/>
      <c r="P157" s="242"/>
      <c r="Q157" s="242"/>
      <c r="R157" s="242"/>
      <c r="S157" s="242"/>
      <c r="T157" s="24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44" t="s">
        <v>225</v>
      </c>
      <c r="AU157" s="244" t="s">
        <v>75</v>
      </c>
      <c r="AV157" s="13" t="s">
        <v>79</v>
      </c>
      <c r="AW157" s="13" t="s">
        <v>32</v>
      </c>
      <c r="AX157" s="13" t="s">
        <v>71</v>
      </c>
      <c r="AY157" s="244" t="s">
        <v>209</v>
      </c>
    </row>
    <row r="158" s="14" customFormat="1">
      <c r="A158" s="14"/>
      <c r="B158" s="245"/>
      <c r="C158" s="246"/>
      <c r="D158" s="229" t="s">
        <v>225</v>
      </c>
      <c r="E158" s="247" t="s">
        <v>169</v>
      </c>
      <c r="F158" s="248" t="s">
        <v>229</v>
      </c>
      <c r="G158" s="246"/>
      <c r="H158" s="249">
        <v>29.376000000000001</v>
      </c>
      <c r="I158" s="250"/>
      <c r="J158" s="246"/>
      <c r="K158" s="246"/>
      <c r="L158" s="251"/>
      <c r="M158" s="252"/>
      <c r="N158" s="253"/>
      <c r="O158" s="253"/>
      <c r="P158" s="253"/>
      <c r="Q158" s="253"/>
      <c r="R158" s="253"/>
      <c r="S158" s="253"/>
      <c r="T158" s="25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T158" s="255" t="s">
        <v>225</v>
      </c>
      <c r="AU158" s="255" t="s">
        <v>75</v>
      </c>
      <c r="AV158" s="14" t="s">
        <v>116</v>
      </c>
      <c r="AW158" s="14" t="s">
        <v>32</v>
      </c>
      <c r="AX158" s="14" t="s">
        <v>75</v>
      </c>
      <c r="AY158" s="255" t="s">
        <v>209</v>
      </c>
    </row>
    <row r="159" s="2" customFormat="1" ht="16.5" customHeight="1">
      <c r="A159" s="39"/>
      <c r="B159" s="40"/>
      <c r="C159" s="256" t="s">
        <v>353</v>
      </c>
      <c r="D159" s="256" t="s">
        <v>247</v>
      </c>
      <c r="E159" s="257" t="s">
        <v>798</v>
      </c>
      <c r="F159" s="258" t="s">
        <v>799</v>
      </c>
      <c r="G159" s="259" t="s">
        <v>289</v>
      </c>
      <c r="H159" s="260">
        <v>44.387</v>
      </c>
      <c r="I159" s="261"/>
      <c r="J159" s="262">
        <f>ROUND(I159*H159,2)</f>
        <v>0</v>
      </c>
      <c r="K159" s="258" t="s">
        <v>216</v>
      </c>
      <c r="L159" s="263"/>
      <c r="M159" s="264" t="s">
        <v>19</v>
      </c>
      <c r="N159" s="265" t="s">
        <v>42</v>
      </c>
      <c r="O159" s="85"/>
      <c r="P159" s="225">
        <f>O159*H159</f>
        <v>0</v>
      </c>
      <c r="Q159" s="225">
        <v>1</v>
      </c>
      <c r="R159" s="225">
        <f>Q159*H159</f>
        <v>44.387</v>
      </c>
      <c r="S159" s="225">
        <v>0</v>
      </c>
      <c r="T159" s="226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27" t="s">
        <v>264</v>
      </c>
      <c r="AT159" s="227" t="s">
        <v>247</v>
      </c>
      <c r="AU159" s="227" t="s">
        <v>75</v>
      </c>
      <c r="AY159" s="18" t="s">
        <v>209</v>
      </c>
      <c r="BE159" s="228">
        <f>IF(N159="základní",J159,0)</f>
        <v>0</v>
      </c>
      <c r="BF159" s="228">
        <f>IF(N159="snížená",J159,0)</f>
        <v>0</v>
      </c>
      <c r="BG159" s="228">
        <f>IF(N159="zákl. přenesená",J159,0)</f>
        <v>0</v>
      </c>
      <c r="BH159" s="228">
        <f>IF(N159="sníž. přenesená",J159,0)</f>
        <v>0</v>
      </c>
      <c r="BI159" s="228">
        <f>IF(N159="nulová",J159,0)</f>
        <v>0</v>
      </c>
      <c r="BJ159" s="18" t="s">
        <v>75</v>
      </c>
      <c r="BK159" s="228">
        <f>ROUND(I159*H159,2)</f>
        <v>0</v>
      </c>
      <c r="BL159" s="18" t="s">
        <v>264</v>
      </c>
      <c r="BM159" s="227" t="s">
        <v>290</v>
      </c>
    </row>
    <row r="160" s="13" customFormat="1">
      <c r="A160" s="13"/>
      <c r="B160" s="234"/>
      <c r="C160" s="235"/>
      <c r="D160" s="229" t="s">
        <v>225</v>
      </c>
      <c r="E160" s="236" t="s">
        <v>291</v>
      </c>
      <c r="F160" s="237" t="s">
        <v>800</v>
      </c>
      <c r="G160" s="235"/>
      <c r="H160" s="238">
        <v>44.387</v>
      </c>
      <c r="I160" s="239"/>
      <c r="J160" s="235"/>
      <c r="K160" s="235"/>
      <c r="L160" s="240"/>
      <c r="M160" s="241"/>
      <c r="N160" s="242"/>
      <c r="O160" s="242"/>
      <c r="P160" s="242"/>
      <c r="Q160" s="242"/>
      <c r="R160" s="242"/>
      <c r="S160" s="242"/>
      <c r="T160" s="24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44" t="s">
        <v>225</v>
      </c>
      <c r="AU160" s="244" t="s">
        <v>75</v>
      </c>
      <c r="AV160" s="13" t="s">
        <v>79</v>
      </c>
      <c r="AW160" s="13" t="s">
        <v>32</v>
      </c>
      <c r="AX160" s="13" t="s">
        <v>75</v>
      </c>
      <c r="AY160" s="244" t="s">
        <v>209</v>
      </c>
    </row>
    <row r="161" s="2" customFormat="1">
      <c r="A161" s="39"/>
      <c r="B161" s="40"/>
      <c r="C161" s="216" t="s">
        <v>357</v>
      </c>
      <c r="D161" s="216" t="s">
        <v>213</v>
      </c>
      <c r="E161" s="217" t="s">
        <v>801</v>
      </c>
      <c r="F161" s="218" t="s">
        <v>802</v>
      </c>
      <c r="G161" s="219" t="s">
        <v>221</v>
      </c>
      <c r="H161" s="220">
        <v>9</v>
      </c>
      <c r="I161" s="221"/>
      <c r="J161" s="222">
        <f>ROUND(I161*H161,2)</f>
        <v>0</v>
      </c>
      <c r="K161" s="218" t="s">
        <v>216</v>
      </c>
      <c r="L161" s="45"/>
      <c r="M161" s="223" t="s">
        <v>19</v>
      </c>
      <c r="N161" s="224" t="s">
        <v>42</v>
      </c>
      <c r="O161" s="85"/>
      <c r="P161" s="225">
        <f>O161*H161</f>
        <v>0</v>
      </c>
      <c r="Q161" s="225">
        <v>0</v>
      </c>
      <c r="R161" s="225">
        <f>Q161*H161</f>
        <v>0</v>
      </c>
      <c r="S161" s="225">
        <v>0</v>
      </c>
      <c r="T161" s="226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27" t="s">
        <v>116</v>
      </c>
      <c r="AT161" s="227" t="s">
        <v>213</v>
      </c>
      <c r="AU161" s="227" t="s">
        <v>75</v>
      </c>
      <c r="AY161" s="18" t="s">
        <v>209</v>
      </c>
      <c r="BE161" s="228">
        <f>IF(N161="základní",J161,0)</f>
        <v>0</v>
      </c>
      <c r="BF161" s="228">
        <f>IF(N161="snížená",J161,0)</f>
        <v>0</v>
      </c>
      <c r="BG161" s="228">
        <f>IF(N161="zákl. přenesená",J161,0)</f>
        <v>0</v>
      </c>
      <c r="BH161" s="228">
        <f>IF(N161="sníž. přenesená",J161,0)</f>
        <v>0</v>
      </c>
      <c r="BI161" s="228">
        <f>IF(N161="nulová",J161,0)</f>
        <v>0</v>
      </c>
      <c r="BJ161" s="18" t="s">
        <v>75</v>
      </c>
      <c r="BK161" s="228">
        <f>ROUND(I161*H161,2)</f>
        <v>0</v>
      </c>
      <c r="BL161" s="18" t="s">
        <v>116</v>
      </c>
      <c r="BM161" s="227" t="s">
        <v>803</v>
      </c>
    </row>
    <row r="162" s="13" customFormat="1">
      <c r="A162" s="13"/>
      <c r="B162" s="234"/>
      <c r="C162" s="235"/>
      <c r="D162" s="229" t="s">
        <v>225</v>
      </c>
      <c r="E162" s="236" t="s">
        <v>19</v>
      </c>
      <c r="F162" s="237" t="s">
        <v>884</v>
      </c>
      <c r="G162" s="235"/>
      <c r="H162" s="238">
        <v>9</v>
      </c>
      <c r="I162" s="239"/>
      <c r="J162" s="235"/>
      <c r="K162" s="235"/>
      <c r="L162" s="240"/>
      <c r="M162" s="241"/>
      <c r="N162" s="242"/>
      <c r="O162" s="242"/>
      <c r="P162" s="242"/>
      <c r="Q162" s="242"/>
      <c r="R162" s="242"/>
      <c r="S162" s="242"/>
      <c r="T162" s="24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44" t="s">
        <v>225</v>
      </c>
      <c r="AU162" s="244" t="s">
        <v>75</v>
      </c>
      <c r="AV162" s="13" t="s">
        <v>79</v>
      </c>
      <c r="AW162" s="13" t="s">
        <v>32</v>
      </c>
      <c r="AX162" s="13" t="s">
        <v>75</v>
      </c>
      <c r="AY162" s="244" t="s">
        <v>209</v>
      </c>
    </row>
    <row r="163" s="2" customFormat="1">
      <c r="A163" s="39"/>
      <c r="B163" s="40"/>
      <c r="C163" s="216" t="s">
        <v>363</v>
      </c>
      <c r="D163" s="216" t="s">
        <v>213</v>
      </c>
      <c r="E163" s="217" t="s">
        <v>805</v>
      </c>
      <c r="F163" s="218" t="s">
        <v>806</v>
      </c>
      <c r="G163" s="219" t="s">
        <v>221</v>
      </c>
      <c r="H163" s="220">
        <v>38</v>
      </c>
      <c r="I163" s="221"/>
      <c r="J163" s="222">
        <f>ROUND(I163*H163,2)</f>
        <v>0</v>
      </c>
      <c r="K163" s="218" t="s">
        <v>216</v>
      </c>
      <c r="L163" s="45"/>
      <c r="M163" s="223" t="s">
        <v>19</v>
      </c>
      <c r="N163" s="224" t="s">
        <v>42</v>
      </c>
      <c r="O163" s="85"/>
      <c r="P163" s="225">
        <f>O163*H163</f>
        <v>0</v>
      </c>
      <c r="Q163" s="225">
        <v>0</v>
      </c>
      <c r="R163" s="225">
        <f>Q163*H163</f>
        <v>0</v>
      </c>
      <c r="S163" s="225">
        <v>0</v>
      </c>
      <c r="T163" s="226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27" t="s">
        <v>116</v>
      </c>
      <c r="AT163" s="227" t="s">
        <v>213</v>
      </c>
      <c r="AU163" s="227" t="s">
        <v>75</v>
      </c>
      <c r="AY163" s="18" t="s">
        <v>209</v>
      </c>
      <c r="BE163" s="228">
        <f>IF(N163="základní",J163,0)</f>
        <v>0</v>
      </c>
      <c r="BF163" s="228">
        <f>IF(N163="snížená",J163,0)</f>
        <v>0</v>
      </c>
      <c r="BG163" s="228">
        <f>IF(N163="zákl. přenesená",J163,0)</f>
        <v>0</v>
      </c>
      <c r="BH163" s="228">
        <f>IF(N163="sníž. přenesená",J163,0)</f>
        <v>0</v>
      </c>
      <c r="BI163" s="228">
        <f>IF(N163="nulová",J163,0)</f>
        <v>0</v>
      </c>
      <c r="BJ163" s="18" t="s">
        <v>75</v>
      </c>
      <c r="BK163" s="228">
        <f>ROUND(I163*H163,2)</f>
        <v>0</v>
      </c>
      <c r="BL163" s="18" t="s">
        <v>116</v>
      </c>
      <c r="BM163" s="227" t="s">
        <v>807</v>
      </c>
    </row>
    <row r="164" s="13" customFormat="1">
      <c r="A164" s="13"/>
      <c r="B164" s="234"/>
      <c r="C164" s="235"/>
      <c r="D164" s="229" t="s">
        <v>225</v>
      </c>
      <c r="E164" s="236" t="s">
        <v>19</v>
      </c>
      <c r="F164" s="237" t="s">
        <v>885</v>
      </c>
      <c r="G164" s="235"/>
      <c r="H164" s="238">
        <v>38</v>
      </c>
      <c r="I164" s="239"/>
      <c r="J164" s="235"/>
      <c r="K164" s="235"/>
      <c r="L164" s="240"/>
      <c r="M164" s="241"/>
      <c r="N164" s="242"/>
      <c r="O164" s="242"/>
      <c r="P164" s="242"/>
      <c r="Q164" s="242"/>
      <c r="R164" s="242"/>
      <c r="S164" s="242"/>
      <c r="T164" s="24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44" t="s">
        <v>225</v>
      </c>
      <c r="AU164" s="244" t="s">
        <v>75</v>
      </c>
      <c r="AV164" s="13" t="s">
        <v>79</v>
      </c>
      <c r="AW164" s="13" t="s">
        <v>32</v>
      </c>
      <c r="AX164" s="13" t="s">
        <v>75</v>
      </c>
      <c r="AY164" s="244" t="s">
        <v>209</v>
      </c>
    </row>
    <row r="165" s="2" customFormat="1">
      <c r="A165" s="39"/>
      <c r="B165" s="40"/>
      <c r="C165" s="216" t="s">
        <v>367</v>
      </c>
      <c r="D165" s="216" t="s">
        <v>213</v>
      </c>
      <c r="E165" s="217" t="s">
        <v>704</v>
      </c>
      <c r="F165" s="218" t="s">
        <v>705</v>
      </c>
      <c r="G165" s="219" t="s">
        <v>167</v>
      </c>
      <c r="H165" s="220">
        <v>18</v>
      </c>
      <c r="I165" s="221"/>
      <c r="J165" s="222">
        <f>ROUND(I165*H165,2)</f>
        <v>0</v>
      </c>
      <c r="K165" s="218" t="s">
        <v>216</v>
      </c>
      <c r="L165" s="45"/>
      <c r="M165" s="223" t="s">
        <v>19</v>
      </c>
      <c r="N165" s="224" t="s">
        <v>42</v>
      </c>
      <c r="O165" s="85"/>
      <c r="P165" s="225">
        <f>O165*H165</f>
        <v>0</v>
      </c>
      <c r="Q165" s="225">
        <v>0</v>
      </c>
      <c r="R165" s="225">
        <f>Q165*H165</f>
        <v>0</v>
      </c>
      <c r="S165" s="225">
        <v>0</v>
      </c>
      <c r="T165" s="226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27" t="s">
        <v>116</v>
      </c>
      <c r="AT165" s="227" t="s">
        <v>213</v>
      </c>
      <c r="AU165" s="227" t="s">
        <v>75</v>
      </c>
      <c r="AY165" s="18" t="s">
        <v>209</v>
      </c>
      <c r="BE165" s="228">
        <f>IF(N165="základní",J165,0)</f>
        <v>0</v>
      </c>
      <c r="BF165" s="228">
        <f>IF(N165="snížená",J165,0)</f>
        <v>0</v>
      </c>
      <c r="BG165" s="228">
        <f>IF(N165="zákl. přenesená",J165,0)</f>
        <v>0</v>
      </c>
      <c r="BH165" s="228">
        <f>IF(N165="sníž. přenesená",J165,0)</f>
        <v>0</v>
      </c>
      <c r="BI165" s="228">
        <f>IF(N165="nulová",J165,0)</f>
        <v>0</v>
      </c>
      <c r="BJ165" s="18" t="s">
        <v>75</v>
      </c>
      <c r="BK165" s="228">
        <f>ROUND(I165*H165,2)</f>
        <v>0</v>
      </c>
      <c r="BL165" s="18" t="s">
        <v>116</v>
      </c>
      <c r="BM165" s="227" t="s">
        <v>706</v>
      </c>
    </row>
    <row r="166" s="2" customFormat="1">
      <c r="A166" s="39"/>
      <c r="B166" s="40"/>
      <c r="C166" s="41"/>
      <c r="D166" s="229" t="s">
        <v>223</v>
      </c>
      <c r="E166" s="41"/>
      <c r="F166" s="230" t="s">
        <v>707</v>
      </c>
      <c r="G166" s="41"/>
      <c r="H166" s="41"/>
      <c r="I166" s="231"/>
      <c r="J166" s="41"/>
      <c r="K166" s="41"/>
      <c r="L166" s="45"/>
      <c r="M166" s="232"/>
      <c r="N166" s="233"/>
      <c r="O166" s="85"/>
      <c r="P166" s="85"/>
      <c r="Q166" s="85"/>
      <c r="R166" s="85"/>
      <c r="S166" s="85"/>
      <c r="T166" s="86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T166" s="18" t="s">
        <v>223</v>
      </c>
      <c r="AU166" s="18" t="s">
        <v>75</v>
      </c>
    </row>
    <row r="167" s="2" customFormat="1">
      <c r="A167" s="39"/>
      <c r="B167" s="40"/>
      <c r="C167" s="216" t="s">
        <v>375</v>
      </c>
      <c r="D167" s="216" t="s">
        <v>213</v>
      </c>
      <c r="E167" s="217" t="s">
        <v>809</v>
      </c>
      <c r="F167" s="218" t="s">
        <v>810</v>
      </c>
      <c r="G167" s="219" t="s">
        <v>167</v>
      </c>
      <c r="H167" s="220">
        <v>12</v>
      </c>
      <c r="I167" s="221"/>
      <c r="J167" s="222">
        <f>ROUND(I167*H167,2)</f>
        <v>0</v>
      </c>
      <c r="K167" s="218" t="s">
        <v>216</v>
      </c>
      <c r="L167" s="45"/>
      <c r="M167" s="223" t="s">
        <v>19</v>
      </c>
      <c r="N167" s="224" t="s">
        <v>42</v>
      </c>
      <c r="O167" s="85"/>
      <c r="P167" s="225">
        <f>O167*H167</f>
        <v>0</v>
      </c>
      <c r="Q167" s="225">
        <v>0</v>
      </c>
      <c r="R167" s="225">
        <f>Q167*H167</f>
        <v>0</v>
      </c>
      <c r="S167" s="225">
        <v>0</v>
      </c>
      <c r="T167" s="226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27" t="s">
        <v>116</v>
      </c>
      <c r="AT167" s="227" t="s">
        <v>213</v>
      </c>
      <c r="AU167" s="227" t="s">
        <v>75</v>
      </c>
      <c r="AY167" s="18" t="s">
        <v>209</v>
      </c>
      <c r="BE167" s="228">
        <f>IF(N167="základní",J167,0)</f>
        <v>0</v>
      </c>
      <c r="BF167" s="228">
        <f>IF(N167="snížená",J167,0)</f>
        <v>0</v>
      </c>
      <c r="BG167" s="228">
        <f>IF(N167="zákl. přenesená",J167,0)</f>
        <v>0</v>
      </c>
      <c r="BH167" s="228">
        <f>IF(N167="sníž. přenesená",J167,0)</f>
        <v>0</v>
      </c>
      <c r="BI167" s="228">
        <f>IF(N167="nulová",J167,0)</f>
        <v>0</v>
      </c>
      <c r="BJ167" s="18" t="s">
        <v>75</v>
      </c>
      <c r="BK167" s="228">
        <f>ROUND(I167*H167,2)</f>
        <v>0</v>
      </c>
      <c r="BL167" s="18" t="s">
        <v>116</v>
      </c>
      <c r="BM167" s="227" t="s">
        <v>811</v>
      </c>
    </row>
    <row r="168" s="13" customFormat="1">
      <c r="A168" s="13"/>
      <c r="B168" s="234"/>
      <c r="C168" s="235"/>
      <c r="D168" s="229" t="s">
        <v>225</v>
      </c>
      <c r="E168" s="236" t="s">
        <v>19</v>
      </c>
      <c r="F168" s="237" t="s">
        <v>812</v>
      </c>
      <c r="G168" s="235"/>
      <c r="H168" s="238">
        <v>12</v>
      </c>
      <c r="I168" s="239"/>
      <c r="J168" s="235"/>
      <c r="K168" s="235"/>
      <c r="L168" s="240"/>
      <c r="M168" s="241"/>
      <c r="N168" s="242"/>
      <c r="O168" s="242"/>
      <c r="P168" s="242"/>
      <c r="Q168" s="242"/>
      <c r="R168" s="242"/>
      <c r="S168" s="242"/>
      <c r="T168" s="24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44" t="s">
        <v>225</v>
      </c>
      <c r="AU168" s="244" t="s">
        <v>75</v>
      </c>
      <c r="AV168" s="13" t="s">
        <v>79</v>
      </c>
      <c r="AW168" s="13" t="s">
        <v>32</v>
      </c>
      <c r="AX168" s="13" t="s">
        <v>75</v>
      </c>
      <c r="AY168" s="244" t="s">
        <v>209</v>
      </c>
    </row>
    <row r="169" s="2" customFormat="1" ht="55.5" customHeight="1">
      <c r="A169" s="39"/>
      <c r="B169" s="40"/>
      <c r="C169" s="216" t="s">
        <v>385</v>
      </c>
      <c r="D169" s="216" t="s">
        <v>213</v>
      </c>
      <c r="E169" s="217" t="s">
        <v>813</v>
      </c>
      <c r="F169" s="218" t="s">
        <v>814</v>
      </c>
      <c r="G169" s="219" t="s">
        <v>304</v>
      </c>
      <c r="H169" s="220">
        <v>4</v>
      </c>
      <c r="I169" s="221"/>
      <c r="J169" s="222">
        <f>ROUND(I169*H169,2)</f>
        <v>0</v>
      </c>
      <c r="K169" s="218" t="s">
        <v>216</v>
      </c>
      <c r="L169" s="45"/>
      <c r="M169" s="223" t="s">
        <v>19</v>
      </c>
      <c r="N169" s="224" t="s">
        <v>42</v>
      </c>
      <c r="O169" s="85"/>
      <c r="P169" s="225">
        <f>O169*H169</f>
        <v>0</v>
      </c>
      <c r="Q169" s="225">
        <v>0</v>
      </c>
      <c r="R169" s="225">
        <f>Q169*H169</f>
        <v>0</v>
      </c>
      <c r="S169" s="225">
        <v>0</v>
      </c>
      <c r="T169" s="226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27" t="s">
        <v>217</v>
      </c>
      <c r="AT169" s="227" t="s">
        <v>213</v>
      </c>
      <c r="AU169" s="227" t="s">
        <v>75</v>
      </c>
      <c r="AY169" s="18" t="s">
        <v>209</v>
      </c>
      <c r="BE169" s="228">
        <f>IF(N169="základní",J169,0)</f>
        <v>0</v>
      </c>
      <c r="BF169" s="228">
        <f>IF(N169="snížená",J169,0)</f>
        <v>0</v>
      </c>
      <c r="BG169" s="228">
        <f>IF(N169="zákl. přenesená",J169,0)</f>
        <v>0</v>
      </c>
      <c r="BH169" s="228">
        <f>IF(N169="sníž. přenesená",J169,0)</f>
        <v>0</v>
      </c>
      <c r="BI169" s="228">
        <f>IF(N169="nulová",J169,0)</f>
        <v>0</v>
      </c>
      <c r="BJ169" s="18" t="s">
        <v>75</v>
      </c>
      <c r="BK169" s="228">
        <f>ROUND(I169*H169,2)</f>
        <v>0</v>
      </c>
      <c r="BL169" s="18" t="s">
        <v>217</v>
      </c>
      <c r="BM169" s="227" t="s">
        <v>815</v>
      </c>
    </row>
    <row r="170" s="13" customFormat="1">
      <c r="A170" s="13"/>
      <c r="B170" s="234"/>
      <c r="C170" s="235"/>
      <c r="D170" s="229" t="s">
        <v>225</v>
      </c>
      <c r="E170" s="236" t="s">
        <v>19</v>
      </c>
      <c r="F170" s="237" t="s">
        <v>116</v>
      </c>
      <c r="G170" s="235"/>
      <c r="H170" s="238">
        <v>4</v>
      </c>
      <c r="I170" s="239"/>
      <c r="J170" s="235"/>
      <c r="K170" s="235"/>
      <c r="L170" s="240"/>
      <c r="M170" s="241"/>
      <c r="N170" s="242"/>
      <c r="O170" s="242"/>
      <c r="P170" s="242"/>
      <c r="Q170" s="242"/>
      <c r="R170" s="242"/>
      <c r="S170" s="242"/>
      <c r="T170" s="24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44" t="s">
        <v>225</v>
      </c>
      <c r="AU170" s="244" t="s">
        <v>75</v>
      </c>
      <c r="AV170" s="13" t="s">
        <v>79</v>
      </c>
      <c r="AW170" s="13" t="s">
        <v>32</v>
      </c>
      <c r="AX170" s="13" t="s">
        <v>75</v>
      </c>
      <c r="AY170" s="244" t="s">
        <v>209</v>
      </c>
    </row>
    <row r="171" s="2" customFormat="1">
      <c r="A171" s="39"/>
      <c r="B171" s="40"/>
      <c r="C171" s="216" t="s">
        <v>392</v>
      </c>
      <c r="D171" s="216" t="s">
        <v>213</v>
      </c>
      <c r="E171" s="217" t="s">
        <v>886</v>
      </c>
      <c r="F171" s="218" t="s">
        <v>887</v>
      </c>
      <c r="G171" s="219" t="s">
        <v>304</v>
      </c>
      <c r="H171" s="220">
        <v>2</v>
      </c>
      <c r="I171" s="221"/>
      <c r="J171" s="222">
        <f>ROUND(I171*H171,2)</f>
        <v>0</v>
      </c>
      <c r="K171" s="218" t="s">
        <v>216</v>
      </c>
      <c r="L171" s="45"/>
      <c r="M171" s="223" t="s">
        <v>19</v>
      </c>
      <c r="N171" s="224" t="s">
        <v>42</v>
      </c>
      <c r="O171" s="85"/>
      <c r="P171" s="225">
        <f>O171*H171</f>
        <v>0</v>
      </c>
      <c r="Q171" s="225">
        <v>0</v>
      </c>
      <c r="R171" s="225">
        <f>Q171*H171</f>
        <v>0</v>
      </c>
      <c r="S171" s="225">
        <v>0</v>
      </c>
      <c r="T171" s="226">
        <f>S171*H171</f>
        <v>0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27" t="s">
        <v>116</v>
      </c>
      <c r="AT171" s="227" t="s">
        <v>213</v>
      </c>
      <c r="AU171" s="227" t="s">
        <v>75</v>
      </c>
      <c r="AY171" s="18" t="s">
        <v>209</v>
      </c>
      <c r="BE171" s="228">
        <f>IF(N171="základní",J171,0)</f>
        <v>0</v>
      </c>
      <c r="BF171" s="228">
        <f>IF(N171="snížená",J171,0)</f>
        <v>0</v>
      </c>
      <c r="BG171" s="228">
        <f>IF(N171="zákl. přenesená",J171,0)</f>
        <v>0</v>
      </c>
      <c r="BH171" s="228">
        <f>IF(N171="sníž. přenesená",J171,0)</f>
        <v>0</v>
      </c>
      <c r="BI171" s="228">
        <f>IF(N171="nulová",J171,0)</f>
        <v>0</v>
      </c>
      <c r="BJ171" s="18" t="s">
        <v>75</v>
      </c>
      <c r="BK171" s="228">
        <f>ROUND(I171*H171,2)</f>
        <v>0</v>
      </c>
      <c r="BL171" s="18" t="s">
        <v>116</v>
      </c>
      <c r="BM171" s="227" t="s">
        <v>818</v>
      </c>
    </row>
    <row r="172" s="2" customFormat="1">
      <c r="A172" s="39"/>
      <c r="B172" s="40"/>
      <c r="C172" s="216" t="s">
        <v>398</v>
      </c>
      <c r="D172" s="216" t="s">
        <v>213</v>
      </c>
      <c r="E172" s="217" t="s">
        <v>819</v>
      </c>
      <c r="F172" s="218" t="s">
        <v>820</v>
      </c>
      <c r="G172" s="219" t="s">
        <v>167</v>
      </c>
      <c r="H172" s="220">
        <v>100</v>
      </c>
      <c r="I172" s="221"/>
      <c r="J172" s="222">
        <f>ROUND(I172*H172,2)</f>
        <v>0</v>
      </c>
      <c r="K172" s="218" t="s">
        <v>216</v>
      </c>
      <c r="L172" s="45"/>
      <c r="M172" s="223" t="s">
        <v>19</v>
      </c>
      <c r="N172" s="224" t="s">
        <v>42</v>
      </c>
      <c r="O172" s="85"/>
      <c r="P172" s="225">
        <f>O172*H172</f>
        <v>0</v>
      </c>
      <c r="Q172" s="225">
        <v>0</v>
      </c>
      <c r="R172" s="225">
        <f>Q172*H172</f>
        <v>0</v>
      </c>
      <c r="S172" s="225">
        <v>0</v>
      </c>
      <c r="T172" s="226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27" t="s">
        <v>217</v>
      </c>
      <c r="AT172" s="227" t="s">
        <v>213</v>
      </c>
      <c r="AU172" s="227" t="s">
        <v>75</v>
      </c>
      <c r="AY172" s="18" t="s">
        <v>209</v>
      </c>
      <c r="BE172" s="228">
        <f>IF(N172="základní",J172,0)</f>
        <v>0</v>
      </c>
      <c r="BF172" s="228">
        <f>IF(N172="snížená",J172,0)</f>
        <v>0</v>
      </c>
      <c r="BG172" s="228">
        <f>IF(N172="zákl. přenesená",J172,0)</f>
        <v>0</v>
      </c>
      <c r="BH172" s="228">
        <f>IF(N172="sníž. přenesená",J172,0)</f>
        <v>0</v>
      </c>
      <c r="BI172" s="228">
        <f>IF(N172="nulová",J172,0)</f>
        <v>0</v>
      </c>
      <c r="BJ172" s="18" t="s">
        <v>75</v>
      </c>
      <c r="BK172" s="228">
        <f>ROUND(I172*H172,2)</f>
        <v>0</v>
      </c>
      <c r="BL172" s="18" t="s">
        <v>217</v>
      </c>
      <c r="BM172" s="227" t="s">
        <v>821</v>
      </c>
    </row>
    <row r="173" s="2" customFormat="1">
      <c r="A173" s="39"/>
      <c r="B173" s="40"/>
      <c r="C173" s="41"/>
      <c r="D173" s="229" t="s">
        <v>223</v>
      </c>
      <c r="E173" s="41"/>
      <c r="F173" s="230" t="s">
        <v>244</v>
      </c>
      <c r="G173" s="41"/>
      <c r="H173" s="41"/>
      <c r="I173" s="231"/>
      <c r="J173" s="41"/>
      <c r="K173" s="41"/>
      <c r="L173" s="45"/>
      <c r="M173" s="232"/>
      <c r="N173" s="233"/>
      <c r="O173" s="85"/>
      <c r="P173" s="85"/>
      <c r="Q173" s="85"/>
      <c r="R173" s="85"/>
      <c r="S173" s="85"/>
      <c r="T173" s="86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T173" s="18" t="s">
        <v>223</v>
      </c>
      <c r="AU173" s="18" t="s">
        <v>75</v>
      </c>
    </row>
    <row r="174" s="2" customFormat="1">
      <c r="A174" s="39"/>
      <c r="B174" s="40"/>
      <c r="C174" s="216" t="s">
        <v>404</v>
      </c>
      <c r="D174" s="216" t="s">
        <v>213</v>
      </c>
      <c r="E174" s="217" t="s">
        <v>822</v>
      </c>
      <c r="F174" s="218" t="s">
        <v>823</v>
      </c>
      <c r="G174" s="219" t="s">
        <v>167</v>
      </c>
      <c r="H174" s="220">
        <v>100</v>
      </c>
      <c r="I174" s="221"/>
      <c r="J174" s="222">
        <f>ROUND(I174*H174,2)</f>
        <v>0</v>
      </c>
      <c r="K174" s="218" t="s">
        <v>216</v>
      </c>
      <c r="L174" s="45"/>
      <c r="M174" s="223" t="s">
        <v>19</v>
      </c>
      <c r="N174" s="224" t="s">
        <v>42</v>
      </c>
      <c r="O174" s="85"/>
      <c r="P174" s="225">
        <f>O174*H174</f>
        <v>0</v>
      </c>
      <c r="Q174" s="225">
        <v>0</v>
      </c>
      <c r="R174" s="225">
        <f>Q174*H174</f>
        <v>0</v>
      </c>
      <c r="S174" s="225">
        <v>0</v>
      </c>
      <c r="T174" s="226">
        <f>S174*H174</f>
        <v>0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27" t="s">
        <v>217</v>
      </c>
      <c r="AT174" s="227" t="s">
        <v>213</v>
      </c>
      <c r="AU174" s="227" t="s">
        <v>75</v>
      </c>
      <c r="AY174" s="18" t="s">
        <v>209</v>
      </c>
      <c r="BE174" s="228">
        <f>IF(N174="základní",J174,0)</f>
        <v>0</v>
      </c>
      <c r="BF174" s="228">
        <f>IF(N174="snížená",J174,0)</f>
        <v>0</v>
      </c>
      <c r="BG174" s="228">
        <f>IF(N174="zákl. přenesená",J174,0)</f>
        <v>0</v>
      </c>
      <c r="BH174" s="228">
        <f>IF(N174="sníž. přenesená",J174,0)</f>
        <v>0</v>
      </c>
      <c r="BI174" s="228">
        <f>IF(N174="nulová",J174,0)</f>
        <v>0</v>
      </c>
      <c r="BJ174" s="18" t="s">
        <v>75</v>
      </c>
      <c r="BK174" s="228">
        <f>ROUND(I174*H174,2)</f>
        <v>0</v>
      </c>
      <c r="BL174" s="18" t="s">
        <v>217</v>
      </c>
      <c r="BM174" s="227" t="s">
        <v>824</v>
      </c>
    </row>
    <row r="175" s="2" customFormat="1">
      <c r="A175" s="39"/>
      <c r="B175" s="40"/>
      <c r="C175" s="41"/>
      <c r="D175" s="229" t="s">
        <v>223</v>
      </c>
      <c r="E175" s="41"/>
      <c r="F175" s="230" t="s">
        <v>244</v>
      </c>
      <c r="G175" s="41"/>
      <c r="H175" s="41"/>
      <c r="I175" s="231"/>
      <c r="J175" s="41"/>
      <c r="K175" s="41"/>
      <c r="L175" s="45"/>
      <c r="M175" s="232"/>
      <c r="N175" s="233"/>
      <c r="O175" s="85"/>
      <c r="P175" s="85"/>
      <c r="Q175" s="85"/>
      <c r="R175" s="85"/>
      <c r="S175" s="85"/>
      <c r="T175" s="86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T175" s="18" t="s">
        <v>223</v>
      </c>
      <c r="AU175" s="18" t="s">
        <v>75</v>
      </c>
    </row>
    <row r="176" s="2" customFormat="1" ht="44.25" customHeight="1">
      <c r="A176" s="39"/>
      <c r="B176" s="40"/>
      <c r="C176" s="216" t="s">
        <v>409</v>
      </c>
      <c r="D176" s="216" t="s">
        <v>213</v>
      </c>
      <c r="E176" s="217" t="s">
        <v>825</v>
      </c>
      <c r="F176" s="218" t="s">
        <v>826</v>
      </c>
      <c r="G176" s="219" t="s">
        <v>176</v>
      </c>
      <c r="H176" s="220">
        <v>26</v>
      </c>
      <c r="I176" s="221"/>
      <c r="J176" s="222">
        <f>ROUND(I176*H176,2)</f>
        <v>0</v>
      </c>
      <c r="K176" s="218" t="s">
        <v>216</v>
      </c>
      <c r="L176" s="45"/>
      <c r="M176" s="223" t="s">
        <v>19</v>
      </c>
      <c r="N176" s="224" t="s">
        <v>42</v>
      </c>
      <c r="O176" s="85"/>
      <c r="P176" s="225">
        <f>O176*H176</f>
        <v>0</v>
      </c>
      <c r="Q176" s="225">
        <v>0</v>
      </c>
      <c r="R176" s="225">
        <f>Q176*H176</f>
        <v>0</v>
      </c>
      <c r="S176" s="225">
        <v>0</v>
      </c>
      <c r="T176" s="226">
        <f>S176*H176</f>
        <v>0</v>
      </c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R176" s="227" t="s">
        <v>217</v>
      </c>
      <c r="AT176" s="227" t="s">
        <v>213</v>
      </c>
      <c r="AU176" s="227" t="s">
        <v>75</v>
      </c>
      <c r="AY176" s="18" t="s">
        <v>209</v>
      </c>
      <c r="BE176" s="228">
        <f>IF(N176="základní",J176,0)</f>
        <v>0</v>
      </c>
      <c r="BF176" s="228">
        <f>IF(N176="snížená",J176,0)</f>
        <v>0</v>
      </c>
      <c r="BG176" s="228">
        <f>IF(N176="zákl. přenesená",J176,0)</f>
        <v>0</v>
      </c>
      <c r="BH176" s="228">
        <f>IF(N176="sníž. přenesená",J176,0)</f>
        <v>0</v>
      </c>
      <c r="BI176" s="228">
        <f>IF(N176="nulová",J176,0)</f>
        <v>0</v>
      </c>
      <c r="BJ176" s="18" t="s">
        <v>75</v>
      </c>
      <c r="BK176" s="228">
        <f>ROUND(I176*H176,2)</f>
        <v>0</v>
      </c>
      <c r="BL176" s="18" t="s">
        <v>217</v>
      </c>
      <c r="BM176" s="227" t="s">
        <v>339</v>
      </c>
    </row>
    <row r="177" s="13" customFormat="1">
      <c r="A177" s="13"/>
      <c r="B177" s="234"/>
      <c r="C177" s="235"/>
      <c r="D177" s="229" t="s">
        <v>225</v>
      </c>
      <c r="E177" s="236" t="s">
        <v>19</v>
      </c>
      <c r="F177" s="237" t="s">
        <v>869</v>
      </c>
      <c r="G177" s="235"/>
      <c r="H177" s="238">
        <v>9</v>
      </c>
      <c r="I177" s="239"/>
      <c r="J177" s="235"/>
      <c r="K177" s="235"/>
      <c r="L177" s="240"/>
      <c r="M177" s="241"/>
      <c r="N177" s="242"/>
      <c r="O177" s="242"/>
      <c r="P177" s="242"/>
      <c r="Q177" s="242"/>
      <c r="R177" s="242"/>
      <c r="S177" s="242"/>
      <c r="T177" s="24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44" t="s">
        <v>225</v>
      </c>
      <c r="AU177" s="244" t="s">
        <v>75</v>
      </c>
      <c r="AV177" s="13" t="s">
        <v>79</v>
      </c>
      <c r="AW177" s="13" t="s">
        <v>32</v>
      </c>
      <c r="AX177" s="13" t="s">
        <v>71</v>
      </c>
      <c r="AY177" s="244" t="s">
        <v>209</v>
      </c>
    </row>
    <row r="178" s="13" customFormat="1">
      <c r="A178" s="13"/>
      <c r="B178" s="234"/>
      <c r="C178" s="235"/>
      <c r="D178" s="229" t="s">
        <v>225</v>
      </c>
      <c r="E178" s="236" t="s">
        <v>19</v>
      </c>
      <c r="F178" s="237" t="s">
        <v>888</v>
      </c>
      <c r="G178" s="235"/>
      <c r="H178" s="238">
        <v>8</v>
      </c>
      <c r="I178" s="239"/>
      <c r="J178" s="235"/>
      <c r="K178" s="235"/>
      <c r="L178" s="240"/>
      <c r="M178" s="241"/>
      <c r="N178" s="242"/>
      <c r="O178" s="242"/>
      <c r="P178" s="242"/>
      <c r="Q178" s="242"/>
      <c r="R178" s="242"/>
      <c r="S178" s="242"/>
      <c r="T178" s="24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44" t="s">
        <v>225</v>
      </c>
      <c r="AU178" s="244" t="s">
        <v>75</v>
      </c>
      <c r="AV178" s="13" t="s">
        <v>79</v>
      </c>
      <c r="AW178" s="13" t="s">
        <v>32</v>
      </c>
      <c r="AX178" s="13" t="s">
        <v>71</v>
      </c>
      <c r="AY178" s="244" t="s">
        <v>209</v>
      </c>
    </row>
    <row r="179" s="13" customFormat="1">
      <c r="A179" s="13"/>
      <c r="B179" s="234"/>
      <c r="C179" s="235"/>
      <c r="D179" s="229" t="s">
        <v>225</v>
      </c>
      <c r="E179" s="236" t="s">
        <v>19</v>
      </c>
      <c r="F179" s="237" t="s">
        <v>889</v>
      </c>
      <c r="G179" s="235"/>
      <c r="H179" s="238">
        <v>9</v>
      </c>
      <c r="I179" s="239"/>
      <c r="J179" s="235"/>
      <c r="K179" s="235"/>
      <c r="L179" s="240"/>
      <c r="M179" s="241"/>
      <c r="N179" s="242"/>
      <c r="O179" s="242"/>
      <c r="P179" s="242"/>
      <c r="Q179" s="242"/>
      <c r="R179" s="242"/>
      <c r="S179" s="242"/>
      <c r="T179" s="24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44" t="s">
        <v>225</v>
      </c>
      <c r="AU179" s="244" t="s">
        <v>75</v>
      </c>
      <c r="AV179" s="13" t="s">
        <v>79</v>
      </c>
      <c r="AW179" s="13" t="s">
        <v>32</v>
      </c>
      <c r="AX179" s="13" t="s">
        <v>71</v>
      </c>
      <c r="AY179" s="244" t="s">
        <v>209</v>
      </c>
    </row>
    <row r="180" s="14" customFormat="1">
      <c r="A180" s="14"/>
      <c r="B180" s="245"/>
      <c r="C180" s="246"/>
      <c r="D180" s="229" t="s">
        <v>225</v>
      </c>
      <c r="E180" s="247" t="s">
        <v>712</v>
      </c>
      <c r="F180" s="248" t="s">
        <v>229</v>
      </c>
      <c r="G180" s="246"/>
      <c r="H180" s="249">
        <v>26</v>
      </c>
      <c r="I180" s="250"/>
      <c r="J180" s="246"/>
      <c r="K180" s="246"/>
      <c r="L180" s="251"/>
      <c r="M180" s="252"/>
      <c r="N180" s="253"/>
      <c r="O180" s="253"/>
      <c r="P180" s="253"/>
      <c r="Q180" s="253"/>
      <c r="R180" s="253"/>
      <c r="S180" s="253"/>
      <c r="T180" s="25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55" t="s">
        <v>225</v>
      </c>
      <c r="AU180" s="255" t="s">
        <v>75</v>
      </c>
      <c r="AV180" s="14" t="s">
        <v>116</v>
      </c>
      <c r="AW180" s="14" t="s">
        <v>32</v>
      </c>
      <c r="AX180" s="14" t="s">
        <v>75</v>
      </c>
      <c r="AY180" s="255" t="s">
        <v>209</v>
      </c>
    </row>
    <row r="181" s="2" customFormat="1">
      <c r="A181" s="39"/>
      <c r="B181" s="40"/>
      <c r="C181" s="216" t="s">
        <v>413</v>
      </c>
      <c r="D181" s="216" t="s">
        <v>213</v>
      </c>
      <c r="E181" s="217" t="s">
        <v>341</v>
      </c>
      <c r="F181" s="218" t="s">
        <v>342</v>
      </c>
      <c r="G181" s="219" t="s">
        <v>176</v>
      </c>
      <c r="H181" s="220">
        <v>26</v>
      </c>
      <c r="I181" s="221"/>
      <c r="J181" s="222">
        <f>ROUND(I181*H181,2)</f>
        <v>0</v>
      </c>
      <c r="K181" s="218" t="s">
        <v>216</v>
      </c>
      <c r="L181" s="45"/>
      <c r="M181" s="223" t="s">
        <v>19</v>
      </c>
      <c r="N181" s="224" t="s">
        <v>42</v>
      </c>
      <c r="O181" s="85"/>
      <c r="P181" s="225">
        <f>O181*H181</f>
        <v>0</v>
      </c>
      <c r="Q181" s="225">
        <v>0</v>
      </c>
      <c r="R181" s="225">
        <f>Q181*H181</f>
        <v>0</v>
      </c>
      <c r="S181" s="225">
        <v>0</v>
      </c>
      <c r="T181" s="226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27" t="s">
        <v>116</v>
      </c>
      <c r="AT181" s="227" t="s">
        <v>213</v>
      </c>
      <c r="AU181" s="227" t="s">
        <v>75</v>
      </c>
      <c r="AY181" s="18" t="s">
        <v>209</v>
      </c>
      <c r="BE181" s="228">
        <f>IF(N181="základní",J181,0)</f>
        <v>0</v>
      </c>
      <c r="BF181" s="228">
        <f>IF(N181="snížená",J181,0)</f>
        <v>0</v>
      </c>
      <c r="BG181" s="228">
        <f>IF(N181="zákl. přenesená",J181,0)</f>
        <v>0</v>
      </c>
      <c r="BH181" s="228">
        <f>IF(N181="sníž. přenesená",J181,0)</f>
        <v>0</v>
      </c>
      <c r="BI181" s="228">
        <f>IF(N181="nulová",J181,0)</f>
        <v>0</v>
      </c>
      <c r="BJ181" s="18" t="s">
        <v>75</v>
      </c>
      <c r="BK181" s="228">
        <f>ROUND(I181*H181,2)</f>
        <v>0</v>
      </c>
      <c r="BL181" s="18" t="s">
        <v>116</v>
      </c>
      <c r="BM181" s="227" t="s">
        <v>343</v>
      </c>
    </row>
    <row r="182" s="13" customFormat="1">
      <c r="A182" s="13"/>
      <c r="B182" s="234"/>
      <c r="C182" s="235"/>
      <c r="D182" s="229" t="s">
        <v>225</v>
      </c>
      <c r="E182" s="236" t="s">
        <v>19</v>
      </c>
      <c r="F182" s="237" t="s">
        <v>712</v>
      </c>
      <c r="G182" s="235"/>
      <c r="H182" s="238">
        <v>26</v>
      </c>
      <c r="I182" s="239"/>
      <c r="J182" s="235"/>
      <c r="K182" s="235"/>
      <c r="L182" s="240"/>
      <c r="M182" s="241"/>
      <c r="N182" s="242"/>
      <c r="O182" s="242"/>
      <c r="P182" s="242"/>
      <c r="Q182" s="242"/>
      <c r="R182" s="242"/>
      <c r="S182" s="242"/>
      <c r="T182" s="24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44" t="s">
        <v>225</v>
      </c>
      <c r="AU182" s="244" t="s">
        <v>75</v>
      </c>
      <c r="AV182" s="13" t="s">
        <v>79</v>
      </c>
      <c r="AW182" s="13" t="s">
        <v>32</v>
      </c>
      <c r="AX182" s="13" t="s">
        <v>75</v>
      </c>
      <c r="AY182" s="244" t="s">
        <v>209</v>
      </c>
    </row>
    <row r="183" s="2" customFormat="1" ht="16.5" customHeight="1">
      <c r="A183" s="39"/>
      <c r="B183" s="40"/>
      <c r="C183" s="256" t="s">
        <v>419</v>
      </c>
      <c r="D183" s="256" t="s">
        <v>247</v>
      </c>
      <c r="E183" s="257" t="s">
        <v>345</v>
      </c>
      <c r="F183" s="258" t="s">
        <v>346</v>
      </c>
      <c r="G183" s="259" t="s">
        <v>176</v>
      </c>
      <c r="H183" s="260">
        <v>26</v>
      </c>
      <c r="I183" s="261"/>
      <c r="J183" s="262">
        <f>ROUND(I183*H183,2)</f>
        <v>0</v>
      </c>
      <c r="K183" s="258" t="s">
        <v>216</v>
      </c>
      <c r="L183" s="263"/>
      <c r="M183" s="264" t="s">
        <v>19</v>
      </c>
      <c r="N183" s="265" t="s">
        <v>42</v>
      </c>
      <c r="O183" s="85"/>
      <c r="P183" s="225">
        <f>O183*H183</f>
        <v>0</v>
      </c>
      <c r="Q183" s="225">
        <v>0.00031</v>
      </c>
      <c r="R183" s="225">
        <f>Q183*H183</f>
        <v>0.0080599999999999995</v>
      </c>
      <c r="S183" s="225">
        <v>0</v>
      </c>
      <c r="T183" s="226">
        <f>S183*H183</f>
        <v>0</v>
      </c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R183" s="227" t="s">
        <v>264</v>
      </c>
      <c r="AT183" s="227" t="s">
        <v>247</v>
      </c>
      <c r="AU183" s="227" t="s">
        <v>75</v>
      </c>
      <c r="AY183" s="18" t="s">
        <v>209</v>
      </c>
      <c r="BE183" s="228">
        <f>IF(N183="základní",J183,0)</f>
        <v>0</v>
      </c>
      <c r="BF183" s="228">
        <f>IF(N183="snížená",J183,0)</f>
        <v>0</v>
      </c>
      <c r="BG183" s="228">
        <f>IF(N183="zákl. přenesená",J183,0)</f>
        <v>0</v>
      </c>
      <c r="BH183" s="228">
        <f>IF(N183="sníž. přenesená",J183,0)</f>
        <v>0</v>
      </c>
      <c r="BI183" s="228">
        <f>IF(N183="nulová",J183,0)</f>
        <v>0</v>
      </c>
      <c r="BJ183" s="18" t="s">
        <v>75</v>
      </c>
      <c r="BK183" s="228">
        <f>ROUND(I183*H183,2)</f>
        <v>0</v>
      </c>
      <c r="BL183" s="18" t="s">
        <v>264</v>
      </c>
      <c r="BM183" s="227" t="s">
        <v>347</v>
      </c>
    </row>
    <row r="184" s="13" customFormat="1">
      <c r="A184" s="13"/>
      <c r="B184" s="234"/>
      <c r="C184" s="235"/>
      <c r="D184" s="229" t="s">
        <v>225</v>
      </c>
      <c r="E184" s="236" t="s">
        <v>19</v>
      </c>
      <c r="F184" s="237" t="s">
        <v>712</v>
      </c>
      <c r="G184" s="235"/>
      <c r="H184" s="238">
        <v>26</v>
      </c>
      <c r="I184" s="239"/>
      <c r="J184" s="235"/>
      <c r="K184" s="235"/>
      <c r="L184" s="240"/>
      <c r="M184" s="241"/>
      <c r="N184" s="242"/>
      <c r="O184" s="242"/>
      <c r="P184" s="242"/>
      <c r="Q184" s="242"/>
      <c r="R184" s="242"/>
      <c r="S184" s="242"/>
      <c r="T184" s="24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44" t="s">
        <v>225</v>
      </c>
      <c r="AU184" s="244" t="s">
        <v>75</v>
      </c>
      <c r="AV184" s="13" t="s">
        <v>79</v>
      </c>
      <c r="AW184" s="13" t="s">
        <v>32</v>
      </c>
      <c r="AX184" s="13" t="s">
        <v>75</v>
      </c>
      <c r="AY184" s="244" t="s">
        <v>209</v>
      </c>
    </row>
    <row r="185" s="2" customFormat="1" ht="16.5" customHeight="1">
      <c r="A185" s="39"/>
      <c r="B185" s="40"/>
      <c r="C185" s="256" t="s">
        <v>424</v>
      </c>
      <c r="D185" s="256" t="s">
        <v>247</v>
      </c>
      <c r="E185" s="257" t="s">
        <v>349</v>
      </c>
      <c r="F185" s="258" t="s">
        <v>350</v>
      </c>
      <c r="G185" s="259" t="s">
        <v>289</v>
      </c>
      <c r="H185" s="260">
        <v>8.5800000000000001</v>
      </c>
      <c r="I185" s="261"/>
      <c r="J185" s="262">
        <f>ROUND(I185*H185,2)</f>
        <v>0</v>
      </c>
      <c r="K185" s="258" t="s">
        <v>216</v>
      </c>
      <c r="L185" s="263"/>
      <c r="M185" s="264" t="s">
        <v>19</v>
      </c>
      <c r="N185" s="265" t="s">
        <v>42</v>
      </c>
      <c r="O185" s="85"/>
      <c r="P185" s="225">
        <f>O185*H185</f>
        <v>0</v>
      </c>
      <c r="Q185" s="225">
        <v>1</v>
      </c>
      <c r="R185" s="225">
        <f>Q185*H185</f>
        <v>8.5800000000000001</v>
      </c>
      <c r="S185" s="225">
        <v>0</v>
      </c>
      <c r="T185" s="226">
        <f>S185*H185</f>
        <v>0</v>
      </c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R185" s="227" t="s">
        <v>264</v>
      </c>
      <c r="AT185" s="227" t="s">
        <v>247</v>
      </c>
      <c r="AU185" s="227" t="s">
        <v>75</v>
      </c>
      <c r="AY185" s="18" t="s">
        <v>209</v>
      </c>
      <c r="BE185" s="228">
        <f>IF(N185="základní",J185,0)</f>
        <v>0</v>
      </c>
      <c r="BF185" s="228">
        <f>IF(N185="snížená",J185,0)</f>
        <v>0</v>
      </c>
      <c r="BG185" s="228">
        <f>IF(N185="zákl. přenesená",J185,0)</f>
        <v>0</v>
      </c>
      <c r="BH185" s="228">
        <f>IF(N185="sníž. přenesená",J185,0)</f>
        <v>0</v>
      </c>
      <c r="BI185" s="228">
        <f>IF(N185="nulová",J185,0)</f>
        <v>0</v>
      </c>
      <c r="BJ185" s="18" t="s">
        <v>75</v>
      </c>
      <c r="BK185" s="228">
        <f>ROUND(I185*H185,2)</f>
        <v>0</v>
      </c>
      <c r="BL185" s="18" t="s">
        <v>264</v>
      </c>
      <c r="BM185" s="227" t="s">
        <v>351</v>
      </c>
    </row>
    <row r="186" s="13" customFormat="1">
      <c r="A186" s="13"/>
      <c r="B186" s="234"/>
      <c r="C186" s="235"/>
      <c r="D186" s="229" t="s">
        <v>225</v>
      </c>
      <c r="E186" s="236" t="s">
        <v>19</v>
      </c>
      <c r="F186" s="237" t="s">
        <v>828</v>
      </c>
      <c r="G186" s="235"/>
      <c r="H186" s="238">
        <v>8.5800000000000001</v>
      </c>
      <c r="I186" s="239"/>
      <c r="J186" s="235"/>
      <c r="K186" s="235"/>
      <c r="L186" s="240"/>
      <c r="M186" s="241"/>
      <c r="N186" s="242"/>
      <c r="O186" s="242"/>
      <c r="P186" s="242"/>
      <c r="Q186" s="242"/>
      <c r="R186" s="242"/>
      <c r="S186" s="242"/>
      <c r="T186" s="24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44" t="s">
        <v>225</v>
      </c>
      <c r="AU186" s="244" t="s">
        <v>75</v>
      </c>
      <c r="AV186" s="13" t="s">
        <v>79</v>
      </c>
      <c r="AW186" s="13" t="s">
        <v>32</v>
      </c>
      <c r="AX186" s="13" t="s">
        <v>75</v>
      </c>
      <c r="AY186" s="244" t="s">
        <v>209</v>
      </c>
    </row>
    <row r="187" s="2" customFormat="1" ht="16.5" customHeight="1">
      <c r="A187" s="39"/>
      <c r="B187" s="40"/>
      <c r="C187" s="256" t="s">
        <v>429</v>
      </c>
      <c r="D187" s="256" t="s">
        <v>247</v>
      </c>
      <c r="E187" s="257" t="s">
        <v>354</v>
      </c>
      <c r="F187" s="258" t="s">
        <v>355</v>
      </c>
      <c r="G187" s="259" t="s">
        <v>167</v>
      </c>
      <c r="H187" s="260">
        <v>6</v>
      </c>
      <c r="I187" s="261"/>
      <c r="J187" s="262">
        <f>ROUND(I187*H187,2)</f>
        <v>0</v>
      </c>
      <c r="K187" s="258" t="s">
        <v>216</v>
      </c>
      <c r="L187" s="263"/>
      <c r="M187" s="264" t="s">
        <v>19</v>
      </c>
      <c r="N187" s="265" t="s">
        <v>42</v>
      </c>
      <c r="O187" s="85"/>
      <c r="P187" s="225">
        <f>O187*H187</f>
        <v>0</v>
      </c>
      <c r="Q187" s="225">
        <v>0</v>
      </c>
      <c r="R187" s="225">
        <f>Q187*H187</f>
        <v>0</v>
      </c>
      <c r="S187" s="225">
        <v>0</v>
      </c>
      <c r="T187" s="226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27" t="s">
        <v>264</v>
      </c>
      <c r="AT187" s="227" t="s">
        <v>247</v>
      </c>
      <c r="AU187" s="227" t="s">
        <v>75</v>
      </c>
      <c r="AY187" s="18" t="s">
        <v>209</v>
      </c>
      <c r="BE187" s="228">
        <f>IF(N187="základní",J187,0)</f>
        <v>0</v>
      </c>
      <c r="BF187" s="228">
        <f>IF(N187="snížená",J187,0)</f>
        <v>0</v>
      </c>
      <c r="BG187" s="228">
        <f>IF(N187="zákl. přenesená",J187,0)</f>
        <v>0</v>
      </c>
      <c r="BH187" s="228">
        <f>IF(N187="sníž. přenesená",J187,0)</f>
        <v>0</v>
      </c>
      <c r="BI187" s="228">
        <f>IF(N187="nulová",J187,0)</f>
        <v>0</v>
      </c>
      <c r="BJ187" s="18" t="s">
        <v>75</v>
      </c>
      <c r="BK187" s="228">
        <f>ROUND(I187*H187,2)</f>
        <v>0</v>
      </c>
      <c r="BL187" s="18" t="s">
        <v>264</v>
      </c>
      <c r="BM187" s="227" t="s">
        <v>356</v>
      </c>
    </row>
    <row r="188" s="2" customFormat="1" ht="16.5" customHeight="1">
      <c r="A188" s="39"/>
      <c r="B188" s="40"/>
      <c r="C188" s="256" t="s">
        <v>829</v>
      </c>
      <c r="D188" s="256" t="s">
        <v>247</v>
      </c>
      <c r="E188" s="257" t="s">
        <v>358</v>
      </c>
      <c r="F188" s="258" t="s">
        <v>359</v>
      </c>
      <c r="G188" s="259" t="s">
        <v>167</v>
      </c>
      <c r="H188" s="260">
        <v>24</v>
      </c>
      <c r="I188" s="261"/>
      <c r="J188" s="262">
        <f>ROUND(I188*H188,2)</f>
        <v>0</v>
      </c>
      <c r="K188" s="258" t="s">
        <v>216</v>
      </c>
      <c r="L188" s="263"/>
      <c r="M188" s="264" t="s">
        <v>19</v>
      </c>
      <c r="N188" s="265" t="s">
        <v>42</v>
      </c>
      <c r="O188" s="85"/>
      <c r="P188" s="225">
        <f>O188*H188</f>
        <v>0</v>
      </c>
      <c r="Q188" s="225">
        <v>0</v>
      </c>
      <c r="R188" s="225">
        <f>Q188*H188</f>
        <v>0</v>
      </c>
      <c r="S188" s="225">
        <v>0</v>
      </c>
      <c r="T188" s="226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27" t="s">
        <v>264</v>
      </c>
      <c r="AT188" s="227" t="s">
        <v>247</v>
      </c>
      <c r="AU188" s="227" t="s">
        <v>75</v>
      </c>
      <c r="AY188" s="18" t="s">
        <v>209</v>
      </c>
      <c r="BE188" s="228">
        <f>IF(N188="základní",J188,0)</f>
        <v>0</v>
      </c>
      <c r="BF188" s="228">
        <f>IF(N188="snížená",J188,0)</f>
        <v>0</v>
      </c>
      <c r="BG188" s="228">
        <f>IF(N188="zákl. přenesená",J188,0)</f>
        <v>0</v>
      </c>
      <c r="BH188" s="228">
        <f>IF(N188="sníž. přenesená",J188,0)</f>
        <v>0</v>
      </c>
      <c r="BI188" s="228">
        <f>IF(N188="nulová",J188,0)</f>
        <v>0</v>
      </c>
      <c r="BJ188" s="18" t="s">
        <v>75</v>
      </c>
      <c r="BK188" s="228">
        <f>ROUND(I188*H188,2)</f>
        <v>0</v>
      </c>
      <c r="BL188" s="18" t="s">
        <v>264</v>
      </c>
      <c r="BM188" s="227" t="s">
        <v>360</v>
      </c>
    </row>
    <row r="189" s="13" customFormat="1">
      <c r="A189" s="13"/>
      <c r="B189" s="234"/>
      <c r="C189" s="235"/>
      <c r="D189" s="229" t="s">
        <v>225</v>
      </c>
      <c r="E189" s="236" t="s">
        <v>19</v>
      </c>
      <c r="F189" s="237" t="s">
        <v>830</v>
      </c>
      <c r="G189" s="235"/>
      <c r="H189" s="238">
        <v>24</v>
      </c>
      <c r="I189" s="239"/>
      <c r="J189" s="235"/>
      <c r="K189" s="235"/>
      <c r="L189" s="240"/>
      <c r="M189" s="241"/>
      <c r="N189" s="242"/>
      <c r="O189" s="242"/>
      <c r="P189" s="242"/>
      <c r="Q189" s="242"/>
      <c r="R189" s="242"/>
      <c r="S189" s="242"/>
      <c r="T189" s="24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44" t="s">
        <v>225</v>
      </c>
      <c r="AU189" s="244" t="s">
        <v>75</v>
      </c>
      <c r="AV189" s="13" t="s">
        <v>79</v>
      </c>
      <c r="AW189" s="13" t="s">
        <v>32</v>
      </c>
      <c r="AX189" s="13" t="s">
        <v>75</v>
      </c>
      <c r="AY189" s="244" t="s">
        <v>209</v>
      </c>
    </row>
    <row r="190" s="2" customFormat="1" ht="44.25" customHeight="1">
      <c r="A190" s="39"/>
      <c r="B190" s="40"/>
      <c r="C190" s="216" t="s">
        <v>831</v>
      </c>
      <c r="D190" s="216" t="s">
        <v>213</v>
      </c>
      <c r="E190" s="217" t="s">
        <v>364</v>
      </c>
      <c r="F190" s="218" t="s">
        <v>365</v>
      </c>
      <c r="G190" s="219" t="s">
        <v>167</v>
      </c>
      <c r="H190" s="220">
        <v>18</v>
      </c>
      <c r="I190" s="221"/>
      <c r="J190" s="222">
        <f>ROUND(I190*H190,2)</f>
        <v>0</v>
      </c>
      <c r="K190" s="218" t="s">
        <v>216</v>
      </c>
      <c r="L190" s="45"/>
      <c r="M190" s="223" t="s">
        <v>19</v>
      </c>
      <c r="N190" s="224" t="s">
        <v>42</v>
      </c>
      <c r="O190" s="85"/>
      <c r="P190" s="225">
        <f>O190*H190</f>
        <v>0</v>
      </c>
      <c r="Q190" s="225">
        <v>0</v>
      </c>
      <c r="R190" s="225">
        <f>Q190*H190</f>
        <v>0</v>
      </c>
      <c r="S190" s="225">
        <v>0</v>
      </c>
      <c r="T190" s="226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27" t="s">
        <v>217</v>
      </c>
      <c r="AT190" s="227" t="s">
        <v>213</v>
      </c>
      <c r="AU190" s="227" t="s">
        <v>75</v>
      </c>
      <c r="AY190" s="18" t="s">
        <v>209</v>
      </c>
      <c r="BE190" s="228">
        <f>IF(N190="základní",J190,0)</f>
        <v>0</v>
      </c>
      <c r="BF190" s="228">
        <f>IF(N190="snížená",J190,0)</f>
        <v>0</v>
      </c>
      <c r="BG190" s="228">
        <f>IF(N190="zákl. přenesená",J190,0)</f>
        <v>0</v>
      </c>
      <c r="BH190" s="228">
        <f>IF(N190="sníž. přenesená",J190,0)</f>
        <v>0</v>
      </c>
      <c r="BI190" s="228">
        <f>IF(N190="nulová",J190,0)</f>
        <v>0</v>
      </c>
      <c r="BJ190" s="18" t="s">
        <v>75</v>
      </c>
      <c r="BK190" s="228">
        <f>ROUND(I190*H190,2)</f>
        <v>0</v>
      </c>
      <c r="BL190" s="18" t="s">
        <v>217</v>
      </c>
      <c r="BM190" s="227" t="s">
        <v>366</v>
      </c>
    </row>
    <row r="191" s="12" customFormat="1" ht="25.92" customHeight="1">
      <c r="A191" s="12"/>
      <c r="B191" s="200"/>
      <c r="C191" s="201"/>
      <c r="D191" s="202" t="s">
        <v>70</v>
      </c>
      <c r="E191" s="203" t="s">
        <v>90</v>
      </c>
      <c r="F191" s="203" t="s">
        <v>438</v>
      </c>
      <c r="G191" s="201"/>
      <c r="H191" s="201"/>
      <c r="I191" s="204"/>
      <c r="J191" s="205">
        <f>BK191</f>
        <v>0</v>
      </c>
      <c r="K191" s="201"/>
      <c r="L191" s="206"/>
      <c r="M191" s="207"/>
      <c r="N191" s="208"/>
      <c r="O191" s="208"/>
      <c r="P191" s="209">
        <f>SUM(P192:P228)</f>
        <v>0</v>
      </c>
      <c r="Q191" s="208"/>
      <c r="R191" s="209">
        <f>SUM(R192:R228)</f>
        <v>0</v>
      </c>
      <c r="S191" s="208"/>
      <c r="T191" s="210">
        <f>SUM(T192:T228)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211" t="s">
        <v>126</v>
      </c>
      <c r="AT191" s="212" t="s">
        <v>70</v>
      </c>
      <c r="AU191" s="212" t="s">
        <v>71</v>
      </c>
      <c r="AY191" s="211" t="s">
        <v>209</v>
      </c>
      <c r="BK191" s="213">
        <f>SUM(BK192:BK228)</f>
        <v>0</v>
      </c>
    </row>
    <row r="192" s="2" customFormat="1" ht="66.75" customHeight="1">
      <c r="A192" s="39"/>
      <c r="B192" s="40"/>
      <c r="C192" s="216" t="s">
        <v>832</v>
      </c>
      <c r="D192" s="216" t="s">
        <v>213</v>
      </c>
      <c r="E192" s="217" t="s">
        <v>368</v>
      </c>
      <c r="F192" s="218" t="s">
        <v>369</v>
      </c>
      <c r="G192" s="219" t="s">
        <v>221</v>
      </c>
      <c r="H192" s="220">
        <v>4</v>
      </c>
      <c r="I192" s="221"/>
      <c r="J192" s="222">
        <f>ROUND(I192*H192,2)</f>
        <v>0</v>
      </c>
      <c r="K192" s="218" t="s">
        <v>216</v>
      </c>
      <c r="L192" s="45"/>
      <c r="M192" s="223" t="s">
        <v>19</v>
      </c>
      <c r="N192" s="224" t="s">
        <v>42</v>
      </c>
      <c r="O192" s="85"/>
      <c r="P192" s="225">
        <f>O192*H192</f>
        <v>0</v>
      </c>
      <c r="Q192" s="225">
        <v>0</v>
      </c>
      <c r="R192" s="225">
        <f>Q192*H192</f>
        <v>0</v>
      </c>
      <c r="S192" s="225">
        <v>0</v>
      </c>
      <c r="T192" s="226">
        <f>S192*H192</f>
        <v>0</v>
      </c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R192" s="227" t="s">
        <v>217</v>
      </c>
      <c r="AT192" s="227" t="s">
        <v>213</v>
      </c>
      <c r="AU192" s="227" t="s">
        <v>75</v>
      </c>
      <c r="AY192" s="18" t="s">
        <v>209</v>
      </c>
      <c r="BE192" s="228">
        <f>IF(N192="základní",J192,0)</f>
        <v>0</v>
      </c>
      <c r="BF192" s="228">
        <f>IF(N192="snížená",J192,0)</f>
        <v>0</v>
      </c>
      <c r="BG192" s="228">
        <f>IF(N192="zákl. přenesená",J192,0)</f>
        <v>0</v>
      </c>
      <c r="BH192" s="228">
        <f>IF(N192="sníž. přenesená",J192,0)</f>
        <v>0</v>
      </c>
      <c r="BI192" s="228">
        <f>IF(N192="nulová",J192,0)</f>
        <v>0</v>
      </c>
      <c r="BJ192" s="18" t="s">
        <v>75</v>
      </c>
      <c r="BK192" s="228">
        <f>ROUND(I192*H192,2)</f>
        <v>0</v>
      </c>
      <c r="BL192" s="18" t="s">
        <v>217</v>
      </c>
      <c r="BM192" s="227" t="s">
        <v>370</v>
      </c>
    </row>
    <row r="193" s="2" customFormat="1">
      <c r="A193" s="39"/>
      <c r="B193" s="40"/>
      <c r="C193" s="41"/>
      <c r="D193" s="229" t="s">
        <v>223</v>
      </c>
      <c r="E193" s="41"/>
      <c r="F193" s="230" t="s">
        <v>371</v>
      </c>
      <c r="G193" s="41"/>
      <c r="H193" s="41"/>
      <c r="I193" s="231"/>
      <c r="J193" s="41"/>
      <c r="K193" s="41"/>
      <c r="L193" s="45"/>
      <c r="M193" s="232"/>
      <c r="N193" s="233"/>
      <c r="O193" s="85"/>
      <c r="P193" s="85"/>
      <c r="Q193" s="85"/>
      <c r="R193" s="85"/>
      <c r="S193" s="85"/>
      <c r="T193" s="86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T193" s="18" t="s">
        <v>223</v>
      </c>
      <c r="AU193" s="18" t="s">
        <v>75</v>
      </c>
    </row>
    <row r="194" s="13" customFormat="1">
      <c r="A194" s="13"/>
      <c r="B194" s="234"/>
      <c r="C194" s="235"/>
      <c r="D194" s="229" t="s">
        <v>225</v>
      </c>
      <c r="E194" s="236" t="s">
        <v>19</v>
      </c>
      <c r="F194" s="237" t="s">
        <v>372</v>
      </c>
      <c r="G194" s="235"/>
      <c r="H194" s="238">
        <v>2</v>
      </c>
      <c r="I194" s="239"/>
      <c r="J194" s="235"/>
      <c r="K194" s="235"/>
      <c r="L194" s="240"/>
      <c r="M194" s="241"/>
      <c r="N194" s="242"/>
      <c r="O194" s="242"/>
      <c r="P194" s="242"/>
      <c r="Q194" s="242"/>
      <c r="R194" s="242"/>
      <c r="S194" s="242"/>
      <c r="T194" s="24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44" t="s">
        <v>225</v>
      </c>
      <c r="AU194" s="244" t="s">
        <v>75</v>
      </c>
      <c r="AV194" s="13" t="s">
        <v>79</v>
      </c>
      <c r="AW194" s="13" t="s">
        <v>32</v>
      </c>
      <c r="AX194" s="13" t="s">
        <v>71</v>
      </c>
      <c r="AY194" s="244" t="s">
        <v>209</v>
      </c>
    </row>
    <row r="195" s="13" customFormat="1">
      <c r="A195" s="13"/>
      <c r="B195" s="234"/>
      <c r="C195" s="235"/>
      <c r="D195" s="229" t="s">
        <v>225</v>
      </c>
      <c r="E195" s="236" t="s">
        <v>19</v>
      </c>
      <c r="F195" s="237" t="s">
        <v>374</v>
      </c>
      <c r="G195" s="235"/>
      <c r="H195" s="238">
        <v>2</v>
      </c>
      <c r="I195" s="239"/>
      <c r="J195" s="235"/>
      <c r="K195" s="235"/>
      <c r="L195" s="240"/>
      <c r="M195" s="241"/>
      <c r="N195" s="242"/>
      <c r="O195" s="242"/>
      <c r="P195" s="242"/>
      <c r="Q195" s="242"/>
      <c r="R195" s="242"/>
      <c r="S195" s="242"/>
      <c r="T195" s="24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44" t="s">
        <v>225</v>
      </c>
      <c r="AU195" s="244" t="s">
        <v>75</v>
      </c>
      <c r="AV195" s="13" t="s">
        <v>79</v>
      </c>
      <c r="AW195" s="13" t="s">
        <v>32</v>
      </c>
      <c r="AX195" s="13" t="s">
        <v>71</v>
      </c>
      <c r="AY195" s="244" t="s">
        <v>209</v>
      </c>
    </row>
    <row r="196" s="14" customFormat="1">
      <c r="A196" s="14"/>
      <c r="B196" s="245"/>
      <c r="C196" s="246"/>
      <c r="D196" s="229" t="s">
        <v>225</v>
      </c>
      <c r="E196" s="247" t="s">
        <v>19</v>
      </c>
      <c r="F196" s="248" t="s">
        <v>229</v>
      </c>
      <c r="G196" s="246"/>
      <c r="H196" s="249">
        <v>4</v>
      </c>
      <c r="I196" s="250"/>
      <c r="J196" s="246"/>
      <c r="K196" s="246"/>
      <c r="L196" s="251"/>
      <c r="M196" s="252"/>
      <c r="N196" s="253"/>
      <c r="O196" s="253"/>
      <c r="P196" s="253"/>
      <c r="Q196" s="253"/>
      <c r="R196" s="253"/>
      <c r="S196" s="253"/>
      <c r="T196" s="25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55" t="s">
        <v>225</v>
      </c>
      <c r="AU196" s="255" t="s">
        <v>75</v>
      </c>
      <c r="AV196" s="14" t="s">
        <v>116</v>
      </c>
      <c r="AW196" s="14" t="s">
        <v>32</v>
      </c>
      <c r="AX196" s="14" t="s">
        <v>75</v>
      </c>
      <c r="AY196" s="255" t="s">
        <v>209</v>
      </c>
    </row>
    <row r="197" s="2" customFormat="1">
      <c r="A197" s="39"/>
      <c r="B197" s="40"/>
      <c r="C197" s="216" t="s">
        <v>833</v>
      </c>
      <c r="D197" s="216" t="s">
        <v>213</v>
      </c>
      <c r="E197" s="217" t="s">
        <v>834</v>
      </c>
      <c r="F197" s="218" t="s">
        <v>835</v>
      </c>
      <c r="G197" s="219" t="s">
        <v>289</v>
      </c>
      <c r="H197" s="220">
        <v>89.236999999999995</v>
      </c>
      <c r="I197" s="221"/>
      <c r="J197" s="222">
        <f>ROUND(I197*H197,2)</f>
        <v>0</v>
      </c>
      <c r="K197" s="218" t="s">
        <v>216</v>
      </c>
      <c r="L197" s="45"/>
      <c r="M197" s="223" t="s">
        <v>19</v>
      </c>
      <c r="N197" s="224" t="s">
        <v>42</v>
      </c>
      <c r="O197" s="85"/>
      <c r="P197" s="225">
        <f>O197*H197</f>
        <v>0</v>
      </c>
      <c r="Q197" s="225">
        <v>0</v>
      </c>
      <c r="R197" s="225">
        <f>Q197*H197</f>
        <v>0</v>
      </c>
      <c r="S197" s="225">
        <v>0</v>
      </c>
      <c r="T197" s="226">
        <f>S197*H197</f>
        <v>0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227" t="s">
        <v>217</v>
      </c>
      <c r="AT197" s="227" t="s">
        <v>213</v>
      </c>
      <c r="AU197" s="227" t="s">
        <v>75</v>
      </c>
      <c r="AY197" s="18" t="s">
        <v>209</v>
      </c>
      <c r="BE197" s="228">
        <f>IF(N197="základní",J197,0)</f>
        <v>0</v>
      </c>
      <c r="BF197" s="228">
        <f>IF(N197="snížená",J197,0)</f>
        <v>0</v>
      </c>
      <c r="BG197" s="228">
        <f>IF(N197="zákl. přenesená",J197,0)</f>
        <v>0</v>
      </c>
      <c r="BH197" s="228">
        <f>IF(N197="sníž. přenesená",J197,0)</f>
        <v>0</v>
      </c>
      <c r="BI197" s="228">
        <f>IF(N197="nulová",J197,0)</f>
        <v>0</v>
      </c>
      <c r="BJ197" s="18" t="s">
        <v>75</v>
      </c>
      <c r="BK197" s="228">
        <f>ROUND(I197*H197,2)</f>
        <v>0</v>
      </c>
      <c r="BL197" s="18" t="s">
        <v>217</v>
      </c>
      <c r="BM197" s="227" t="s">
        <v>388</v>
      </c>
    </row>
    <row r="198" s="2" customFormat="1">
      <c r="A198" s="39"/>
      <c r="B198" s="40"/>
      <c r="C198" s="41"/>
      <c r="D198" s="229" t="s">
        <v>223</v>
      </c>
      <c r="E198" s="41"/>
      <c r="F198" s="230" t="s">
        <v>380</v>
      </c>
      <c r="G198" s="41"/>
      <c r="H198" s="41"/>
      <c r="I198" s="231"/>
      <c r="J198" s="41"/>
      <c r="K198" s="41"/>
      <c r="L198" s="45"/>
      <c r="M198" s="232"/>
      <c r="N198" s="233"/>
      <c r="O198" s="85"/>
      <c r="P198" s="85"/>
      <c r="Q198" s="85"/>
      <c r="R198" s="85"/>
      <c r="S198" s="85"/>
      <c r="T198" s="86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T198" s="18" t="s">
        <v>223</v>
      </c>
      <c r="AU198" s="18" t="s">
        <v>75</v>
      </c>
    </row>
    <row r="199" s="13" customFormat="1">
      <c r="A199" s="13"/>
      <c r="B199" s="234"/>
      <c r="C199" s="235"/>
      <c r="D199" s="229" t="s">
        <v>225</v>
      </c>
      <c r="E199" s="236" t="s">
        <v>19</v>
      </c>
      <c r="F199" s="237" t="s">
        <v>836</v>
      </c>
      <c r="G199" s="235"/>
      <c r="H199" s="238">
        <v>3.6000000000000001</v>
      </c>
      <c r="I199" s="239"/>
      <c r="J199" s="235"/>
      <c r="K199" s="235"/>
      <c r="L199" s="240"/>
      <c r="M199" s="241"/>
      <c r="N199" s="242"/>
      <c r="O199" s="242"/>
      <c r="P199" s="242"/>
      <c r="Q199" s="242"/>
      <c r="R199" s="242"/>
      <c r="S199" s="242"/>
      <c r="T199" s="24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44" t="s">
        <v>225</v>
      </c>
      <c r="AU199" s="244" t="s">
        <v>75</v>
      </c>
      <c r="AV199" s="13" t="s">
        <v>79</v>
      </c>
      <c r="AW199" s="13" t="s">
        <v>32</v>
      </c>
      <c r="AX199" s="13" t="s">
        <v>71</v>
      </c>
      <c r="AY199" s="244" t="s">
        <v>209</v>
      </c>
    </row>
    <row r="200" s="13" customFormat="1">
      <c r="A200" s="13"/>
      <c r="B200" s="234"/>
      <c r="C200" s="235"/>
      <c r="D200" s="229" t="s">
        <v>225</v>
      </c>
      <c r="E200" s="236" t="s">
        <v>19</v>
      </c>
      <c r="F200" s="237" t="s">
        <v>837</v>
      </c>
      <c r="G200" s="235"/>
      <c r="H200" s="238">
        <v>0.63700000000000001</v>
      </c>
      <c r="I200" s="239"/>
      <c r="J200" s="235"/>
      <c r="K200" s="235"/>
      <c r="L200" s="240"/>
      <c r="M200" s="241"/>
      <c r="N200" s="242"/>
      <c r="O200" s="242"/>
      <c r="P200" s="242"/>
      <c r="Q200" s="242"/>
      <c r="R200" s="242"/>
      <c r="S200" s="242"/>
      <c r="T200" s="24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44" t="s">
        <v>225</v>
      </c>
      <c r="AU200" s="244" t="s">
        <v>75</v>
      </c>
      <c r="AV200" s="13" t="s">
        <v>79</v>
      </c>
      <c r="AW200" s="13" t="s">
        <v>32</v>
      </c>
      <c r="AX200" s="13" t="s">
        <v>71</v>
      </c>
      <c r="AY200" s="244" t="s">
        <v>209</v>
      </c>
    </row>
    <row r="201" s="13" customFormat="1">
      <c r="A201" s="13"/>
      <c r="B201" s="234"/>
      <c r="C201" s="235"/>
      <c r="D201" s="229" t="s">
        <v>225</v>
      </c>
      <c r="E201" s="236" t="s">
        <v>19</v>
      </c>
      <c r="F201" s="237" t="s">
        <v>838</v>
      </c>
      <c r="G201" s="235"/>
      <c r="H201" s="238">
        <v>47</v>
      </c>
      <c r="I201" s="239"/>
      <c r="J201" s="235"/>
      <c r="K201" s="235"/>
      <c r="L201" s="240"/>
      <c r="M201" s="241"/>
      <c r="N201" s="242"/>
      <c r="O201" s="242"/>
      <c r="P201" s="242"/>
      <c r="Q201" s="242"/>
      <c r="R201" s="242"/>
      <c r="S201" s="242"/>
      <c r="T201" s="24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44" t="s">
        <v>225</v>
      </c>
      <c r="AU201" s="244" t="s">
        <v>75</v>
      </c>
      <c r="AV201" s="13" t="s">
        <v>79</v>
      </c>
      <c r="AW201" s="13" t="s">
        <v>32</v>
      </c>
      <c r="AX201" s="13" t="s">
        <v>71</v>
      </c>
      <c r="AY201" s="244" t="s">
        <v>209</v>
      </c>
    </row>
    <row r="202" s="13" customFormat="1">
      <c r="A202" s="13"/>
      <c r="B202" s="234"/>
      <c r="C202" s="235"/>
      <c r="D202" s="229" t="s">
        <v>225</v>
      </c>
      <c r="E202" s="236" t="s">
        <v>19</v>
      </c>
      <c r="F202" s="237" t="s">
        <v>890</v>
      </c>
      <c r="G202" s="235"/>
      <c r="H202" s="238">
        <v>38</v>
      </c>
      <c r="I202" s="239"/>
      <c r="J202" s="235"/>
      <c r="K202" s="235"/>
      <c r="L202" s="240"/>
      <c r="M202" s="241"/>
      <c r="N202" s="242"/>
      <c r="O202" s="242"/>
      <c r="P202" s="242"/>
      <c r="Q202" s="242"/>
      <c r="R202" s="242"/>
      <c r="S202" s="242"/>
      <c r="T202" s="24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44" t="s">
        <v>225</v>
      </c>
      <c r="AU202" s="244" t="s">
        <v>75</v>
      </c>
      <c r="AV202" s="13" t="s">
        <v>79</v>
      </c>
      <c r="AW202" s="13" t="s">
        <v>32</v>
      </c>
      <c r="AX202" s="13" t="s">
        <v>71</v>
      </c>
      <c r="AY202" s="244" t="s">
        <v>209</v>
      </c>
    </row>
    <row r="203" s="14" customFormat="1">
      <c r="A203" s="14"/>
      <c r="B203" s="245"/>
      <c r="C203" s="246"/>
      <c r="D203" s="229" t="s">
        <v>225</v>
      </c>
      <c r="E203" s="247" t="s">
        <v>19</v>
      </c>
      <c r="F203" s="248" t="s">
        <v>229</v>
      </c>
      <c r="G203" s="246"/>
      <c r="H203" s="249">
        <v>89.236999999999995</v>
      </c>
      <c r="I203" s="250"/>
      <c r="J203" s="246"/>
      <c r="K203" s="246"/>
      <c r="L203" s="251"/>
      <c r="M203" s="252"/>
      <c r="N203" s="253"/>
      <c r="O203" s="253"/>
      <c r="P203" s="253"/>
      <c r="Q203" s="253"/>
      <c r="R203" s="253"/>
      <c r="S203" s="253"/>
      <c r="T203" s="25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T203" s="255" t="s">
        <v>225</v>
      </c>
      <c r="AU203" s="255" t="s">
        <v>75</v>
      </c>
      <c r="AV203" s="14" t="s">
        <v>116</v>
      </c>
      <c r="AW203" s="14" t="s">
        <v>32</v>
      </c>
      <c r="AX203" s="14" t="s">
        <v>75</v>
      </c>
      <c r="AY203" s="255" t="s">
        <v>209</v>
      </c>
    </row>
    <row r="204" s="2" customFormat="1">
      <c r="A204" s="39"/>
      <c r="B204" s="40"/>
      <c r="C204" s="216" t="s">
        <v>840</v>
      </c>
      <c r="D204" s="216" t="s">
        <v>213</v>
      </c>
      <c r="E204" s="217" t="s">
        <v>611</v>
      </c>
      <c r="F204" s="218" t="s">
        <v>612</v>
      </c>
      <c r="G204" s="219" t="s">
        <v>289</v>
      </c>
      <c r="H204" s="220">
        <v>44.387</v>
      </c>
      <c r="I204" s="221"/>
      <c r="J204" s="222">
        <f>ROUND(I204*H204,2)</f>
        <v>0</v>
      </c>
      <c r="K204" s="218" t="s">
        <v>216</v>
      </c>
      <c r="L204" s="45"/>
      <c r="M204" s="223" t="s">
        <v>19</v>
      </c>
      <c r="N204" s="224" t="s">
        <v>42</v>
      </c>
      <c r="O204" s="85"/>
      <c r="P204" s="225">
        <f>O204*H204</f>
        <v>0</v>
      </c>
      <c r="Q204" s="225">
        <v>0</v>
      </c>
      <c r="R204" s="225">
        <f>Q204*H204</f>
        <v>0</v>
      </c>
      <c r="S204" s="225">
        <v>0</v>
      </c>
      <c r="T204" s="226">
        <f>S204*H204</f>
        <v>0</v>
      </c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R204" s="227" t="s">
        <v>217</v>
      </c>
      <c r="AT204" s="227" t="s">
        <v>213</v>
      </c>
      <c r="AU204" s="227" t="s">
        <v>75</v>
      </c>
      <c r="AY204" s="18" t="s">
        <v>209</v>
      </c>
      <c r="BE204" s="228">
        <f>IF(N204="základní",J204,0)</f>
        <v>0</v>
      </c>
      <c r="BF204" s="228">
        <f>IF(N204="snížená",J204,0)</f>
        <v>0</v>
      </c>
      <c r="BG204" s="228">
        <f>IF(N204="zákl. přenesená",J204,0)</f>
        <v>0</v>
      </c>
      <c r="BH204" s="228">
        <f>IF(N204="sníž. přenesená",J204,0)</f>
        <v>0</v>
      </c>
      <c r="BI204" s="228">
        <f>IF(N204="nulová",J204,0)</f>
        <v>0</v>
      </c>
      <c r="BJ204" s="18" t="s">
        <v>75</v>
      </c>
      <c r="BK204" s="228">
        <f>ROUND(I204*H204,2)</f>
        <v>0</v>
      </c>
      <c r="BL204" s="18" t="s">
        <v>217</v>
      </c>
      <c r="BM204" s="227" t="s">
        <v>841</v>
      </c>
    </row>
    <row r="205" s="2" customFormat="1">
      <c r="A205" s="39"/>
      <c r="B205" s="40"/>
      <c r="C205" s="41"/>
      <c r="D205" s="229" t="s">
        <v>223</v>
      </c>
      <c r="E205" s="41"/>
      <c r="F205" s="230" t="s">
        <v>380</v>
      </c>
      <c r="G205" s="41"/>
      <c r="H205" s="41"/>
      <c r="I205" s="231"/>
      <c r="J205" s="41"/>
      <c r="K205" s="41"/>
      <c r="L205" s="45"/>
      <c r="M205" s="232"/>
      <c r="N205" s="233"/>
      <c r="O205" s="85"/>
      <c r="P205" s="85"/>
      <c r="Q205" s="85"/>
      <c r="R205" s="85"/>
      <c r="S205" s="85"/>
      <c r="T205" s="86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T205" s="18" t="s">
        <v>223</v>
      </c>
      <c r="AU205" s="18" t="s">
        <v>75</v>
      </c>
    </row>
    <row r="206" s="13" customFormat="1">
      <c r="A206" s="13"/>
      <c r="B206" s="234"/>
      <c r="C206" s="235"/>
      <c r="D206" s="229" t="s">
        <v>225</v>
      </c>
      <c r="E206" s="236" t="s">
        <v>19</v>
      </c>
      <c r="F206" s="237" t="s">
        <v>842</v>
      </c>
      <c r="G206" s="235"/>
      <c r="H206" s="238">
        <v>44.387</v>
      </c>
      <c r="I206" s="239"/>
      <c r="J206" s="235"/>
      <c r="K206" s="235"/>
      <c r="L206" s="240"/>
      <c r="M206" s="241"/>
      <c r="N206" s="242"/>
      <c r="O206" s="242"/>
      <c r="P206" s="242"/>
      <c r="Q206" s="242"/>
      <c r="R206" s="242"/>
      <c r="S206" s="242"/>
      <c r="T206" s="24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44" t="s">
        <v>225</v>
      </c>
      <c r="AU206" s="244" t="s">
        <v>75</v>
      </c>
      <c r="AV206" s="13" t="s">
        <v>79</v>
      </c>
      <c r="AW206" s="13" t="s">
        <v>32</v>
      </c>
      <c r="AX206" s="13" t="s">
        <v>75</v>
      </c>
      <c r="AY206" s="244" t="s">
        <v>209</v>
      </c>
    </row>
    <row r="207" s="2" customFormat="1" ht="78" customHeight="1">
      <c r="A207" s="39"/>
      <c r="B207" s="40"/>
      <c r="C207" s="216" t="s">
        <v>843</v>
      </c>
      <c r="D207" s="216" t="s">
        <v>213</v>
      </c>
      <c r="E207" s="217" t="s">
        <v>399</v>
      </c>
      <c r="F207" s="218" t="s">
        <v>609</v>
      </c>
      <c r="G207" s="219" t="s">
        <v>289</v>
      </c>
      <c r="H207" s="220">
        <v>8.5800000000000001</v>
      </c>
      <c r="I207" s="221"/>
      <c r="J207" s="222">
        <f>ROUND(I207*H207,2)</f>
        <v>0</v>
      </c>
      <c r="K207" s="218" t="s">
        <v>216</v>
      </c>
      <c r="L207" s="45"/>
      <c r="M207" s="223" t="s">
        <v>19</v>
      </c>
      <c r="N207" s="224" t="s">
        <v>42</v>
      </c>
      <c r="O207" s="85"/>
      <c r="P207" s="225">
        <f>O207*H207</f>
        <v>0</v>
      </c>
      <c r="Q207" s="225">
        <v>0</v>
      </c>
      <c r="R207" s="225">
        <f>Q207*H207</f>
        <v>0</v>
      </c>
      <c r="S207" s="225">
        <v>0</v>
      </c>
      <c r="T207" s="226">
        <f>S207*H207</f>
        <v>0</v>
      </c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R207" s="227" t="s">
        <v>217</v>
      </c>
      <c r="AT207" s="227" t="s">
        <v>213</v>
      </c>
      <c r="AU207" s="227" t="s">
        <v>75</v>
      </c>
      <c r="AY207" s="18" t="s">
        <v>209</v>
      </c>
      <c r="BE207" s="228">
        <f>IF(N207="základní",J207,0)</f>
        <v>0</v>
      </c>
      <c r="BF207" s="228">
        <f>IF(N207="snížená",J207,0)</f>
        <v>0</v>
      </c>
      <c r="BG207" s="228">
        <f>IF(N207="zákl. přenesená",J207,0)</f>
        <v>0</v>
      </c>
      <c r="BH207" s="228">
        <f>IF(N207="sníž. přenesená",J207,0)</f>
        <v>0</v>
      </c>
      <c r="BI207" s="228">
        <f>IF(N207="nulová",J207,0)</f>
        <v>0</v>
      </c>
      <c r="BJ207" s="18" t="s">
        <v>75</v>
      </c>
      <c r="BK207" s="228">
        <f>ROUND(I207*H207,2)</f>
        <v>0</v>
      </c>
      <c r="BL207" s="18" t="s">
        <v>217</v>
      </c>
      <c r="BM207" s="227" t="s">
        <v>395</v>
      </c>
    </row>
    <row r="208" s="2" customFormat="1">
      <c r="A208" s="39"/>
      <c r="B208" s="40"/>
      <c r="C208" s="41"/>
      <c r="D208" s="229" t="s">
        <v>223</v>
      </c>
      <c r="E208" s="41"/>
      <c r="F208" s="230" t="s">
        <v>380</v>
      </c>
      <c r="G208" s="41"/>
      <c r="H208" s="41"/>
      <c r="I208" s="231"/>
      <c r="J208" s="41"/>
      <c r="K208" s="41"/>
      <c r="L208" s="45"/>
      <c r="M208" s="232"/>
      <c r="N208" s="233"/>
      <c r="O208" s="85"/>
      <c r="P208" s="85"/>
      <c r="Q208" s="85"/>
      <c r="R208" s="85"/>
      <c r="S208" s="85"/>
      <c r="T208" s="86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T208" s="18" t="s">
        <v>223</v>
      </c>
      <c r="AU208" s="18" t="s">
        <v>75</v>
      </c>
    </row>
    <row r="209" s="13" customFormat="1">
      <c r="A209" s="13"/>
      <c r="B209" s="234"/>
      <c r="C209" s="235"/>
      <c r="D209" s="229" t="s">
        <v>225</v>
      </c>
      <c r="E209" s="236" t="s">
        <v>19</v>
      </c>
      <c r="F209" s="237" t="s">
        <v>844</v>
      </c>
      <c r="G209" s="235"/>
      <c r="H209" s="238">
        <v>8.5800000000000001</v>
      </c>
      <c r="I209" s="239"/>
      <c r="J209" s="235"/>
      <c r="K209" s="235"/>
      <c r="L209" s="240"/>
      <c r="M209" s="241"/>
      <c r="N209" s="242"/>
      <c r="O209" s="242"/>
      <c r="P209" s="242"/>
      <c r="Q209" s="242"/>
      <c r="R209" s="242"/>
      <c r="S209" s="242"/>
      <c r="T209" s="24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44" t="s">
        <v>225</v>
      </c>
      <c r="AU209" s="244" t="s">
        <v>75</v>
      </c>
      <c r="AV209" s="13" t="s">
        <v>79</v>
      </c>
      <c r="AW209" s="13" t="s">
        <v>32</v>
      </c>
      <c r="AX209" s="13" t="s">
        <v>75</v>
      </c>
      <c r="AY209" s="244" t="s">
        <v>209</v>
      </c>
    </row>
    <row r="210" s="2" customFormat="1" ht="78" customHeight="1">
      <c r="A210" s="39"/>
      <c r="B210" s="40"/>
      <c r="C210" s="216" t="s">
        <v>845</v>
      </c>
      <c r="D210" s="216" t="s">
        <v>213</v>
      </c>
      <c r="E210" s="217" t="s">
        <v>846</v>
      </c>
      <c r="F210" s="218" t="s">
        <v>847</v>
      </c>
      <c r="G210" s="219" t="s">
        <v>289</v>
      </c>
      <c r="H210" s="220">
        <v>58.817</v>
      </c>
      <c r="I210" s="221"/>
      <c r="J210" s="222">
        <f>ROUND(I210*H210,2)</f>
        <v>0</v>
      </c>
      <c r="K210" s="218" t="s">
        <v>216</v>
      </c>
      <c r="L210" s="45"/>
      <c r="M210" s="223" t="s">
        <v>19</v>
      </c>
      <c r="N210" s="224" t="s">
        <v>42</v>
      </c>
      <c r="O210" s="85"/>
      <c r="P210" s="225">
        <f>O210*H210</f>
        <v>0</v>
      </c>
      <c r="Q210" s="225">
        <v>0</v>
      </c>
      <c r="R210" s="225">
        <f>Q210*H210</f>
        <v>0</v>
      </c>
      <c r="S210" s="225">
        <v>0</v>
      </c>
      <c r="T210" s="226">
        <f>S210*H210</f>
        <v>0</v>
      </c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R210" s="227" t="s">
        <v>217</v>
      </c>
      <c r="AT210" s="227" t="s">
        <v>213</v>
      </c>
      <c r="AU210" s="227" t="s">
        <v>75</v>
      </c>
      <c r="AY210" s="18" t="s">
        <v>209</v>
      </c>
      <c r="BE210" s="228">
        <f>IF(N210="základní",J210,0)</f>
        <v>0</v>
      </c>
      <c r="BF210" s="228">
        <f>IF(N210="snížená",J210,0)</f>
        <v>0</v>
      </c>
      <c r="BG210" s="228">
        <f>IF(N210="zákl. přenesená",J210,0)</f>
        <v>0</v>
      </c>
      <c r="BH210" s="228">
        <f>IF(N210="sníž. přenesená",J210,0)</f>
        <v>0</v>
      </c>
      <c r="BI210" s="228">
        <f>IF(N210="nulová",J210,0)</f>
        <v>0</v>
      </c>
      <c r="BJ210" s="18" t="s">
        <v>75</v>
      </c>
      <c r="BK210" s="228">
        <f>ROUND(I210*H210,2)</f>
        <v>0</v>
      </c>
      <c r="BL210" s="18" t="s">
        <v>217</v>
      </c>
      <c r="BM210" s="227" t="s">
        <v>401</v>
      </c>
    </row>
    <row r="211" s="2" customFormat="1">
      <c r="A211" s="39"/>
      <c r="B211" s="40"/>
      <c r="C211" s="41"/>
      <c r="D211" s="229" t="s">
        <v>223</v>
      </c>
      <c r="E211" s="41"/>
      <c r="F211" s="230" t="s">
        <v>380</v>
      </c>
      <c r="G211" s="41"/>
      <c r="H211" s="41"/>
      <c r="I211" s="231"/>
      <c r="J211" s="41"/>
      <c r="K211" s="41"/>
      <c r="L211" s="45"/>
      <c r="M211" s="232"/>
      <c r="N211" s="233"/>
      <c r="O211" s="85"/>
      <c r="P211" s="85"/>
      <c r="Q211" s="85"/>
      <c r="R211" s="85"/>
      <c r="S211" s="85"/>
      <c r="T211" s="86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T211" s="18" t="s">
        <v>223</v>
      </c>
      <c r="AU211" s="18" t="s">
        <v>75</v>
      </c>
    </row>
    <row r="212" s="13" customFormat="1">
      <c r="A212" s="13"/>
      <c r="B212" s="234"/>
      <c r="C212" s="235"/>
      <c r="D212" s="229" t="s">
        <v>225</v>
      </c>
      <c r="E212" s="236" t="s">
        <v>19</v>
      </c>
      <c r="F212" s="237" t="s">
        <v>848</v>
      </c>
      <c r="G212" s="235"/>
      <c r="H212" s="238">
        <v>5.9400000000000004</v>
      </c>
      <c r="I212" s="239"/>
      <c r="J212" s="235"/>
      <c r="K212" s="235"/>
      <c r="L212" s="240"/>
      <c r="M212" s="241"/>
      <c r="N212" s="242"/>
      <c r="O212" s="242"/>
      <c r="P212" s="242"/>
      <c r="Q212" s="242"/>
      <c r="R212" s="242"/>
      <c r="S212" s="242"/>
      <c r="T212" s="24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44" t="s">
        <v>225</v>
      </c>
      <c r="AU212" s="244" t="s">
        <v>75</v>
      </c>
      <c r="AV212" s="13" t="s">
        <v>79</v>
      </c>
      <c r="AW212" s="13" t="s">
        <v>32</v>
      </c>
      <c r="AX212" s="13" t="s">
        <v>71</v>
      </c>
      <c r="AY212" s="244" t="s">
        <v>209</v>
      </c>
    </row>
    <row r="213" s="13" customFormat="1">
      <c r="A213" s="13"/>
      <c r="B213" s="234"/>
      <c r="C213" s="235"/>
      <c r="D213" s="229" t="s">
        <v>225</v>
      </c>
      <c r="E213" s="236" t="s">
        <v>19</v>
      </c>
      <c r="F213" s="237" t="s">
        <v>382</v>
      </c>
      <c r="G213" s="235"/>
      <c r="H213" s="238">
        <v>52.877000000000002</v>
      </c>
      <c r="I213" s="239"/>
      <c r="J213" s="235"/>
      <c r="K213" s="235"/>
      <c r="L213" s="240"/>
      <c r="M213" s="241"/>
      <c r="N213" s="242"/>
      <c r="O213" s="242"/>
      <c r="P213" s="242"/>
      <c r="Q213" s="242"/>
      <c r="R213" s="242"/>
      <c r="S213" s="242"/>
      <c r="T213" s="24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44" t="s">
        <v>225</v>
      </c>
      <c r="AU213" s="244" t="s">
        <v>75</v>
      </c>
      <c r="AV213" s="13" t="s">
        <v>79</v>
      </c>
      <c r="AW213" s="13" t="s">
        <v>32</v>
      </c>
      <c r="AX213" s="13" t="s">
        <v>71</v>
      </c>
      <c r="AY213" s="244" t="s">
        <v>209</v>
      </c>
    </row>
    <row r="214" s="14" customFormat="1">
      <c r="A214" s="14"/>
      <c r="B214" s="245"/>
      <c r="C214" s="246"/>
      <c r="D214" s="229" t="s">
        <v>225</v>
      </c>
      <c r="E214" s="247" t="s">
        <v>19</v>
      </c>
      <c r="F214" s="248" t="s">
        <v>229</v>
      </c>
      <c r="G214" s="246"/>
      <c r="H214" s="249">
        <v>58.817</v>
      </c>
      <c r="I214" s="250"/>
      <c r="J214" s="246"/>
      <c r="K214" s="246"/>
      <c r="L214" s="251"/>
      <c r="M214" s="252"/>
      <c r="N214" s="253"/>
      <c r="O214" s="253"/>
      <c r="P214" s="253"/>
      <c r="Q214" s="253"/>
      <c r="R214" s="253"/>
      <c r="S214" s="253"/>
      <c r="T214" s="25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T214" s="255" t="s">
        <v>225</v>
      </c>
      <c r="AU214" s="255" t="s">
        <v>75</v>
      </c>
      <c r="AV214" s="14" t="s">
        <v>116</v>
      </c>
      <c r="AW214" s="14" t="s">
        <v>32</v>
      </c>
      <c r="AX214" s="14" t="s">
        <v>75</v>
      </c>
      <c r="AY214" s="255" t="s">
        <v>209</v>
      </c>
    </row>
    <row r="215" s="2" customFormat="1">
      <c r="A215" s="39"/>
      <c r="B215" s="40"/>
      <c r="C215" s="216" t="s">
        <v>849</v>
      </c>
      <c r="D215" s="216" t="s">
        <v>213</v>
      </c>
      <c r="E215" s="217" t="s">
        <v>683</v>
      </c>
      <c r="F215" s="218" t="s">
        <v>684</v>
      </c>
      <c r="G215" s="219" t="s">
        <v>289</v>
      </c>
      <c r="H215" s="220">
        <v>9</v>
      </c>
      <c r="I215" s="221"/>
      <c r="J215" s="222">
        <f>ROUND(I215*H215,2)</f>
        <v>0</v>
      </c>
      <c r="K215" s="218" t="s">
        <v>216</v>
      </c>
      <c r="L215" s="45"/>
      <c r="M215" s="223" t="s">
        <v>19</v>
      </c>
      <c r="N215" s="224" t="s">
        <v>42</v>
      </c>
      <c r="O215" s="85"/>
      <c r="P215" s="225">
        <f>O215*H215</f>
        <v>0</v>
      </c>
      <c r="Q215" s="225">
        <v>0</v>
      </c>
      <c r="R215" s="225">
        <f>Q215*H215</f>
        <v>0</v>
      </c>
      <c r="S215" s="225">
        <v>0</v>
      </c>
      <c r="T215" s="226">
        <f>S215*H215</f>
        <v>0</v>
      </c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R215" s="227" t="s">
        <v>217</v>
      </c>
      <c r="AT215" s="227" t="s">
        <v>213</v>
      </c>
      <c r="AU215" s="227" t="s">
        <v>75</v>
      </c>
      <c r="AY215" s="18" t="s">
        <v>209</v>
      </c>
      <c r="BE215" s="228">
        <f>IF(N215="základní",J215,0)</f>
        <v>0</v>
      </c>
      <c r="BF215" s="228">
        <f>IF(N215="snížená",J215,0)</f>
        <v>0</v>
      </c>
      <c r="BG215" s="228">
        <f>IF(N215="zákl. přenesená",J215,0)</f>
        <v>0</v>
      </c>
      <c r="BH215" s="228">
        <f>IF(N215="sníž. přenesená",J215,0)</f>
        <v>0</v>
      </c>
      <c r="BI215" s="228">
        <f>IF(N215="nulová",J215,0)</f>
        <v>0</v>
      </c>
      <c r="BJ215" s="18" t="s">
        <v>75</v>
      </c>
      <c r="BK215" s="228">
        <f>ROUND(I215*H215,2)</f>
        <v>0</v>
      </c>
      <c r="BL215" s="18" t="s">
        <v>217</v>
      </c>
      <c r="BM215" s="227" t="s">
        <v>891</v>
      </c>
    </row>
    <row r="216" s="13" customFormat="1">
      <c r="A216" s="13"/>
      <c r="B216" s="234"/>
      <c r="C216" s="235"/>
      <c r="D216" s="229" t="s">
        <v>225</v>
      </c>
      <c r="E216" s="236" t="s">
        <v>19</v>
      </c>
      <c r="F216" s="237" t="s">
        <v>892</v>
      </c>
      <c r="G216" s="235"/>
      <c r="H216" s="238">
        <v>9</v>
      </c>
      <c r="I216" s="239"/>
      <c r="J216" s="235"/>
      <c r="K216" s="235"/>
      <c r="L216" s="240"/>
      <c r="M216" s="241"/>
      <c r="N216" s="242"/>
      <c r="O216" s="242"/>
      <c r="P216" s="242"/>
      <c r="Q216" s="242"/>
      <c r="R216" s="242"/>
      <c r="S216" s="242"/>
      <c r="T216" s="24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44" t="s">
        <v>225</v>
      </c>
      <c r="AU216" s="244" t="s">
        <v>75</v>
      </c>
      <c r="AV216" s="13" t="s">
        <v>79</v>
      </c>
      <c r="AW216" s="13" t="s">
        <v>32</v>
      </c>
      <c r="AX216" s="13" t="s">
        <v>75</v>
      </c>
      <c r="AY216" s="244" t="s">
        <v>209</v>
      </c>
    </row>
    <row r="217" s="2" customFormat="1">
      <c r="A217" s="39"/>
      <c r="B217" s="40"/>
      <c r="C217" s="216" t="s">
        <v>852</v>
      </c>
      <c r="D217" s="216" t="s">
        <v>213</v>
      </c>
      <c r="E217" s="217" t="s">
        <v>853</v>
      </c>
      <c r="F217" s="218" t="s">
        <v>854</v>
      </c>
      <c r="G217" s="219" t="s">
        <v>289</v>
      </c>
      <c r="H217" s="220">
        <v>1.2250000000000001</v>
      </c>
      <c r="I217" s="221"/>
      <c r="J217" s="222">
        <f>ROUND(I217*H217,2)</f>
        <v>0</v>
      </c>
      <c r="K217" s="218" t="s">
        <v>216</v>
      </c>
      <c r="L217" s="45"/>
      <c r="M217" s="223" t="s">
        <v>19</v>
      </c>
      <c r="N217" s="224" t="s">
        <v>42</v>
      </c>
      <c r="O217" s="85"/>
      <c r="P217" s="225">
        <f>O217*H217</f>
        <v>0</v>
      </c>
      <c r="Q217" s="225">
        <v>0</v>
      </c>
      <c r="R217" s="225">
        <f>Q217*H217</f>
        <v>0</v>
      </c>
      <c r="S217" s="225">
        <v>0</v>
      </c>
      <c r="T217" s="226">
        <f>S217*H217</f>
        <v>0</v>
      </c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R217" s="227" t="s">
        <v>217</v>
      </c>
      <c r="AT217" s="227" t="s">
        <v>213</v>
      </c>
      <c r="AU217" s="227" t="s">
        <v>75</v>
      </c>
      <c r="AY217" s="18" t="s">
        <v>209</v>
      </c>
      <c r="BE217" s="228">
        <f>IF(N217="základní",J217,0)</f>
        <v>0</v>
      </c>
      <c r="BF217" s="228">
        <f>IF(N217="snížená",J217,0)</f>
        <v>0</v>
      </c>
      <c r="BG217" s="228">
        <f>IF(N217="zákl. přenesená",J217,0)</f>
        <v>0</v>
      </c>
      <c r="BH217" s="228">
        <f>IF(N217="sníž. přenesená",J217,0)</f>
        <v>0</v>
      </c>
      <c r="BI217" s="228">
        <f>IF(N217="nulová",J217,0)</f>
        <v>0</v>
      </c>
      <c r="BJ217" s="18" t="s">
        <v>75</v>
      </c>
      <c r="BK217" s="228">
        <f>ROUND(I217*H217,2)</f>
        <v>0</v>
      </c>
      <c r="BL217" s="18" t="s">
        <v>217</v>
      </c>
      <c r="BM217" s="227" t="s">
        <v>893</v>
      </c>
    </row>
    <row r="218" s="13" customFormat="1">
      <c r="A218" s="13"/>
      <c r="B218" s="234"/>
      <c r="C218" s="235"/>
      <c r="D218" s="229" t="s">
        <v>225</v>
      </c>
      <c r="E218" s="236" t="s">
        <v>19</v>
      </c>
      <c r="F218" s="237" t="s">
        <v>856</v>
      </c>
      <c r="G218" s="235"/>
      <c r="H218" s="238">
        <v>1.2250000000000001</v>
      </c>
      <c r="I218" s="239"/>
      <c r="J218" s="235"/>
      <c r="K218" s="235"/>
      <c r="L218" s="240"/>
      <c r="M218" s="241"/>
      <c r="N218" s="242"/>
      <c r="O218" s="242"/>
      <c r="P218" s="242"/>
      <c r="Q218" s="242"/>
      <c r="R218" s="242"/>
      <c r="S218" s="242"/>
      <c r="T218" s="24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44" t="s">
        <v>225</v>
      </c>
      <c r="AU218" s="244" t="s">
        <v>75</v>
      </c>
      <c r="AV218" s="13" t="s">
        <v>79</v>
      </c>
      <c r="AW218" s="13" t="s">
        <v>32</v>
      </c>
      <c r="AX218" s="13" t="s">
        <v>75</v>
      </c>
      <c r="AY218" s="244" t="s">
        <v>209</v>
      </c>
    </row>
    <row r="219" s="2" customFormat="1">
      <c r="A219" s="39"/>
      <c r="B219" s="40"/>
      <c r="C219" s="216" t="s">
        <v>857</v>
      </c>
      <c r="D219" s="216" t="s">
        <v>213</v>
      </c>
      <c r="E219" s="217" t="s">
        <v>858</v>
      </c>
      <c r="F219" s="218" t="s">
        <v>859</v>
      </c>
      <c r="G219" s="219" t="s">
        <v>289</v>
      </c>
      <c r="H219" s="220">
        <v>159.25</v>
      </c>
      <c r="I219" s="221"/>
      <c r="J219" s="222">
        <f>ROUND(I219*H219,2)</f>
        <v>0</v>
      </c>
      <c r="K219" s="218" t="s">
        <v>216</v>
      </c>
      <c r="L219" s="45"/>
      <c r="M219" s="223" t="s">
        <v>19</v>
      </c>
      <c r="N219" s="224" t="s">
        <v>42</v>
      </c>
      <c r="O219" s="85"/>
      <c r="P219" s="225">
        <f>O219*H219</f>
        <v>0</v>
      </c>
      <c r="Q219" s="225">
        <v>0</v>
      </c>
      <c r="R219" s="225">
        <f>Q219*H219</f>
        <v>0</v>
      </c>
      <c r="S219" s="225">
        <v>0</v>
      </c>
      <c r="T219" s="226">
        <f>S219*H219</f>
        <v>0</v>
      </c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R219" s="227" t="s">
        <v>217</v>
      </c>
      <c r="AT219" s="227" t="s">
        <v>213</v>
      </c>
      <c r="AU219" s="227" t="s">
        <v>75</v>
      </c>
      <c r="AY219" s="18" t="s">
        <v>209</v>
      </c>
      <c r="BE219" s="228">
        <f>IF(N219="základní",J219,0)</f>
        <v>0</v>
      </c>
      <c r="BF219" s="228">
        <f>IF(N219="snížená",J219,0)</f>
        <v>0</v>
      </c>
      <c r="BG219" s="228">
        <f>IF(N219="zákl. přenesená",J219,0)</f>
        <v>0</v>
      </c>
      <c r="BH219" s="228">
        <f>IF(N219="sníž. přenesená",J219,0)</f>
        <v>0</v>
      </c>
      <c r="BI219" s="228">
        <f>IF(N219="nulová",J219,0)</f>
        <v>0</v>
      </c>
      <c r="BJ219" s="18" t="s">
        <v>75</v>
      </c>
      <c r="BK219" s="228">
        <f>ROUND(I219*H219,2)</f>
        <v>0</v>
      </c>
      <c r="BL219" s="18" t="s">
        <v>217</v>
      </c>
      <c r="BM219" s="227" t="s">
        <v>894</v>
      </c>
    </row>
    <row r="220" s="13" customFormat="1">
      <c r="A220" s="13"/>
      <c r="B220" s="234"/>
      <c r="C220" s="235"/>
      <c r="D220" s="229" t="s">
        <v>225</v>
      </c>
      <c r="E220" s="236" t="s">
        <v>19</v>
      </c>
      <c r="F220" s="237" t="s">
        <v>861</v>
      </c>
      <c r="G220" s="235"/>
      <c r="H220" s="238">
        <v>159.25</v>
      </c>
      <c r="I220" s="239"/>
      <c r="J220" s="235"/>
      <c r="K220" s="235"/>
      <c r="L220" s="240"/>
      <c r="M220" s="241"/>
      <c r="N220" s="242"/>
      <c r="O220" s="242"/>
      <c r="P220" s="242"/>
      <c r="Q220" s="242"/>
      <c r="R220" s="242"/>
      <c r="S220" s="242"/>
      <c r="T220" s="24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44" t="s">
        <v>225</v>
      </c>
      <c r="AU220" s="244" t="s">
        <v>75</v>
      </c>
      <c r="AV220" s="13" t="s">
        <v>79</v>
      </c>
      <c r="AW220" s="13" t="s">
        <v>32</v>
      </c>
      <c r="AX220" s="13" t="s">
        <v>75</v>
      </c>
      <c r="AY220" s="244" t="s">
        <v>209</v>
      </c>
    </row>
    <row r="221" s="2" customFormat="1">
      <c r="A221" s="39"/>
      <c r="B221" s="40"/>
      <c r="C221" s="216" t="s">
        <v>862</v>
      </c>
      <c r="D221" s="216" t="s">
        <v>213</v>
      </c>
      <c r="E221" s="217" t="s">
        <v>420</v>
      </c>
      <c r="F221" s="218" t="s">
        <v>690</v>
      </c>
      <c r="G221" s="219" t="s">
        <v>289</v>
      </c>
      <c r="H221" s="220">
        <v>58.817</v>
      </c>
      <c r="I221" s="221"/>
      <c r="J221" s="222">
        <f>ROUND(I221*H221,2)</f>
        <v>0</v>
      </c>
      <c r="K221" s="218" t="s">
        <v>216</v>
      </c>
      <c r="L221" s="45"/>
      <c r="M221" s="223" t="s">
        <v>19</v>
      </c>
      <c r="N221" s="224" t="s">
        <v>42</v>
      </c>
      <c r="O221" s="85"/>
      <c r="P221" s="225">
        <f>O221*H221</f>
        <v>0</v>
      </c>
      <c r="Q221" s="225">
        <v>0</v>
      </c>
      <c r="R221" s="225">
        <f>Q221*H221</f>
        <v>0</v>
      </c>
      <c r="S221" s="225">
        <v>0</v>
      </c>
      <c r="T221" s="226">
        <f>S221*H221</f>
        <v>0</v>
      </c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R221" s="227" t="s">
        <v>217</v>
      </c>
      <c r="AT221" s="227" t="s">
        <v>213</v>
      </c>
      <c r="AU221" s="227" t="s">
        <v>75</v>
      </c>
      <c r="AY221" s="18" t="s">
        <v>209</v>
      </c>
      <c r="BE221" s="228">
        <f>IF(N221="základní",J221,0)</f>
        <v>0</v>
      </c>
      <c r="BF221" s="228">
        <f>IF(N221="snížená",J221,0)</f>
        <v>0</v>
      </c>
      <c r="BG221" s="228">
        <f>IF(N221="zákl. přenesená",J221,0)</f>
        <v>0</v>
      </c>
      <c r="BH221" s="228">
        <f>IF(N221="sníž. přenesená",J221,0)</f>
        <v>0</v>
      </c>
      <c r="BI221" s="228">
        <f>IF(N221="nulová",J221,0)</f>
        <v>0</v>
      </c>
      <c r="BJ221" s="18" t="s">
        <v>75</v>
      </c>
      <c r="BK221" s="228">
        <f>ROUND(I221*H221,2)</f>
        <v>0</v>
      </c>
      <c r="BL221" s="18" t="s">
        <v>217</v>
      </c>
      <c r="BM221" s="227" t="s">
        <v>422</v>
      </c>
    </row>
    <row r="222" s="13" customFormat="1">
      <c r="A222" s="13"/>
      <c r="B222" s="234"/>
      <c r="C222" s="235"/>
      <c r="D222" s="229" t="s">
        <v>225</v>
      </c>
      <c r="E222" s="236" t="s">
        <v>19</v>
      </c>
      <c r="F222" s="237" t="s">
        <v>848</v>
      </c>
      <c r="G222" s="235"/>
      <c r="H222" s="238">
        <v>5.9400000000000004</v>
      </c>
      <c r="I222" s="239"/>
      <c r="J222" s="235"/>
      <c r="K222" s="235"/>
      <c r="L222" s="240"/>
      <c r="M222" s="241"/>
      <c r="N222" s="242"/>
      <c r="O222" s="242"/>
      <c r="P222" s="242"/>
      <c r="Q222" s="242"/>
      <c r="R222" s="242"/>
      <c r="S222" s="242"/>
      <c r="T222" s="24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44" t="s">
        <v>225</v>
      </c>
      <c r="AU222" s="244" t="s">
        <v>75</v>
      </c>
      <c r="AV222" s="13" t="s">
        <v>79</v>
      </c>
      <c r="AW222" s="13" t="s">
        <v>32</v>
      </c>
      <c r="AX222" s="13" t="s">
        <v>71</v>
      </c>
      <c r="AY222" s="244" t="s">
        <v>209</v>
      </c>
    </row>
    <row r="223" s="13" customFormat="1">
      <c r="A223" s="13"/>
      <c r="B223" s="234"/>
      <c r="C223" s="235"/>
      <c r="D223" s="229" t="s">
        <v>225</v>
      </c>
      <c r="E223" s="236" t="s">
        <v>19</v>
      </c>
      <c r="F223" s="237" t="s">
        <v>382</v>
      </c>
      <c r="G223" s="235"/>
      <c r="H223" s="238">
        <v>52.877000000000002</v>
      </c>
      <c r="I223" s="239"/>
      <c r="J223" s="235"/>
      <c r="K223" s="235"/>
      <c r="L223" s="240"/>
      <c r="M223" s="241"/>
      <c r="N223" s="242"/>
      <c r="O223" s="242"/>
      <c r="P223" s="242"/>
      <c r="Q223" s="242"/>
      <c r="R223" s="242"/>
      <c r="S223" s="242"/>
      <c r="T223" s="24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44" t="s">
        <v>225</v>
      </c>
      <c r="AU223" s="244" t="s">
        <v>75</v>
      </c>
      <c r="AV223" s="13" t="s">
        <v>79</v>
      </c>
      <c r="AW223" s="13" t="s">
        <v>32</v>
      </c>
      <c r="AX223" s="13" t="s">
        <v>71</v>
      </c>
      <c r="AY223" s="244" t="s">
        <v>209</v>
      </c>
    </row>
    <row r="224" s="14" customFormat="1">
      <c r="A224" s="14"/>
      <c r="B224" s="245"/>
      <c r="C224" s="246"/>
      <c r="D224" s="229" t="s">
        <v>225</v>
      </c>
      <c r="E224" s="247" t="s">
        <v>19</v>
      </c>
      <c r="F224" s="248" t="s">
        <v>229</v>
      </c>
      <c r="G224" s="246"/>
      <c r="H224" s="249">
        <v>58.817</v>
      </c>
      <c r="I224" s="250"/>
      <c r="J224" s="246"/>
      <c r="K224" s="246"/>
      <c r="L224" s="251"/>
      <c r="M224" s="252"/>
      <c r="N224" s="253"/>
      <c r="O224" s="253"/>
      <c r="P224" s="253"/>
      <c r="Q224" s="253"/>
      <c r="R224" s="253"/>
      <c r="S224" s="253"/>
      <c r="T224" s="25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T224" s="255" t="s">
        <v>225</v>
      </c>
      <c r="AU224" s="255" t="s">
        <v>75</v>
      </c>
      <c r="AV224" s="14" t="s">
        <v>116</v>
      </c>
      <c r="AW224" s="14" t="s">
        <v>32</v>
      </c>
      <c r="AX224" s="14" t="s">
        <v>75</v>
      </c>
      <c r="AY224" s="255" t="s">
        <v>209</v>
      </c>
    </row>
    <row r="225" s="2" customFormat="1" ht="44.25" customHeight="1">
      <c r="A225" s="39"/>
      <c r="B225" s="40"/>
      <c r="C225" s="216" t="s">
        <v>863</v>
      </c>
      <c r="D225" s="216" t="s">
        <v>213</v>
      </c>
      <c r="E225" s="217" t="s">
        <v>425</v>
      </c>
      <c r="F225" s="218" t="s">
        <v>426</v>
      </c>
      <c r="G225" s="219" t="s">
        <v>221</v>
      </c>
      <c r="H225" s="220">
        <v>1</v>
      </c>
      <c r="I225" s="221"/>
      <c r="J225" s="222">
        <f>ROUND(I225*H225,2)</f>
        <v>0</v>
      </c>
      <c r="K225" s="218" t="s">
        <v>216</v>
      </c>
      <c r="L225" s="45"/>
      <c r="M225" s="223" t="s">
        <v>19</v>
      </c>
      <c r="N225" s="224" t="s">
        <v>42</v>
      </c>
      <c r="O225" s="85"/>
      <c r="P225" s="225">
        <f>O225*H225</f>
        <v>0</v>
      </c>
      <c r="Q225" s="225">
        <v>0</v>
      </c>
      <c r="R225" s="225">
        <f>Q225*H225</f>
        <v>0</v>
      </c>
      <c r="S225" s="225">
        <v>0</v>
      </c>
      <c r="T225" s="226">
        <f>S225*H225</f>
        <v>0</v>
      </c>
      <c r="U225" s="39"/>
      <c r="V225" s="39"/>
      <c r="W225" s="39"/>
      <c r="X225" s="39"/>
      <c r="Y225" s="39"/>
      <c r="Z225" s="39"/>
      <c r="AA225" s="39"/>
      <c r="AB225" s="39"/>
      <c r="AC225" s="39"/>
      <c r="AD225" s="39"/>
      <c r="AE225" s="39"/>
      <c r="AR225" s="227" t="s">
        <v>217</v>
      </c>
      <c r="AT225" s="227" t="s">
        <v>213</v>
      </c>
      <c r="AU225" s="227" t="s">
        <v>75</v>
      </c>
      <c r="AY225" s="18" t="s">
        <v>209</v>
      </c>
      <c r="BE225" s="228">
        <f>IF(N225="základní",J225,0)</f>
        <v>0</v>
      </c>
      <c r="BF225" s="228">
        <f>IF(N225="snížená",J225,0)</f>
        <v>0</v>
      </c>
      <c r="BG225" s="228">
        <f>IF(N225="zákl. přenesená",J225,0)</f>
        <v>0</v>
      </c>
      <c r="BH225" s="228">
        <f>IF(N225="sníž. přenesená",J225,0)</f>
        <v>0</v>
      </c>
      <c r="BI225" s="228">
        <f>IF(N225="nulová",J225,0)</f>
        <v>0</v>
      </c>
      <c r="BJ225" s="18" t="s">
        <v>75</v>
      </c>
      <c r="BK225" s="228">
        <f>ROUND(I225*H225,2)</f>
        <v>0</v>
      </c>
      <c r="BL225" s="18" t="s">
        <v>217</v>
      </c>
      <c r="BM225" s="227" t="s">
        <v>427</v>
      </c>
    </row>
    <row r="226" s="13" customFormat="1">
      <c r="A226" s="13"/>
      <c r="B226" s="234"/>
      <c r="C226" s="235"/>
      <c r="D226" s="229" t="s">
        <v>225</v>
      </c>
      <c r="E226" s="236" t="s">
        <v>19</v>
      </c>
      <c r="F226" s="237" t="s">
        <v>428</v>
      </c>
      <c r="G226" s="235"/>
      <c r="H226" s="238">
        <v>1</v>
      </c>
      <c r="I226" s="239"/>
      <c r="J226" s="235"/>
      <c r="K226" s="235"/>
      <c r="L226" s="240"/>
      <c r="M226" s="241"/>
      <c r="N226" s="242"/>
      <c r="O226" s="242"/>
      <c r="P226" s="242"/>
      <c r="Q226" s="242"/>
      <c r="R226" s="242"/>
      <c r="S226" s="242"/>
      <c r="T226" s="24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44" t="s">
        <v>225</v>
      </c>
      <c r="AU226" s="244" t="s">
        <v>75</v>
      </c>
      <c r="AV226" s="13" t="s">
        <v>79</v>
      </c>
      <c r="AW226" s="13" t="s">
        <v>32</v>
      </c>
      <c r="AX226" s="13" t="s">
        <v>75</v>
      </c>
      <c r="AY226" s="244" t="s">
        <v>209</v>
      </c>
    </row>
    <row r="227" s="2" customFormat="1" ht="44.25" customHeight="1">
      <c r="A227" s="39"/>
      <c r="B227" s="40"/>
      <c r="C227" s="216" t="s">
        <v>864</v>
      </c>
      <c r="D227" s="216" t="s">
        <v>213</v>
      </c>
      <c r="E227" s="217" t="s">
        <v>430</v>
      </c>
      <c r="F227" s="218" t="s">
        <v>431</v>
      </c>
      <c r="G227" s="219" t="s">
        <v>221</v>
      </c>
      <c r="H227" s="220">
        <v>1</v>
      </c>
      <c r="I227" s="221"/>
      <c r="J227" s="222">
        <f>ROUND(I227*H227,2)</f>
        <v>0</v>
      </c>
      <c r="K227" s="218" t="s">
        <v>216</v>
      </c>
      <c r="L227" s="45"/>
      <c r="M227" s="223" t="s">
        <v>19</v>
      </c>
      <c r="N227" s="224" t="s">
        <v>42</v>
      </c>
      <c r="O227" s="85"/>
      <c r="P227" s="225">
        <f>O227*H227</f>
        <v>0</v>
      </c>
      <c r="Q227" s="225">
        <v>0</v>
      </c>
      <c r="R227" s="225">
        <f>Q227*H227</f>
        <v>0</v>
      </c>
      <c r="S227" s="225">
        <v>0</v>
      </c>
      <c r="T227" s="226">
        <f>S227*H227</f>
        <v>0</v>
      </c>
      <c r="U227" s="39"/>
      <c r="V227" s="39"/>
      <c r="W227" s="39"/>
      <c r="X227" s="39"/>
      <c r="Y227" s="39"/>
      <c r="Z227" s="39"/>
      <c r="AA227" s="39"/>
      <c r="AB227" s="39"/>
      <c r="AC227" s="39"/>
      <c r="AD227" s="39"/>
      <c r="AE227" s="39"/>
      <c r="AR227" s="227" t="s">
        <v>217</v>
      </c>
      <c r="AT227" s="227" t="s">
        <v>213</v>
      </c>
      <c r="AU227" s="227" t="s">
        <v>75</v>
      </c>
      <c r="AY227" s="18" t="s">
        <v>209</v>
      </c>
      <c r="BE227" s="228">
        <f>IF(N227="základní",J227,0)</f>
        <v>0</v>
      </c>
      <c r="BF227" s="228">
        <f>IF(N227="snížená",J227,0)</f>
        <v>0</v>
      </c>
      <c r="BG227" s="228">
        <f>IF(N227="zákl. přenesená",J227,0)</f>
        <v>0</v>
      </c>
      <c r="BH227" s="228">
        <f>IF(N227="sníž. přenesená",J227,0)</f>
        <v>0</v>
      </c>
      <c r="BI227" s="228">
        <f>IF(N227="nulová",J227,0)</f>
        <v>0</v>
      </c>
      <c r="BJ227" s="18" t="s">
        <v>75</v>
      </c>
      <c r="BK227" s="228">
        <f>ROUND(I227*H227,2)</f>
        <v>0</v>
      </c>
      <c r="BL227" s="18" t="s">
        <v>217</v>
      </c>
      <c r="BM227" s="227" t="s">
        <v>432</v>
      </c>
    </row>
    <row r="228" s="13" customFormat="1">
      <c r="A228" s="13"/>
      <c r="B228" s="234"/>
      <c r="C228" s="235"/>
      <c r="D228" s="229" t="s">
        <v>225</v>
      </c>
      <c r="E228" s="236" t="s">
        <v>19</v>
      </c>
      <c r="F228" s="237" t="s">
        <v>435</v>
      </c>
      <c r="G228" s="235"/>
      <c r="H228" s="238">
        <v>1</v>
      </c>
      <c r="I228" s="239"/>
      <c r="J228" s="235"/>
      <c r="K228" s="235"/>
      <c r="L228" s="240"/>
      <c r="M228" s="273"/>
      <c r="N228" s="274"/>
      <c r="O228" s="274"/>
      <c r="P228" s="274"/>
      <c r="Q228" s="274"/>
      <c r="R228" s="274"/>
      <c r="S228" s="274"/>
      <c r="T228" s="275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44" t="s">
        <v>225</v>
      </c>
      <c r="AU228" s="244" t="s">
        <v>75</v>
      </c>
      <c r="AV228" s="13" t="s">
        <v>79</v>
      </c>
      <c r="AW228" s="13" t="s">
        <v>32</v>
      </c>
      <c r="AX228" s="13" t="s">
        <v>75</v>
      </c>
      <c r="AY228" s="244" t="s">
        <v>209</v>
      </c>
    </row>
    <row r="229" s="2" customFormat="1" ht="6.96" customHeight="1">
      <c r="A229" s="39"/>
      <c r="B229" s="60"/>
      <c r="C229" s="61"/>
      <c r="D229" s="61"/>
      <c r="E229" s="61"/>
      <c r="F229" s="61"/>
      <c r="G229" s="61"/>
      <c r="H229" s="61"/>
      <c r="I229" s="61"/>
      <c r="J229" s="61"/>
      <c r="K229" s="61"/>
      <c r="L229" s="45"/>
      <c r="M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</row>
  </sheetData>
  <sheetProtection sheet="1" autoFilter="0" formatColumns="0" formatRows="0" objects="1" scenarios="1" spinCount="100000" saltValue="VXM4wnMmSl9yuZxtB99o1CSLjg3ZK+iGjtrHgfO8agQxXwWahT6jymkSQPQSsaSZBwUajih+ywtqyIoZ7NJCRQ==" hashValue="ofR+9ImKohXwoySQvlzphilxJfQwz5wboU3tH6AtvxVEpzRHTvaUuyoQYygXSfSEp94+Iu1DQCmqIKFBP2GSXg==" algorithmName="SHA-512" password="CC35"/>
  <autoFilter ref="C94:K228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1:H81"/>
    <mergeCell ref="E85:H85"/>
    <mergeCell ref="E83:H83"/>
    <mergeCell ref="E87:H87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152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718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867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895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896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897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">
        <v>898</v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">
        <v>899</v>
      </c>
      <c r="F19" s="39"/>
      <c r="G19" s="39"/>
      <c r="H19" s="39"/>
      <c r="I19" s="145" t="s">
        <v>28</v>
      </c>
      <c r="J19" s="134" t="s">
        <v>900</v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901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ROUND(J97,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ROUND((SUM(BE97:BE141)),  2)</f>
        <v>0</v>
      </c>
      <c r="G37" s="39"/>
      <c r="H37" s="39"/>
      <c r="I37" s="160">
        <v>0.20999999999999999</v>
      </c>
      <c r="J37" s="159">
        <f>ROUND(((SUM(BE97:BE141))*I37),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ROUND((SUM(BF97:BF141)),  2)</f>
        <v>0</v>
      </c>
      <c r="G38" s="39"/>
      <c r="H38" s="39"/>
      <c r="I38" s="160">
        <v>0.14999999999999999</v>
      </c>
      <c r="J38" s="159">
        <f>ROUND(((SUM(BF97:BF141))*I38),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ROUND((SUM(BG97:BG141)),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ROUND((SUM(BH97:BH141)),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ROUND((SUM(BI97:BI141)),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718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867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895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10.1.1 - Propustek pod pozemní komunikací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nad Labem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>SŽDC, s.o., OŘ Ústí n.L., ST Ústí n.L.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Seemann, DiS.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J97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191</v>
      </c>
      <c r="E68" s="181"/>
      <c r="F68" s="181"/>
      <c r="G68" s="181"/>
      <c r="H68" s="181"/>
      <c r="I68" s="181"/>
      <c r="J68" s="182">
        <f>J98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84"/>
      <c r="C69" s="125"/>
      <c r="D69" s="185" t="s">
        <v>902</v>
      </c>
      <c r="E69" s="186"/>
      <c r="F69" s="186"/>
      <c r="G69" s="186"/>
      <c r="H69" s="186"/>
      <c r="I69" s="186"/>
      <c r="J69" s="187">
        <f>J99</f>
        <v>0</v>
      </c>
      <c r="K69" s="125"/>
      <c r="L69" s="18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84"/>
      <c r="C70" s="125"/>
      <c r="D70" s="185" t="s">
        <v>903</v>
      </c>
      <c r="E70" s="186"/>
      <c r="F70" s="186"/>
      <c r="G70" s="186"/>
      <c r="H70" s="186"/>
      <c r="I70" s="186"/>
      <c r="J70" s="187">
        <f>J110</f>
        <v>0</v>
      </c>
      <c r="K70" s="125"/>
      <c r="L70" s="188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84"/>
      <c r="C71" s="125"/>
      <c r="D71" s="185" t="s">
        <v>904</v>
      </c>
      <c r="E71" s="186"/>
      <c r="F71" s="186"/>
      <c r="G71" s="186"/>
      <c r="H71" s="186"/>
      <c r="I71" s="186"/>
      <c r="J71" s="187">
        <f>J118</f>
        <v>0</v>
      </c>
      <c r="K71" s="125"/>
      <c r="L71" s="188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84"/>
      <c r="C72" s="125"/>
      <c r="D72" s="185" t="s">
        <v>905</v>
      </c>
      <c r="E72" s="186"/>
      <c r="F72" s="186"/>
      <c r="G72" s="186"/>
      <c r="H72" s="186"/>
      <c r="I72" s="186"/>
      <c r="J72" s="187">
        <f>J128</f>
        <v>0</v>
      </c>
      <c r="K72" s="125"/>
      <c r="L72" s="188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84"/>
      <c r="C73" s="125"/>
      <c r="D73" s="185" t="s">
        <v>906</v>
      </c>
      <c r="E73" s="186"/>
      <c r="F73" s="186"/>
      <c r="G73" s="186"/>
      <c r="H73" s="186"/>
      <c r="I73" s="186"/>
      <c r="J73" s="187">
        <f>J139</f>
        <v>0</v>
      </c>
      <c r="K73" s="125"/>
      <c r="L73" s="188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2" customFormat="1" ht="21.84" customHeight="1">
      <c r="A74" s="39"/>
      <c r="B74" s="40"/>
      <c r="C74" s="41"/>
      <c r="D74" s="41"/>
      <c r="E74" s="41"/>
      <c r="F74" s="41"/>
      <c r="G74" s="41"/>
      <c r="H74" s="41"/>
      <c r="I74" s="41"/>
      <c r="J74" s="41"/>
      <c r="K74" s="41"/>
      <c r="L74" s="148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6.96" customHeight="1">
      <c r="A75" s="39"/>
      <c r="B75" s="60"/>
      <c r="C75" s="61"/>
      <c r="D75" s="61"/>
      <c r="E75" s="61"/>
      <c r="F75" s="61"/>
      <c r="G75" s="61"/>
      <c r="H75" s="61"/>
      <c r="I75" s="61"/>
      <c r="J75" s="61"/>
      <c r="K75" s="61"/>
      <c r="L75" s="148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9" s="2" customFormat="1" ht="6.96" customHeight="1">
      <c r="A79" s="39"/>
      <c r="B79" s="62"/>
      <c r="C79" s="63"/>
      <c r="D79" s="63"/>
      <c r="E79" s="63"/>
      <c r="F79" s="63"/>
      <c r="G79" s="63"/>
      <c r="H79" s="63"/>
      <c r="I79" s="63"/>
      <c r="J79" s="63"/>
      <c r="K79" s="63"/>
      <c r="L79" s="148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24.96" customHeight="1">
      <c r="A80" s="39"/>
      <c r="B80" s="40"/>
      <c r="C80" s="24" t="s">
        <v>194</v>
      </c>
      <c r="D80" s="41"/>
      <c r="E80" s="41"/>
      <c r="F80" s="41"/>
      <c r="G80" s="41"/>
      <c r="H80" s="41"/>
      <c r="I80" s="41"/>
      <c r="J80" s="41"/>
      <c r="K80" s="41"/>
      <c r="L80" s="148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6.96" customHeight="1">
      <c r="A81" s="39"/>
      <c r="B81" s="40"/>
      <c r="C81" s="41"/>
      <c r="D81" s="41"/>
      <c r="E81" s="41"/>
      <c r="F81" s="41"/>
      <c r="G81" s="41"/>
      <c r="H81" s="41"/>
      <c r="I81" s="41"/>
      <c r="J81" s="41"/>
      <c r="K81" s="41"/>
      <c r="L81" s="148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2" customHeight="1">
      <c r="A82" s="39"/>
      <c r="B82" s="40"/>
      <c r="C82" s="33" t="s">
        <v>16</v>
      </c>
      <c r="D82" s="41"/>
      <c r="E82" s="41"/>
      <c r="F82" s="41"/>
      <c r="G82" s="41"/>
      <c r="H82" s="41"/>
      <c r="I82" s="41"/>
      <c r="J82" s="41"/>
      <c r="K82" s="41"/>
      <c r="L82" s="148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6.5" customHeight="1">
      <c r="A83" s="39"/>
      <c r="B83" s="40"/>
      <c r="C83" s="41"/>
      <c r="D83" s="41"/>
      <c r="E83" s="172" t="str">
        <f>E7</f>
        <v>Oprava přejezdu v obvodu Správy tratí Ústí nad Labem pro r. 2021 - změna č. 1</v>
      </c>
      <c r="F83" s="33"/>
      <c r="G83" s="33"/>
      <c r="H83" s="33"/>
      <c r="I83" s="41"/>
      <c r="J83" s="41"/>
      <c r="K83" s="41"/>
      <c r="L83" s="148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1" customFormat="1" ht="12" customHeight="1">
      <c r="B84" s="22"/>
      <c r="C84" s="33" t="s">
        <v>181</v>
      </c>
      <c r="D84" s="23"/>
      <c r="E84" s="23"/>
      <c r="F84" s="23"/>
      <c r="G84" s="23"/>
      <c r="H84" s="23"/>
      <c r="I84" s="23"/>
      <c r="J84" s="23"/>
      <c r="K84" s="23"/>
      <c r="L84" s="21"/>
    </row>
    <row r="85" s="1" customFormat="1" ht="16.5" customHeight="1">
      <c r="B85" s="22"/>
      <c r="C85" s="23"/>
      <c r="D85" s="23"/>
      <c r="E85" s="172" t="s">
        <v>718</v>
      </c>
      <c r="F85" s="23"/>
      <c r="G85" s="23"/>
      <c r="H85" s="23"/>
      <c r="I85" s="23"/>
      <c r="J85" s="23"/>
      <c r="K85" s="23"/>
      <c r="L85" s="21"/>
    </row>
    <row r="86" s="1" customFormat="1" ht="12" customHeight="1">
      <c r="B86" s="22"/>
      <c r="C86" s="33" t="s">
        <v>183</v>
      </c>
      <c r="D86" s="23"/>
      <c r="E86" s="23"/>
      <c r="F86" s="23"/>
      <c r="G86" s="23"/>
      <c r="H86" s="23"/>
      <c r="I86" s="23"/>
      <c r="J86" s="23"/>
      <c r="K86" s="23"/>
      <c r="L86" s="21"/>
    </row>
    <row r="87" s="2" customFormat="1" ht="16.5" customHeight="1">
      <c r="A87" s="39"/>
      <c r="B87" s="40"/>
      <c r="C87" s="41"/>
      <c r="D87" s="41"/>
      <c r="E87" s="173" t="s">
        <v>867</v>
      </c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895</v>
      </c>
      <c r="D88" s="41"/>
      <c r="E88" s="41"/>
      <c r="F88" s="41"/>
      <c r="G88" s="41"/>
      <c r="H88" s="41"/>
      <c r="I88" s="41"/>
      <c r="J88" s="41"/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6.5" customHeight="1">
      <c r="A89" s="39"/>
      <c r="B89" s="40"/>
      <c r="C89" s="41"/>
      <c r="D89" s="41"/>
      <c r="E89" s="70" t="str">
        <f>E13</f>
        <v>SO 10.1.1 - Propustek pod pozemní komunikací</v>
      </c>
      <c r="F89" s="41"/>
      <c r="G89" s="41"/>
      <c r="H89" s="41"/>
      <c r="I89" s="41"/>
      <c r="J89" s="41"/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2" customHeight="1">
      <c r="A91" s="39"/>
      <c r="B91" s="40"/>
      <c r="C91" s="33" t="s">
        <v>21</v>
      </c>
      <c r="D91" s="41"/>
      <c r="E91" s="41"/>
      <c r="F91" s="28" t="str">
        <f>F16</f>
        <v>obvod ST Ústí nad Labem</v>
      </c>
      <c r="G91" s="41"/>
      <c r="H91" s="41"/>
      <c r="I91" s="33" t="s">
        <v>23</v>
      </c>
      <c r="J91" s="73" t="str">
        <f>IF(J16="","",J16)</f>
        <v>19. 11. 2020</v>
      </c>
      <c r="K91" s="41"/>
      <c r="L91" s="148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6.96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148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15.15" customHeight="1">
      <c r="A93" s="39"/>
      <c r="B93" s="40"/>
      <c r="C93" s="33" t="s">
        <v>25</v>
      </c>
      <c r="D93" s="41"/>
      <c r="E93" s="41"/>
      <c r="F93" s="28" t="str">
        <f>E19</f>
        <v>SŽDC, s.o., OŘ Ústí n.L., ST Ústí n.L.</v>
      </c>
      <c r="G93" s="41"/>
      <c r="H93" s="41"/>
      <c r="I93" s="33" t="s">
        <v>31</v>
      </c>
      <c r="J93" s="37" t="str">
        <f>E25</f>
        <v xml:space="preserve"> </v>
      </c>
      <c r="K93" s="41"/>
      <c r="L93" s="148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15.15" customHeight="1">
      <c r="A94" s="39"/>
      <c r="B94" s="40"/>
      <c r="C94" s="33" t="s">
        <v>29</v>
      </c>
      <c r="D94" s="41"/>
      <c r="E94" s="41"/>
      <c r="F94" s="28" t="str">
        <f>IF(E22="","",E22)</f>
        <v>Vyplň údaj</v>
      </c>
      <c r="G94" s="41"/>
      <c r="H94" s="41"/>
      <c r="I94" s="33" t="s">
        <v>33</v>
      </c>
      <c r="J94" s="37" t="str">
        <f>E28</f>
        <v>Jan Seemann, DiS.</v>
      </c>
      <c r="K94" s="41"/>
      <c r="L94" s="148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148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11" customFormat="1" ht="29.28" customHeight="1">
      <c r="A96" s="189"/>
      <c r="B96" s="190"/>
      <c r="C96" s="191" t="s">
        <v>195</v>
      </c>
      <c r="D96" s="192" t="s">
        <v>56</v>
      </c>
      <c r="E96" s="192" t="s">
        <v>52</v>
      </c>
      <c r="F96" s="192" t="s">
        <v>53</v>
      </c>
      <c r="G96" s="192" t="s">
        <v>196</v>
      </c>
      <c r="H96" s="192" t="s">
        <v>197</v>
      </c>
      <c r="I96" s="192" t="s">
        <v>198</v>
      </c>
      <c r="J96" s="192" t="s">
        <v>189</v>
      </c>
      <c r="K96" s="193" t="s">
        <v>199</v>
      </c>
      <c r="L96" s="194"/>
      <c r="M96" s="93" t="s">
        <v>19</v>
      </c>
      <c r="N96" s="94" t="s">
        <v>41</v>
      </c>
      <c r="O96" s="94" t="s">
        <v>200</v>
      </c>
      <c r="P96" s="94" t="s">
        <v>201</v>
      </c>
      <c r="Q96" s="94" t="s">
        <v>202</v>
      </c>
      <c r="R96" s="94" t="s">
        <v>203</v>
      </c>
      <c r="S96" s="94" t="s">
        <v>204</v>
      </c>
      <c r="T96" s="95" t="s">
        <v>205</v>
      </c>
      <c r="U96" s="189"/>
      <c r="V96" s="189"/>
      <c r="W96" s="189"/>
      <c r="X96" s="189"/>
      <c r="Y96" s="189"/>
      <c r="Z96" s="189"/>
      <c r="AA96" s="189"/>
      <c r="AB96" s="189"/>
      <c r="AC96" s="189"/>
      <c r="AD96" s="189"/>
      <c r="AE96" s="189"/>
    </row>
    <row r="97" s="2" customFormat="1" ht="22.8" customHeight="1">
      <c r="A97" s="39"/>
      <c r="B97" s="40"/>
      <c r="C97" s="100" t="s">
        <v>206</v>
      </c>
      <c r="D97" s="41"/>
      <c r="E97" s="41"/>
      <c r="F97" s="41"/>
      <c r="G97" s="41"/>
      <c r="H97" s="41"/>
      <c r="I97" s="41"/>
      <c r="J97" s="195">
        <f>BK97</f>
        <v>0</v>
      </c>
      <c r="K97" s="41"/>
      <c r="L97" s="45"/>
      <c r="M97" s="96"/>
      <c r="N97" s="196"/>
      <c r="O97" s="97"/>
      <c r="P97" s="197">
        <f>P98</f>
        <v>0</v>
      </c>
      <c r="Q97" s="97"/>
      <c r="R97" s="197">
        <f>R98</f>
        <v>10.493856364000001</v>
      </c>
      <c r="S97" s="97"/>
      <c r="T97" s="198">
        <f>T98</f>
        <v>9.6999999999999993</v>
      </c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T97" s="18" t="s">
        <v>70</v>
      </c>
      <c r="AU97" s="18" t="s">
        <v>190</v>
      </c>
      <c r="BK97" s="199">
        <f>BK98</f>
        <v>0</v>
      </c>
    </row>
    <row r="98" s="12" customFormat="1" ht="25.92" customHeight="1">
      <c r="A98" s="12"/>
      <c r="B98" s="200"/>
      <c r="C98" s="201"/>
      <c r="D98" s="202" t="s">
        <v>70</v>
      </c>
      <c r="E98" s="203" t="s">
        <v>207</v>
      </c>
      <c r="F98" s="203" t="s">
        <v>208</v>
      </c>
      <c r="G98" s="201"/>
      <c r="H98" s="201"/>
      <c r="I98" s="204"/>
      <c r="J98" s="205">
        <f>BK98</f>
        <v>0</v>
      </c>
      <c r="K98" s="201"/>
      <c r="L98" s="206"/>
      <c r="M98" s="207"/>
      <c r="N98" s="208"/>
      <c r="O98" s="208"/>
      <c r="P98" s="209">
        <f>P99+P110+P118+P128+P139</f>
        <v>0</v>
      </c>
      <c r="Q98" s="208"/>
      <c r="R98" s="209">
        <f>R99+R110+R118+R128+R139</f>
        <v>10.493856364000001</v>
      </c>
      <c r="S98" s="208"/>
      <c r="T98" s="210">
        <f>T99+T110+T118+T128+T139</f>
        <v>9.6999999999999993</v>
      </c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R98" s="211" t="s">
        <v>75</v>
      </c>
      <c r="AT98" s="212" t="s">
        <v>70</v>
      </c>
      <c r="AU98" s="212" t="s">
        <v>71</v>
      </c>
      <c r="AY98" s="211" t="s">
        <v>209</v>
      </c>
      <c r="BK98" s="213">
        <f>BK99+BK110+BK118+BK128+BK139</f>
        <v>0</v>
      </c>
    </row>
    <row r="99" s="12" customFormat="1" ht="22.8" customHeight="1">
      <c r="A99" s="12"/>
      <c r="B99" s="200"/>
      <c r="C99" s="201"/>
      <c r="D99" s="202" t="s">
        <v>70</v>
      </c>
      <c r="E99" s="214" t="s">
        <v>75</v>
      </c>
      <c r="F99" s="214" t="s">
        <v>907</v>
      </c>
      <c r="G99" s="201"/>
      <c r="H99" s="201"/>
      <c r="I99" s="204"/>
      <c r="J99" s="215">
        <f>BK99</f>
        <v>0</v>
      </c>
      <c r="K99" s="201"/>
      <c r="L99" s="206"/>
      <c r="M99" s="207"/>
      <c r="N99" s="208"/>
      <c r="O99" s="208"/>
      <c r="P99" s="209">
        <f>SUM(P100:P109)</f>
        <v>0</v>
      </c>
      <c r="Q99" s="208"/>
      <c r="R99" s="209">
        <f>SUM(R100:R109)</f>
        <v>1.0800000000000001</v>
      </c>
      <c r="S99" s="208"/>
      <c r="T99" s="210">
        <f>SUM(T100:T109)</f>
        <v>0</v>
      </c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R99" s="211" t="s">
        <v>75</v>
      </c>
      <c r="AT99" s="212" t="s">
        <v>70</v>
      </c>
      <c r="AU99" s="212" t="s">
        <v>75</v>
      </c>
      <c r="AY99" s="211" t="s">
        <v>209</v>
      </c>
      <c r="BK99" s="213">
        <f>SUM(BK100:BK109)</f>
        <v>0</v>
      </c>
    </row>
    <row r="100" s="2" customFormat="1">
      <c r="A100" s="39"/>
      <c r="B100" s="40"/>
      <c r="C100" s="216" t="s">
        <v>75</v>
      </c>
      <c r="D100" s="216" t="s">
        <v>213</v>
      </c>
      <c r="E100" s="217" t="s">
        <v>908</v>
      </c>
      <c r="F100" s="218" t="s">
        <v>909</v>
      </c>
      <c r="G100" s="219" t="s">
        <v>171</v>
      </c>
      <c r="H100" s="220">
        <v>1.5</v>
      </c>
      <c r="I100" s="221"/>
      <c r="J100" s="222">
        <f>ROUND(I100*H100,2)</f>
        <v>0</v>
      </c>
      <c r="K100" s="218" t="s">
        <v>910</v>
      </c>
      <c r="L100" s="45"/>
      <c r="M100" s="223" t="s">
        <v>19</v>
      </c>
      <c r="N100" s="224" t="s">
        <v>42</v>
      </c>
      <c r="O100" s="85"/>
      <c r="P100" s="225">
        <f>O100*H100</f>
        <v>0</v>
      </c>
      <c r="Q100" s="225">
        <v>0</v>
      </c>
      <c r="R100" s="225">
        <f>Q100*H100</f>
        <v>0</v>
      </c>
      <c r="S100" s="225">
        <v>0</v>
      </c>
      <c r="T100" s="226">
        <f>S100*H100</f>
        <v>0</v>
      </c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R100" s="227" t="s">
        <v>116</v>
      </c>
      <c r="AT100" s="227" t="s">
        <v>213</v>
      </c>
      <c r="AU100" s="227" t="s">
        <v>79</v>
      </c>
      <c r="AY100" s="18" t="s">
        <v>209</v>
      </c>
      <c r="BE100" s="228">
        <f>IF(N100="základní",J100,0)</f>
        <v>0</v>
      </c>
      <c r="BF100" s="228">
        <f>IF(N100="snížená",J100,0)</f>
        <v>0</v>
      </c>
      <c r="BG100" s="228">
        <f>IF(N100="zákl. přenesená",J100,0)</f>
        <v>0</v>
      </c>
      <c r="BH100" s="228">
        <f>IF(N100="sníž. přenesená",J100,0)</f>
        <v>0</v>
      </c>
      <c r="BI100" s="228">
        <f>IF(N100="nulová",J100,0)</f>
        <v>0</v>
      </c>
      <c r="BJ100" s="18" t="s">
        <v>75</v>
      </c>
      <c r="BK100" s="228">
        <f>ROUND(I100*H100,2)</f>
        <v>0</v>
      </c>
      <c r="BL100" s="18" t="s">
        <v>116</v>
      </c>
      <c r="BM100" s="227" t="s">
        <v>911</v>
      </c>
    </row>
    <row r="101" s="13" customFormat="1">
      <c r="A101" s="13"/>
      <c r="B101" s="234"/>
      <c r="C101" s="235"/>
      <c r="D101" s="229" t="s">
        <v>225</v>
      </c>
      <c r="E101" s="236" t="s">
        <v>19</v>
      </c>
      <c r="F101" s="237" t="s">
        <v>912</v>
      </c>
      <c r="G101" s="235"/>
      <c r="H101" s="238">
        <v>1.5</v>
      </c>
      <c r="I101" s="239"/>
      <c r="J101" s="235"/>
      <c r="K101" s="235"/>
      <c r="L101" s="240"/>
      <c r="M101" s="241"/>
      <c r="N101" s="242"/>
      <c r="O101" s="242"/>
      <c r="P101" s="242"/>
      <c r="Q101" s="242"/>
      <c r="R101" s="242"/>
      <c r="S101" s="242"/>
      <c r="T101" s="24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44" t="s">
        <v>225</v>
      </c>
      <c r="AU101" s="244" t="s">
        <v>79</v>
      </c>
      <c r="AV101" s="13" t="s">
        <v>79</v>
      </c>
      <c r="AW101" s="13" t="s">
        <v>32</v>
      </c>
      <c r="AX101" s="13" t="s">
        <v>75</v>
      </c>
      <c r="AY101" s="244" t="s">
        <v>209</v>
      </c>
    </row>
    <row r="102" s="2" customFormat="1" ht="33" customHeight="1">
      <c r="A102" s="39"/>
      <c r="B102" s="40"/>
      <c r="C102" s="216" t="s">
        <v>79</v>
      </c>
      <c r="D102" s="216" t="s">
        <v>213</v>
      </c>
      <c r="E102" s="217" t="s">
        <v>913</v>
      </c>
      <c r="F102" s="218" t="s">
        <v>914</v>
      </c>
      <c r="G102" s="219" t="s">
        <v>171</v>
      </c>
      <c r="H102" s="220">
        <v>1.5</v>
      </c>
      <c r="I102" s="221"/>
      <c r="J102" s="222">
        <f>ROUND(I102*H102,2)</f>
        <v>0</v>
      </c>
      <c r="K102" s="218" t="s">
        <v>910</v>
      </c>
      <c r="L102" s="45"/>
      <c r="M102" s="223" t="s">
        <v>19</v>
      </c>
      <c r="N102" s="224" t="s">
        <v>42</v>
      </c>
      <c r="O102" s="85"/>
      <c r="P102" s="225">
        <f>O102*H102</f>
        <v>0</v>
      </c>
      <c r="Q102" s="225">
        <v>0</v>
      </c>
      <c r="R102" s="225">
        <f>Q102*H102</f>
        <v>0</v>
      </c>
      <c r="S102" s="225">
        <v>0</v>
      </c>
      <c r="T102" s="226">
        <f>S102*H102</f>
        <v>0</v>
      </c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R102" s="227" t="s">
        <v>116</v>
      </c>
      <c r="AT102" s="227" t="s">
        <v>213</v>
      </c>
      <c r="AU102" s="227" t="s">
        <v>79</v>
      </c>
      <c r="AY102" s="18" t="s">
        <v>209</v>
      </c>
      <c r="BE102" s="228">
        <f>IF(N102="základní",J102,0)</f>
        <v>0</v>
      </c>
      <c r="BF102" s="228">
        <f>IF(N102="snížená",J102,0)</f>
        <v>0</v>
      </c>
      <c r="BG102" s="228">
        <f>IF(N102="zákl. přenesená",J102,0)</f>
        <v>0</v>
      </c>
      <c r="BH102" s="228">
        <f>IF(N102="sníž. přenesená",J102,0)</f>
        <v>0</v>
      </c>
      <c r="BI102" s="228">
        <f>IF(N102="nulová",J102,0)</f>
        <v>0</v>
      </c>
      <c r="BJ102" s="18" t="s">
        <v>75</v>
      </c>
      <c r="BK102" s="228">
        <f>ROUND(I102*H102,2)</f>
        <v>0</v>
      </c>
      <c r="BL102" s="18" t="s">
        <v>116</v>
      </c>
      <c r="BM102" s="227" t="s">
        <v>915</v>
      </c>
    </row>
    <row r="103" s="2" customFormat="1">
      <c r="A103" s="39"/>
      <c r="B103" s="40"/>
      <c r="C103" s="216" t="s">
        <v>87</v>
      </c>
      <c r="D103" s="216" t="s">
        <v>213</v>
      </c>
      <c r="E103" s="217" t="s">
        <v>916</v>
      </c>
      <c r="F103" s="218" t="s">
        <v>917</v>
      </c>
      <c r="G103" s="219" t="s">
        <v>289</v>
      </c>
      <c r="H103" s="220">
        <v>1.5</v>
      </c>
      <c r="I103" s="221"/>
      <c r="J103" s="222">
        <f>ROUND(I103*H103,2)</f>
        <v>0</v>
      </c>
      <c r="K103" s="218" t="s">
        <v>910</v>
      </c>
      <c r="L103" s="45"/>
      <c r="M103" s="223" t="s">
        <v>19</v>
      </c>
      <c r="N103" s="224" t="s">
        <v>42</v>
      </c>
      <c r="O103" s="85"/>
      <c r="P103" s="225">
        <f>O103*H103</f>
        <v>0</v>
      </c>
      <c r="Q103" s="225">
        <v>0</v>
      </c>
      <c r="R103" s="225">
        <f>Q103*H103</f>
        <v>0</v>
      </c>
      <c r="S103" s="225">
        <v>0</v>
      </c>
      <c r="T103" s="226">
        <f>S103*H103</f>
        <v>0</v>
      </c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R103" s="227" t="s">
        <v>116</v>
      </c>
      <c r="AT103" s="227" t="s">
        <v>213</v>
      </c>
      <c r="AU103" s="227" t="s">
        <v>79</v>
      </c>
      <c r="AY103" s="18" t="s">
        <v>209</v>
      </c>
      <c r="BE103" s="228">
        <f>IF(N103="základní",J103,0)</f>
        <v>0</v>
      </c>
      <c r="BF103" s="228">
        <f>IF(N103="snížená",J103,0)</f>
        <v>0</v>
      </c>
      <c r="BG103" s="228">
        <f>IF(N103="zákl. přenesená",J103,0)</f>
        <v>0</v>
      </c>
      <c r="BH103" s="228">
        <f>IF(N103="sníž. přenesená",J103,0)</f>
        <v>0</v>
      </c>
      <c r="BI103" s="228">
        <f>IF(N103="nulová",J103,0)</f>
        <v>0</v>
      </c>
      <c r="BJ103" s="18" t="s">
        <v>75</v>
      </c>
      <c r="BK103" s="228">
        <f>ROUND(I103*H103,2)</f>
        <v>0</v>
      </c>
      <c r="BL103" s="18" t="s">
        <v>116</v>
      </c>
      <c r="BM103" s="227" t="s">
        <v>918</v>
      </c>
    </row>
    <row r="104" s="2" customFormat="1" ht="16.5" customHeight="1">
      <c r="A104" s="39"/>
      <c r="B104" s="40"/>
      <c r="C104" s="216" t="s">
        <v>116</v>
      </c>
      <c r="D104" s="216" t="s">
        <v>213</v>
      </c>
      <c r="E104" s="217" t="s">
        <v>919</v>
      </c>
      <c r="F104" s="218" t="s">
        <v>920</v>
      </c>
      <c r="G104" s="219" t="s">
        <v>171</v>
      </c>
      <c r="H104" s="220">
        <v>0.59999999999999998</v>
      </c>
      <c r="I104" s="221"/>
      <c r="J104" s="222">
        <f>ROUND(I104*H104,2)</f>
        <v>0</v>
      </c>
      <c r="K104" s="218" t="s">
        <v>910</v>
      </c>
      <c r="L104" s="45"/>
      <c r="M104" s="223" t="s">
        <v>19</v>
      </c>
      <c r="N104" s="224" t="s">
        <v>42</v>
      </c>
      <c r="O104" s="85"/>
      <c r="P104" s="225">
        <f>O104*H104</f>
        <v>0</v>
      </c>
      <c r="Q104" s="225">
        <v>0</v>
      </c>
      <c r="R104" s="225">
        <f>Q104*H104</f>
        <v>0</v>
      </c>
      <c r="S104" s="225">
        <v>0</v>
      </c>
      <c r="T104" s="226">
        <f>S104*H104</f>
        <v>0</v>
      </c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R104" s="227" t="s">
        <v>116</v>
      </c>
      <c r="AT104" s="227" t="s">
        <v>213</v>
      </c>
      <c r="AU104" s="227" t="s">
        <v>79</v>
      </c>
      <c r="AY104" s="18" t="s">
        <v>209</v>
      </c>
      <c r="BE104" s="228">
        <f>IF(N104="základní",J104,0)</f>
        <v>0</v>
      </c>
      <c r="BF104" s="228">
        <f>IF(N104="snížená",J104,0)</f>
        <v>0</v>
      </c>
      <c r="BG104" s="228">
        <f>IF(N104="zákl. přenesená",J104,0)</f>
        <v>0</v>
      </c>
      <c r="BH104" s="228">
        <f>IF(N104="sníž. přenesená",J104,0)</f>
        <v>0</v>
      </c>
      <c r="BI104" s="228">
        <f>IF(N104="nulová",J104,0)</f>
        <v>0</v>
      </c>
      <c r="BJ104" s="18" t="s">
        <v>75</v>
      </c>
      <c r="BK104" s="228">
        <f>ROUND(I104*H104,2)</f>
        <v>0</v>
      </c>
      <c r="BL104" s="18" t="s">
        <v>116</v>
      </c>
      <c r="BM104" s="227" t="s">
        <v>921</v>
      </c>
    </row>
    <row r="105" s="15" customFormat="1">
      <c r="A105" s="15"/>
      <c r="B105" s="276"/>
      <c r="C105" s="277"/>
      <c r="D105" s="229" t="s">
        <v>225</v>
      </c>
      <c r="E105" s="278" t="s">
        <v>19</v>
      </c>
      <c r="F105" s="279" t="s">
        <v>922</v>
      </c>
      <c r="G105" s="277"/>
      <c r="H105" s="278" t="s">
        <v>19</v>
      </c>
      <c r="I105" s="280"/>
      <c r="J105" s="277"/>
      <c r="K105" s="277"/>
      <c r="L105" s="281"/>
      <c r="M105" s="282"/>
      <c r="N105" s="283"/>
      <c r="O105" s="283"/>
      <c r="P105" s="283"/>
      <c r="Q105" s="283"/>
      <c r="R105" s="283"/>
      <c r="S105" s="283"/>
      <c r="T105" s="284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T105" s="285" t="s">
        <v>225</v>
      </c>
      <c r="AU105" s="285" t="s">
        <v>79</v>
      </c>
      <c r="AV105" s="15" t="s">
        <v>75</v>
      </c>
      <c r="AW105" s="15" t="s">
        <v>32</v>
      </c>
      <c r="AX105" s="15" t="s">
        <v>71</v>
      </c>
      <c r="AY105" s="285" t="s">
        <v>209</v>
      </c>
    </row>
    <row r="106" s="13" customFormat="1">
      <c r="A106" s="13"/>
      <c r="B106" s="234"/>
      <c r="C106" s="235"/>
      <c r="D106" s="229" t="s">
        <v>225</v>
      </c>
      <c r="E106" s="236" t="s">
        <v>19</v>
      </c>
      <c r="F106" s="237" t="s">
        <v>923</v>
      </c>
      <c r="G106" s="235"/>
      <c r="H106" s="238">
        <v>0.59999999999999998</v>
      </c>
      <c r="I106" s="239"/>
      <c r="J106" s="235"/>
      <c r="K106" s="235"/>
      <c r="L106" s="240"/>
      <c r="M106" s="241"/>
      <c r="N106" s="242"/>
      <c r="O106" s="242"/>
      <c r="P106" s="242"/>
      <c r="Q106" s="242"/>
      <c r="R106" s="242"/>
      <c r="S106" s="242"/>
      <c r="T106" s="24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T106" s="244" t="s">
        <v>225</v>
      </c>
      <c r="AU106" s="244" t="s">
        <v>79</v>
      </c>
      <c r="AV106" s="13" t="s">
        <v>79</v>
      </c>
      <c r="AW106" s="13" t="s">
        <v>32</v>
      </c>
      <c r="AX106" s="13" t="s">
        <v>75</v>
      </c>
      <c r="AY106" s="244" t="s">
        <v>209</v>
      </c>
    </row>
    <row r="107" s="2" customFormat="1" ht="16.5" customHeight="1">
      <c r="A107" s="39"/>
      <c r="B107" s="40"/>
      <c r="C107" s="256" t="s">
        <v>126</v>
      </c>
      <c r="D107" s="256" t="s">
        <v>247</v>
      </c>
      <c r="E107" s="257" t="s">
        <v>924</v>
      </c>
      <c r="F107" s="258" t="s">
        <v>925</v>
      </c>
      <c r="G107" s="259" t="s">
        <v>289</v>
      </c>
      <c r="H107" s="260">
        <v>1.0800000000000001</v>
      </c>
      <c r="I107" s="261"/>
      <c r="J107" s="262">
        <f>ROUND(I107*H107,2)</f>
        <v>0</v>
      </c>
      <c r="K107" s="258" t="s">
        <v>910</v>
      </c>
      <c r="L107" s="263"/>
      <c r="M107" s="264" t="s">
        <v>19</v>
      </c>
      <c r="N107" s="265" t="s">
        <v>42</v>
      </c>
      <c r="O107" s="85"/>
      <c r="P107" s="225">
        <f>O107*H107</f>
        <v>0</v>
      </c>
      <c r="Q107" s="225">
        <v>1</v>
      </c>
      <c r="R107" s="225">
        <f>Q107*H107</f>
        <v>1.0800000000000001</v>
      </c>
      <c r="S107" s="225">
        <v>0</v>
      </c>
      <c r="T107" s="226">
        <f>S107*H107</f>
        <v>0</v>
      </c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R107" s="227" t="s">
        <v>226</v>
      </c>
      <c r="AT107" s="227" t="s">
        <v>247</v>
      </c>
      <c r="AU107" s="227" t="s">
        <v>79</v>
      </c>
      <c r="AY107" s="18" t="s">
        <v>209</v>
      </c>
      <c r="BE107" s="228">
        <f>IF(N107="základní",J107,0)</f>
        <v>0</v>
      </c>
      <c r="BF107" s="228">
        <f>IF(N107="snížená",J107,0)</f>
        <v>0</v>
      </c>
      <c r="BG107" s="228">
        <f>IF(N107="zákl. přenesená",J107,0)</f>
        <v>0</v>
      </c>
      <c r="BH107" s="228">
        <f>IF(N107="sníž. přenesená",J107,0)</f>
        <v>0</v>
      </c>
      <c r="BI107" s="228">
        <f>IF(N107="nulová",J107,0)</f>
        <v>0</v>
      </c>
      <c r="BJ107" s="18" t="s">
        <v>75</v>
      </c>
      <c r="BK107" s="228">
        <f>ROUND(I107*H107,2)</f>
        <v>0</v>
      </c>
      <c r="BL107" s="18" t="s">
        <v>116</v>
      </c>
      <c r="BM107" s="227" t="s">
        <v>926</v>
      </c>
    </row>
    <row r="108" s="13" customFormat="1">
      <c r="A108" s="13"/>
      <c r="B108" s="234"/>
      <c r="C108" s="235"/>
      <c r="D108" s="229" t="s">
        <v>225</v>
      </c>
      <c r="E108" s="236" t="s">
        <v>19</v>
      </c>
      <c r="F108" s="237" t="s">
        <v>927</v>
      </c>
      <c r="G108" s="235"/>
      <c r="H108" s="238">
        <v>1.0800000000000001</v>
      </c>
      <c r="I108" s="239"/>
      <c r="J108" s="235"/>
      <c r="K108" s="235"/>
      <c r="L108" s="240"/>
      <c r="M108" s="241"/>
      <c r="N108" s="242"/>
      <c r="O108" s="242"/>
      <c r="P108" s="242"/>
      <c r="Q108" s="242"/>
      <c r="R108" s="242"/>
      <c r="S108" s="242"/>
      <c r="T108" s="24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T108" s="244" t="s">
        <v>225</v>
      </c>
      <c r="AU108" s="244" t="s">
        <v>79</v>
      </c>
      <c r="AV108" s="13" t="s">
        <v>79</v>
      </c>
      <c r="AW108" s="13" t="s">
        <v>32</v>
      </c>
      <c r="AX108" s="13" t="s">
        <v>75</v>
      </c>
      <c r="AY108" s="244" t="s">
        <v>209</v>
      </c>
    </row>
    <row r="109" s="2" customFormat="1" ht="16.5" customHeight="1">
      <c r="A109" s="39"/>
      <c r="B109" s="40"/>
      <c r="C109" s="216" t="s">
        <v>134</v>
      </c>
      <c r="D109" s="216" t="s">
        <v>213</v>
      </c>
      <c r="E109" s="217" t="s">
        <v>928</v>
      </c>
      <c r="F109" s="218" t="s">
        <v>929</v>
      </c>
      <c r="G109" s="219" t="s">
        <v>176</v>
      </c>
      <c r="H109" s="220">
        <v>10</v>
      </c>
      <c r="I109" s="221"/>
      <c r="J109" s="222">
        <f>ROUND(I109*H109,2)</f>
        <v>0</v>
      </c>
      <c r="K109" s="218" t="s">
        <v>910</v>
      </c>
      <c r="L109" s="45"/>
      <c r="M109" s="223" t="s">
        <v>19</v>
      </c>
      <c r="N109" s="224" t="s">
        <v>42</v>
      </c>
      <c r="O109" s="85"/>
      <c r="P109" s="225">
        <f>O109*H109</f>
        <v>0</v>
      </c>
      <c r="Q109" s="225">
        <v>0</v>
      </c>
      <c r="R109" s="225">
        <f>Q109*H109</f>
        <v>0</v>
      </c>
      <c r="S109" s="225">
        <v>0</v>
      </c>
      <c r="T109" s="226">
        <f>S109*H109</f>
        <v>0</v>
      </c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R109" s="227" t="s">
        <v>116</v>
      </c>
      <c r="AT109" s="227" t="s">
        <v>213</v>
      </c>
      <c r="AU109" s="227" t="s">
        <v>79</v>
      </c>
      <c r="AY109" s="18" t="s">
        <v>209</v>
      </c>
      <c r="BE109" s="228">
        <f>IF(N109="základní",J109,0)</f>
        <v>0</v>
      </c>
      <c r="BF109" s="228">
        <f>IF(N109="snížená",J109,0)</f>
        <v>0</v>
      </c>
      <c r="BG109" s="228">
        <f>IF(N109="zákl. přenesená",J109,0)</f>
        <v>0</v>
      </c>
      <c r="BH109" s="228">
        <f>IF(N109="sníž. přenesená",J109,0)</f>
        <v>0</v>
      </c>
      <c r="BI109" s="228">
        <f>IF(N109="nulová",J109,0)</f>
        <v>0</v>
      </c>
      <c r="BJ109" s="18" t="s">
        <v>75</v>
      </c>
      <c r="BK109" s="228">
        <f>ROUND(I109*H109,2)</f>
        <v>0</v>
      </c>
      <c r="BL109" s="18" t="s">
        <v>116</v>
      </c>
      <c r="BM109" s="227" t="s">
        <v>930</v>
      </c>
    </row>
    <row r="110" s="12" customFormat="1" ht="22.8" customHeight="1">
      <c r="A110" s="12"/>
      <c r="B110" s="200"/>
      <c r="C110" s="201"/>
      <c r="D110" s="202" t="s">
        <v>70</v>
      </c>
      <c r="E110" s="214" t="s">
        <v>79</v>
      </c>
      <c r="F110" s="214" t="s">
        <v>931</v>
      </c>
      <c r="G110" s="201"/>
      <c r="H110" s="201"/>
      <c r="I110" s="204"/>
      <c r="J110" s="215">
        <f>BK110</f>
        <v>0</v>
      </c>
      <c r="K110" s="201"/>
      <c r="L110" s="206"/>
      <c r="M110" s="207"/>
      <c r="N110" s="208"/>
      <c r="O110" s="208"/>
      <c r="P110" s="209">
        <f>SUM(P111:P117)</f>
        <v>0</v>
      </c>
      <c r="Q110" s="208"/>
      <c r="R110" s="209">
        <f>SUM(R111:R117)</f>
        <v>0.0023547200000000003</v>
      </c>
      <c r="S110" s="208"/>
      <c r="T110" s="210">
        <f>SUM(T111:T117)</f>
        <v>0</v>
      </c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R110" s="211" t="s">
        <v>75</v>
      </c>
      <c r="AT110" s="212" t="s">
        <v>70</v>
      </c>
      <c r="AU110" s="212" t="s">
        <v>75</v>
      </c>
      <c r="AY110" s="211" t="s">
        <v>209</v>
      </c>
      <c r="BK110" s="213">
        <f>SUM(BK111:BK117)</f>
        <v>0</v>
      </c>
    </row>
    <row r="111" s="2" customFormat="1" ht="21.75" customHeight="1">
      <c r="A111" s="39"/>
      <c r="B111" s="40"/>
      <c r="C111" s="216" t="s">
        <v>252</v>
      </c>
      <c r="D111" s="216" t="s">
        <v>213</v>
      </c>
      <c r="E111" s="217" t="s">
        <v>932</v>
      </c>
      <c r="F111" s="218" t="s">
        <v>933</v>
      </c>
      <c r="G111" s="219" t="s">
        <v>171</v>
      </c>
      <c r="H111" s="220">
        <v>0.32000000000000001</v>
      </c>
      <c r="I111" s="221"/>
      <c r="J111" s="222">
        <f>ROUND(I111*H111,2)</f>
        <v>0</v>
      </c>
      <c r="K111" s="218" t="s">
        <v>910</v>
      </c>
      <c r="L111" s="45"/>
      <c r="M111" s="223" t="s">
        <v>19</v>
      </c>
      <c r="N111" s="224" t="s">
        <v>42</v>
      </c>
      <c r="O111" s="85"/>
      <c r="P111" s="225">
        <f>O111*H111</f>
        <v>0</v>
      </c>
      <c r="Q111" s="225">
        <v>0</v>
      </c>
      <c r="R111" s="225">
        <f>Q111*H111</f>
        <v>0</v>
      </c>
      <c r="S111" s="225">
        <v>0</v>
      </c>
      <c r="T111" s="226">
        <f>S111*H111</f>
        <v>0</v>
      </c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R111" s="227" t="s">
        <v>116</v>
      </c>
      <c r="AT111" s="227" t="s">
        <v>213</v>
      </c>
      <c r="AU111" s="227" t="s">
        <v>79</v>
      </c>
      <c r="AY111" s="18" t="s">
        <v>209</v>
      </c>
      <c r="BE111" s="228">
        <f>IF(N111="základní",J111,0)</f>
        <v>0</v>
      </c>
      <c r="BF111" s="228">
        <f>IF(N111="snížená",J111,0)</f>
        <v>0</v>
      </c>
      <c r="BG111" s="228">
        <f>IF(N111="zákl. přenesená",J111,0)</f>
        <v>0</v>
      </c>
      <c r="BH111" s="228">
        <f>IF(N111="sníž. přenesená",J111,0)</f>
        <v>0</v>
      </c>
      <c r="BI111" s="228">
        <f>IF(N111="nulová",J111,0)</f>
        <v>0</v>
      </c>
      <c r="BJ111" s="18" t="s">
        <v>75</v>
      </c>
      <c r="BK111" s="228">
        <f>ROUND(I111*H111,2)</f>
        <v>0</v>
      </c>
      <c r="BL111" s="18" t="s">
        <v>116</v>
      </c>
      <c r="BM111" s="227" t="s">
        <v>934</v>
      </c>
    </row>
    <row r="112" s="15" customFormat="1">
      <c r="A112" s="15"/>
      <c r="B112" s="276"/>
      <c r="C112" s="277"/>
      <c r="D112" s="229" t="s">
        <v>225</v>
      </c>
      <c r="E112" s="278" t="s">
        <v>19</v>
      </c>
      <c r="F112" s="279" t="s">
        <v>935</v>
      </c>
      <c r="G112" s="277"/>
      <c r="H112" s="278" t="s">
        <v>19</v>
      </c>
      <c r="I112" s="280"/>
      <c r="J112" s="277"/>
      <c r="K112" s="277"/>
      <c r="L112" s="281"/>
      <c r="M112" s="282"/>
      <c r="N112" s="283"/>
      <c r="O112" s="283"/>
      <c r="P112" s="283"/>
      <c r="Q112" s="283"/>
      <c r="R112" s="283"/>
      <c r="S112" s="283"/>
      <c r="T112" s="284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T112" s="285" t="s">
        <v>225</v>
      </c>
      <c r="AU112" s="285" t="s">
        <v>79</v>
      </c>
      <c r="AV112" s="15" t="s">
        <v>75</v>
      </c>
      <c r="AW112" s="15" t="s">
        <v>32</v>
      </c>
      <c r="AX112" s="15" t="s">
        <v>71</v>
      </c>
      <c r="AY112" s="285" t="s">
        <v>209</v>
      </c>
    </row>
    <row r="113" s="13" customFormat="1">
      <c r="A113" s="13"/>
      <c r="B113" s="234"/>
      <c r="C113" s="235"/>
      <c r="D113" s="229" t="s">
        <v>225</v>
      </c>
      <c r="E113" s="236" t="s">
        <v>19</v>
      </c>
      <c r="F113" s="237" t="s">
        <v>936</v>
      </c>
      <c r="G113" s="235"/>
      <c r="H113" s="238">
        <v>0.32000000000000001</v>
      </c>
      <c r="I113" s="239"/>
      <c r="J113" s="235"/>
      <c r="K113" s="235"/>
      <c r="L113" s="240"/>
      <c r="M113" s="241"/>
      <c r="N113" s="242"/>
      <c r="O113" s="242"/>
      <c r="P113" s="242"/>
      <c r="Q113" s="242"/>
      <c r="R113" s="242"/>
      <c r="S113" s="242"/>
      <c r="T113" s="24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T113" s="244" t="s">
        <v>225</v>
      </c>
      <c r="AU113" s="244" t="s">
        <v>79</v>
      </c>
      <c r="AV113" s="13" t="s">
        <v>79</v>
      </c>
      <c r="AW113" s="13" t="s">
        <v>32</v>
      </c>
      <c r="AX113" s="13" t="s">
        <v>75</v>
      </c>
      <c r="AY113" s="244" t="s">
        <v>209</v>
      </c>
    </row>
    <row r="114" s="2" customFormat="1" ht="16.5" customHeight="1">
      <c r="A114" s="39"/>
      <c r="B114" s="40"/>
      <c r="C114" s="216" t="s">
        <v>226</v>
      </c>
      <c r="D114" s="216" t="s">
        <v>213</v>
      </c>
      <c r="E114" s="217" t="s">
        <v>937</v>
      </c>
      <c r="F114" s="218" t="s">
        <v>938</v>
      </c>
      <c r="G114" s="219" t="s">
        <v>176</v>
      </c>
      <c r="H114" s="220">
        <v>1.6000000000000001</v>
      </c>
      <c r="I114" s="221"/>
      <c r="J114" s="222">
        <f>ROUND(I114*H114,2)</f>
        <v>0</v>
      </c>
      <c r="K114" s="218" t="s">
        <v>910</v>
      </c>
      <c r="L114" s="45"/>
      <c r="M114" s="223" t="s">
        <v>19</v>
      </c>
      <c r="N114" s="224" t="s">
        <v>42</v>
      </c>
      <c r="O114" s="85"/>
      <c r="P114" s="225">
        <f>O114*H114</f>
        <v>0</v>
      </c>
      <c r="Q114" s="225">
        <v>0.0014357</v>
      </c>
      <c r="R114" s="225">
        <f>Q114*H114</f>
        <v>0.0022971200000000002</v>
      </c>
      <c r="S114" s="225">
        <v>0</v>
      </c>
      <c r="T114" s="226">
        <f>S114*H114</f>
        <v>0</v>
      </c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R114" s="227" t="s">
        <v>116</v>
      </c>
      <c r="AT114" s="227" t="s">
        <v>213</v>
      </c>
      <c r="AU114" s="227" t="s">
        <v>79</v>
      </c>
      <c r="AY114" s="18" t="s">
        <v>209</v>
      </c>
      <c r="BE114" s="228">
        <f>IF(N114="základní",J114,0)</f>
        <v>0</v>
      </c>
      <c r="BF114" s="228">
        <f>IF(N114="snížená",J114,0)</f>
        <v>0</v>
      </c>
      <c r="BG114" s="228">
        <f>IF(N114="zákl. přenesená",J114,0)</f>
        <v>0</v>
      </c>
      <c r="BH114" s="228">
        <f>IF(N114="sníž. přenesená",J114,0)</f>
        <v>0</v>
      </c>
      <c r="BI114" s="228">
        <f>IF(N114="nulová",J114,0)</f>
        <v>0</v>
      </c>
      <c r="BJ114" s="18" t="s">
        <v>75</v>
      </c>
      <c r="BK114" s="228">
        <f>ROUND(I114*H114,2)</f>
        <v>0</v>
      </c>
      <c r="BL114" s="18" t="s">
        <v>116</v>
      </c>
      <c r="BM114" s="227" t="s">
        <v>939</v>
      </c>
    </row>
    <row r="115" s="15" customFormat="1">
      <c r="A115" s="15"/>
      <c r="B115" s="276"/>
      <c r="C115" s="277"/>
      <c r="D115" s="229" t="s">
        <v>225</v>
      </c>
      <c r="E115" s="278" t="s">
        <v>19</v>
      </c>
      <c r="F115" s="279" t="s">
        <v>940</v>
      </c>
      <c r="G115" s="277"/>
      <c r="H115" s="278" t="s">
        <v>19</v>
      </c>
      <c r="I115" s="280"/>
      <c r="J115" s="277"/>
      <c r="K115" s="277"/>
      <c r="L115" s="281"/>
      <c r="M115" s="282"/>
      <c r="N115" s="283"/>
      <c r="O115" s="283"/>
      <c r="P115" s="283"/>
      <c r="Q115" s="283"/>
      <c r="R115" s="283"/>
      <c r="S115" s="283"/>
      <c r="T115" s="284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T115" s="285" t="s">
        <v>225</v>
      </c>
      <c r="AU115" s="285" t="s">
        <v>79</v>
      </c>
      <c r="AV115" s="15" t="s">
        <v>75</v>
      </c>
      <c r="AW115" s="15" t="s">
        <v>32</v>
      </c>
      <c r="AX115" s="15" t="s">
        <v>71</v>
      </c>
      <c r="AY115" s="285" t="s">
        <v>209</v>
      </c>
    </row>
    <row r="116" s="13" customFormat="1">
      <c r="A116" s="13"/>
      <c r="B116" s="234"/>
      <c r="C116" s="235"/>
      <c r="D116" s="229" t="s">
        <v>225</v>
      </c>
      <c r="E116" s="236" t="s">
        <v>19</v>
      </c>
      <c r="F116" s="237" t="s">
        <v>941</v>
      </c>
      <c r="G116" s="235"/>
      <c r="H116" s="238">
        <v>1.6000000000000001</v>
      </c>
      <c r="I116" s="239"/>
      <c r="J116" s="235"/>
      <c r="K116" s="235"/>
      <c r="L116" s="240"/>
      <c r="M116" s="241"/>
      <c r="N116" s="242"/>
      <c r="O116" s="242"/>
      <c r="P116" s="242"/>
      <c r="Q116" s="242"/>
      <c r="R116" s="242"/>
      <c r="S116" s="242"/>
      <c r="T116" s="24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44" t="s">
        <v>225</v>
      </c>
      <c r="AU116" s="244" t="s">
        <v>79</v>
      </c>
      <c r="AV116" s="13" t="s">
        <v>79</v>
      </c>
      <c r="AW116" s="13" t="s">
        <v>32</v>
      </c>
      <c r="AX116" s="13" t="s">
        <v>75</v>
      </c>
      <c r="AY116" s="244" t="s">
        <v>209</v>
      </c>
    </row>
    <row r="117" s="2" customFormat="1" ht="16.5" customHeight="1">
      <c r="A117" s="39"/>
      <c r="B117" s="40"/>
      <c r="C117" s="216" t="s">
        <v>261</v>
      </c>
      <c r="D117" s="216" t="s">
        <v>213</v>
      </c>
      <c r="E117" s="217" t="s">
        <v>942</v>
      </c>
      <c r="F117" s="218" t="s">
        <v>943</v>
      </c>
      <c r="G117" s="219" t="s">
        <v>176</v>
      </c>
      <c r="H117" s="220">
        <v>1.6000000000000001</v>
      </c>
      <c r="I117" s="221"/>
      <c r="J117" s="222">
        <f>ROUND(I117*H117,2)</f>
        <v>0</v>
      </c>
      <c r="K117" s="218" t="s">
        <v>910</v>
      </c>
      <c r="L117" s="45"/>
      <c r="M117" s="223" t="s">
        <v>19</v>
      </c>
      <c r="N117" s="224" t="s">
        <v>42</v>
      </c>
      <c r="O117" s="85"/>
      <c r="P117" s="225">
        <f>O117*H117</f>
        <v>0</v>
      </c>
      <c r="Q117" s="225">
        <v>3.6000000000000001E-05</v>
      </c>
      <c r="R117" s="225">
        <f>Q117*H117</f>
        <v>5.7600000000000004E-05</v>
      </c>
      <c r="S117" s="225">
        <v>0</v>
      </c>
      <c r="T117" s="226">
        <f>S117*H117</f>
        <v>0</v>
      </c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R117" s="227" t="s">
        <v>116</v>
      </c>
      <c r="AT117" s="227" t="s">
        <v>213</v>
      </c>
      <c r="AU117" s="227" t="s">
        <v>79</v>
      </c>
      <c r="AY117" s="18" t="s">
        <v>209</v>
      </c>
      <c r="BE117" s="228">
        <f>IF(N117="základní",J117,0)</f>
        <v>0</v>
      </c>
      <c r="BF117" s="228">
        <f>IF(N117="snížená",J117,0)</f>
        <v>0</v>
      </c>
      <c r="BG117" s="228">
        <f>IF(N117="zákl. přenesená",J117,0)</f>
        <v>0</v>
      </c>
      <c r="BH117" s="228">
        <f>IF(N117="sníž. přenesená",J117,0)</f>
        <v>0</v>
      </c>
      <c r="BI117" s="228">
        <f>IF(N117="nulová",J117,0)</f>
        <v>0</v>
      </c>
      <c r="BJ117" s="18" t="s">
        <v>75</v>
      </c>
      <c r="BK117" s="228">
        <f>ROUND(I117*H117,2)</f>
        <v>0</v>
      </c>
      <c r="BL117" s="18" t="s">
        <v>116</v>
      </c>
      <c r="BM117" s="227" t="s">
        <v>944</v>
      </c>
    </row>
    <row r="118" s="12" customFormat="1" ht="22.8" customHeight="1">
      <c r="A118" s="12"/>
      <c r="B118" s="200"/>
      <c r="C118" s="201"/>
      <c r="D118" s="202" t="s">
        <v>70</v>
      </c>
      <c r="E118" s="214" t="s">
        <v>116</v>
      </c>
      <c r="F118" s="214" t="s">
        <v>945</v>
      </c>
      <c r="G118" s="201"/>
      <c r="H118" s="201"/>
      <c r="I118" s="204"/>
      <c r="J118" s="215">
        <f>BK118</f>
        <v>0</v>
      </c>
      <c r="K118" s="201"/>
      <c r="L118" s="206"/>
      <c r="M118" s="207"/>
      <c r="N118" s="208"/>
      <c r="O118" s="208"/>
      <c r="P118" s="209">
        <f>SUM(P119:P127)</f>
        <v>0</v>
      </c>
      <c r="Q118" s="208"/>
      <c r="R118" s="209">
        <f>SUM(R119:R127)</f>
        <v>5.1512479999999998</v>
      </c>
      <c r="S118" s="208"/>
      <c r="T118" s="210">
        <f>SUM(T119:T127)</f>
        <v>0</v>
      </c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R118" s="211" t="s">
        <v>75</v>
      </c>
      <c r="AT118" s="212" t="s">
        <v>70</v>
      </c>
      <c r="AU118" s="212" t="s">
        <v>75</v>
      </c>
      <c r="AY118" s="211" t="s">
        <v>209</v>
      </c>
      <c r="BK118" s="213">
        <f>SUM(BK119:BK127)</f>
        <v>0</v>
      </c>
    </row>
    <row r="119" s="2" customFormat="1" ht="21.75" customHeight="1">
      <c r="A119" s="39"/>
      <c r="B119" s="40"/>
      <c r="C119" s="216" t="s">
        <v>267</v>
      </c>
      <c r="D119" s="216" t="s">
        <v>213</v>
      </c>
      <c r="E119" s="217" t="s">
        <v>946</v>
      </c>
      <c r="F119" s="218" t="s">
        <v>947</v>
      </c>
      <c r="G119" s="219" t="s">
        <v>171</v>
      </c>
      <c r="H119" s="220">
        <v>0.11</v>
      </c>
      <c r="I119" s="221"/>
      <c r="J119" s="222">
        <f>ROUND(I119*H119,2)</f>
        <v>0</v>
      </c>
      <c r="K119" s="218" t="s">
        <v>910</v>
      </c>
      <c r="L119" s="45"/>
      <c r="M119" s="223" t="s">
        <v>19</v>
      </c>
      <c r="N119" s="224" t="s">
        <v>42</v>
      </c>
      <c r="O119" s="85"/>
      <c r="P119" s="225">
        <f>O119*H119</f>
        <v>0</v>
      </c>
      <c r="Q119" s="225">
        <v>0</v>
      </c>
      <c r="R119" s="225">
        <f>Q119*H119</f>
        <v>0</v>
      </c>
      <c r="S119" s="225">
        <v>0</v>
      </c>
      <c r="T119" s="226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227" t="s">
        <v>116</v>
      </c>
      <c r="AT119" s="227" t="s">
        <v>213</v>
      </c>
      <c r="AU119" s="227" t="s">
        <v>79</v>
      </c>
      <c r="AY119" s="18" t="s">
        <v>209</v>
      </c>
      <c r="BE119" s="228">
        <f>IF(N119="základní",J119,0)</f>
        <v>0</v>
      </c>
      <c r="BF119" s="228">
        <f>IF(N119="snížená",J119,0)</f>
        <v>0</v>
      </c>
      <c r="BG119" s="228">
        <f>IF(N119="zákl. přenesená",J119,0)</f>
        <v>0</v>
      </c>
      <c r="BH119" s="228">
        <f>IF(N119="sníž. přenesená",J119,0)</f>
        <v>0</v>
      </c>
      <c r="BI119" s="228">
        <f>IF(N119="nulová",J119,0)</f>
        <v>0</v>
      </c>
      <c r="BJ119" s="18" t="s">
        <v>75</v>
      </c>
      <c r="BK119" s="228">
        <f>ROUND(I119*H119,2)</f>
        <v>0</v>
      </c>
      <c r="BL119" s="18" t="s">
        <v>116</v>
      </c>
      <c r="BM119" s="227" t="s">
        <v>948</v>
      </c>
    </row>
    <row r="120" s="15" customFormat="1">
      <c r="A120" s="15"/>
      <c r="B120" s="276"/>
      <c r="C120" s="277"/>
      <c r="D120" s="229" t="s">
        <v>225</v>
      </c>
      <c r="E120" s="278" t="s">
        <v>19</v>
      </c>
      <c r="F120" s="279" t="s">
        <v>949</v>
      </c>
      <c r="G120" s="277"/>
      <c r="H120" s="278" t="s">
        <v>19</v>
      </c>
      <c r="I120" s="280"/>
      <c r="J120" s="277"/>
      <c r="K120" s="277"/>
      <c r="L120" s="281"/>
      <c r="M120" s="282"/>
      <c r="N120" s="283"/>
      <c r="O120" s="283"/>
      <c r="P120" s="283"/>
      <c r="Q120" s="283"/>
      <c r="R120" s="283"/>
      <c r="S120" s="283"/>
      <c r="T120" s="284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T120" s="285" t="s">
        <v>225</v>
      </c>
      <c r="AU120" s="285" t="s">
        <v>79</v>
      </c>
      <c r="AV120" s="15" t="s">
        <v>75</v>
      </c>
      <c r="AW120" s="15" t="s">
        <v>32</v>
      </c>
      <c r="AX120" s="15" t="s">
        <v>71</v>
      </c>
      <c r="AY120" s="285" t="s">
        <v>209</v>
      </c>
    </row>
    <row r="121" s="13" customFormat="1">
      <c r="A121" s="13"/>
      <c r="B121" s="234"/>
      <c r="C121" s="235"/>
      <c r="D121" s="229" t="s">
        <v>225</v>
      </c>
      <c r="E121" s="236" t="s">
        <v>19</v>
      </c>
      <c r="F121" s="237" t="s">
        <v>950</v>
      </c>
      <c r="G121" s="235"/>
      <c r="H121" s="238">
        <v>0.11</v>
      </c>
      <c r="I121" s="239"/>
      <c r="J121" s="235"/>
      <c r="K121" s="235"/>
      <c r="L121" s="240"/>
      <c r="M121" s="241"/>
      <c r="N121" s="242"/>
      <c r="O121" s="242"/>
      <c r="P121" s="242"/>
      <c r="Q121" s="242"/>
      <c r="R121" s="242"/>
      <c r="S121" s="242"/>
      <c r="T121" s="24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44" t="s">
        <v>225</v>
      </c>
      <c r="AU121" s="244" t="s">
        <v>79</v>
      </c>
      <c r="AV121" s="13" t="s">
        <v>79</v>
      </c>
      <c r="AW121" s="13" t="s">
        <v>32</v>
      </c>
      <c r="AX121" s="13" t="s">
        <v>75</v>
      </c>
      <c r="AY121" s="244" t="s">
        <v>209</v>
      </c>
    </row>
    <row r="122" s="2" customFormat="1" ht="16.5" customHeight="1">
      <c r="A122" s="39"/>
      <c r="B122" s="40"/>
      <c r="C122" s="216" t="s">
        <v>271</v>
      </c>
      <c r="D122" s="216" t="s">
        <v>213</v>
      </c>
      <c r="E122" s="217" t="s">
        <v>951</v>
      </c>
      <c r="F122" s="218" t="s">
        <v>952</v>
      </c>
      <c r="G122" s="219" t="s">
        <v>171</v>
      </c>
      <c r="H122" s="220">
        <v>0.29999999999999999</v>
      </c>
      <c r="I122" s="221"/>
      <c r="J122" s="222">
        <f>ROUND(I122*H122,2)</f>
        <v>0</v>
      </c>
      <c r="K122" s="218" t="s">
        <v>910</v>
      </c>
      <c r="L122" s="45"/>
      <c r="M122" s="223" t="s">
        <v>19</v>
      </c>
      <c r="N122" s="224" t="s">
        <v>42</v>
      </c>
      <c r="O122" s="85"/>
      <c r="P122" s="225">
        <f>O122*H122</f>
        <v>0</v>
      </c>
      <c r="Q122" s="225">
        <v>0</v>
      </c>
      <c r="R122" s="225">
        <f>Q122*H122</f>
        <v>0</v>
      </c>
      <c r="S122" s="225">
        <v>0</v>
      </c>
      <c r="T122" s="226">
        <f>S122*H122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R122" s="227" t="s">
        <v>116</v>
      </c>
      <c r="AT122" s="227" t="s">
        <v>213</v>
      </c>
      <c r="AU122" s="227" t="s">
        <v>79</v>
      </c>
      <c r="AY122" s="18" t="s">
        <v>209</v>
      </c>
      <c r="BE122" s="228">
        <f>IF(N122="základní",J122,0)</f>
        <v>0</v>
      </c>
      <c r="BF122" s="228">
        <f>IF(N122="snížená",J122,0)</f>
        <v>0</v>
      </c>
      <c r="BG122" s="228">
        <f>IF(N122="zákl. přenesená",J122,0)</f>
        <v>0</v>
      </c>
      <c r="BH122" s="228">
        <f>IF(N122="sníž. přenesená",J122,0)</f>
        <v>0</v>
      </c>
      <c r="BI122" s="228">
        <f>IF(N122="nulová",J122,0)</f>
        <v>0</v>
      </c>
      <c r="BJ122" s="18" t="s">
        <v>75</v>
      </c>
      <c r="BK122" s="228">
        <f>ROUND(I122*H122,2)</f>
        <v>0</v>
      </c>
      <c r="BL122" s="18" t="s">
        <v>116</v>
      </c>
      <c r="BM122" s="227" t="s">
        <v>953</v>
      </c>
    </row>
    <row r="123" s="15" customFormat="1">
      <c r="A123" s="15"/>
      <c r="B123" s="276"/>
      <c r="C123" s="277"/>
      <c r="D123" s="229" t="s">
        <v>225</v>
      </c>
      <c r="E123" s="278" t="s">
        <v>19</v>
      </c>
      <c r="F123" s="279" t="s">
        <v>954</v>
      </c>
      <c r="G123" s="277"/>
      <c r="H123" s="278" t="s">
        <v>19</v>
      </c>
      <c r="I123" s="280"/>
      <c r="J123" s="277"/>
      <c r="K123" s="277"/>
      <c r="L123" s="281"/>
      <c r="M123" s="282"/>
      <c r="N123" s="283"/>
      <c r="O123" s="283"/>
      <c r="P123" s="283"/>
      <c r="Q123" s="283"/>
      <c r="R123" s="283"/>
      <c r="S123" s="283"/>
      <c r="T123" s="284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T123" s="285" t="s">
        <v>225</v>
      </c>
      <c r="AU123" s="285" t="s">
        <v>79</v>
      </c>
      <c r="AV123" s="15" t="s">
        <v>75</v>
      </c>
      <c r="AW123" s="15" t="s">
        <v>32</v>
      </c>
      <c r="AX123" s="15" t="s">
        <v>71</v>
      </c>
      <c r="AY123" s="285" t="s">
        <v>209</v>
      </c>
    </row>
    <row r="124" s="13" customFormat="1">
      <c r="A124" s="13"/>
      <c r="B124" s="234"/>
      <c r="C124" s="235"/>
      <c r="D124" s="229" t="s">
        <v>225</v>
      </c>
      <c r="E124" s="236" t="s">
        <v>19</v>
      </c>
      <c r="F124" s="237" t="s">
        <v>955</v>
      </c>
      <c r="G124" s="235"/>
      <c r="H124" s="238">
        <v>0.29999999999999999</v>
      </c>
      <c r="I124" s="239"/>
      <c r="J124" s="235"/>
      <c r="K124" s="235"/>
      <c r="L124" s="240"/>
      <c r="M124" s="241"/>
      <c r="N124" s="242"/>
      <c r="O124" s="242"/>
      <c r="P124" s="242"/>
      <c r="Q124" s="242"/>
      <c r="R124" s="242"/>
      <c r="S124" s="242"/>
      <c r="T124" s="24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44" t="s">
        <v>225</v>
      </c>
      <c r="AU124" s="244" t="s">
        <v>79</v>
      </c>
      <c r="AV124" s="13" t="s">
        <v>79</v>
      </c>
      <c r="AW124" s="13" t="s">
        <v>32</v>
      </c>
      <c r="AX124" s="13" t="s">
        <v>75</v>
      </c>
      <c r="AY124" s="244" t="s">
        <v>209</v>
      </c>
    </row>
    <row r="125" s="2" customFormat="1">
      <c r="A125" s="39"/>
      <c r="B125" s="40"/>
      <c r="C125" s="216" t="s">
        <v>275</v>
      </c>
      <c r="D125" s="216" t="s">
        <v>213</v>
      </c>
      <c r="E125" s="217" t="s">
        <v>956</v>
      </c>
      <c r="F125" s="218" t="s">
        <v>957</v>
      </c>
      <c r="G125" s="219" t="s">
        <v>176</v>
      </c>
      <c r="H125" s="220">
        <v>4</v>
      </c>
      <c r="I125" s="221"/>
      <c r="J125" s="222">
        <f>ROUND(I125*H125,2)</f>
        <v>0</v>
      </c>
      <c r="K125" s="218" t="s">
        <v>910</v>
      </c>
      <c r="L125" s="45"/>
      <c r="M125" s="223" t="s">
        <v>19</v>
      </c>
      <c r="N125" s="224" t="s">
        <v>42</v>
      </c>
      <c r="O125" s="85"/>
      <c r="P125" s="225">
        <f>O125*H125</f>
        <v>0</v>
      </c>
      <c r="Q125" s="225">
        <v>1.287812</v>
      </c>
      <c r="R125" s="225">
        <f>Q125*H125</f>
        <v>5.1512479999999998</v>
      </c>
      <c r="S125" s="225">
        <v>0</v>
      </c>
      <c r="T125" s="226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27" t="s">
        <v>116</v>
      </c>
      <c r="AT125" s="227" t="s">
        <v>213</v>
      </c>
      <c r="AU125" s="227" t="s">
        <v>79</v>
      </c>
      <c r="AY125" s="18" t="s">
        <v>209</v>
      </c>
      <c r="BE125" s="228">
        <f>IF(N125="základní",J125,0)</f>
        <v>0</v>
      </c>
      <c r="BF125" s="228">
        <f>IF(N125="snížená",J125,0)</f>
        <v>0</v>
      </c>
      <c r="BG125" s="228">
        <f>IF(N125="zákl. přenesená",J125,0)</f>
        <v>0</v>
      </c>
      <c r="BH125" s="228">
        <f>IF(N125="sníž. přenesená",J125,0)</f>
        <v>0</v>
      </c>
      <c r="BI125" s="228">
        <f>IF(N125="nulová",J125,0)</f>
        <v>0</v>
      </c>
      <c r="BJ125" s="18" t="s">
        <v>75</v>
      </c>
      <c r="BK125" s="228">
        <f>ROUND(I125*H125,2)</f>
        <v>0</v>
      </c>
      <c r="BL125" s="18" t="s">
        <v>116</v>
      </c>
      <c r="BM125" s="227" t="s">
        <v>958</v>
      </c>
    </row>
    <row r="126" s="15" customFormat="1">
      <c r="A126" s="15"/>
      <c r="B126" s="276"/>
      <c r="C126" s="277"/>
      <c r="D126" s="229" t="s">
        <v>225</v>
      </c>
      <c r="E126" s="278" t="s">
        <v>19</v>
      </c>
      <c r="F126" s="279" t="s">
        <v>959</v>
      </c>
      <c r="G126" s="277"/>
      <c r="H126" s="278" t="s">
        <v>19</v>
      </c>
      <c r="I126" s="280"/>
      <c r="J126" s="277"/>
      <c r="K126" s="277"/>
      <c r="L126" s="281"/>
      <c r="M126" s="282"/>
      <c r="N126" s="283"/>
      <c r="O126" s="283"/>
      <c r="P126" s="283"/>
      <c r="Q126" s="283"/>
      <c r="R126" s="283"/>
      <c r="S126" s="283"/>
      <c r="T126" s="284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T126" s="285" t="s">
        <v>225</v>
      </c>
      <c r="AU126" s="285" t="s">
        <v>79</v>
      </c>
      <c r="AV126" s="15" t="s">
        <v>75</v>
      </c>
      <c r="AW126" s="15" t="s">
        <v>32</v>
      </c>
      <c r="AX126" s="15" t="s">
        <v>71</v>
      </c>
      <c r="AY126" s="285" t="s">
        <v>209</v>
      </c>
    </row>
    <row r="127" s="13" customFormat="1">
      <c r="A127" s="13"/>
      <c r="B127" s="234"/>
      <c r="C127" s="235"/>
      <c r="D127" s="229" t="s">
        <v>225</v>
      </c>
      <c r="E127" s="236" t="s">
        <v>19</v>
      </c>
      <c r="F127" s="237" t="s">
        <v>960</v>
      </c>
      <c r="G127" s="235"/>
      <c r="H127" s="238">
        <v>4</v>
      </c>
      <c r="I127" s="239"/>
      <c r="J127" s="235"/>
      <c r="K127" s="235"/>
      <c r="L127" s="240"/>
      <c r="M127" s="241"/>
      <c r="N127" s="242"/>
      <c r="O127" s="242"/>
      <c r="P127" s="242"/>
      <c r="Q127" s="242"/>
      <c r="R127" s="242"/>
      <c r="S127" s="242"/>
      <c r="T127" s="24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44" t="s">
        <v>225</v>
      </c>
      <c r="AU127" s="244" t="s">
        <v>79</v>
      </c>
      <c r="AV127" s="13" t="s">
        <v>79</v>
      </c>
      <c r="AW127" s="13" t="s">
        <v>32</v>
      </c>
      <c r="AX127" s="13" t="s">
        <v>75</v>
      </c>
      <c r="AY127" s="244" t="s">
        <v>209</v>
      </c>
    </row>
    <row r="128" s="12" customFormat="1" ht="22.8" customHeight="1">
      <c r="A128" s="12"/>
      <c r="B128" s="200"/>
      <c r="C128" s="201"/>
      <c r="D128" s="202" t="s">
        <v>70</v>
      </c>
      <c r="E128" s="214" t="s">
        <v>261</v>
      </c>
      <c r="F128" s="214" t="s">
        <v>961</v>
      </c>
      <c r="G128" s="201"/>
      <c r="H128" s="201"/>
      <c r="I128" s="204"/>
      <c r="J128" s="215">
        <f>BK128</f>
        <v>0</v>
      </c>
      <c r="K128" s="201"/>
      <c r="L128" s="206"/>
      <c r="M128" s="207"/>
      <c r="N128" s="208"/>
      <c r="O128" s="208"/>
      <c r="P128" s="209">
        <f>SUM(P129:P138)</f>
        <v>0</v>
      </c>
      <c r="Q128" s="208"/>
      <c r="R128" s="209">
        <f>SUM(R129:R138)</f>
        <v>4.2602536440000005</v>
      </c>
      <c r="S128" s="208"/>
      <c r="T128" s="210">
        <f>SUM(T129:T138)</f>
        <v>9.6999999999999993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11" t="s">
        <v>75</v>
      </c>
      <c r="AT128" s="212" t="s">
        <v>70</v>
      </c>
      <c r="AU128" s="212" t="s">
        <v>75</v>
      </c>
      <c r="AY128" s="211" t="s">
        <v>209</v>
      </c>
      <c r="BK128" s="213">
        <f>SUM(BK129:BK138)</f>
        <v>0</v>
      </c>
    </row>
    <row r="129" s="2" customFormat="1" ht="16.5" customHeight="1">
      <c r="A129" s="39"/>
      <c r="B129" s="40"/>
      <c r="C129" s="216" t="s">
        <v>281</v>
      </c>
      <c r="D129" s="216" t="s">
        <v>213</v>
      </c>
      <c r="E129" s="217" t="s">
        <v>962</v>
      </c>
      <c r="F129" s="218" t="s">
        <v>963</v>
      </c>
      <c r="G129" s="219" t="s">
        <v>167</v>
      </c>
      <c r="H129" s="220">
        <v>5</v>
      </c>
      <c r="I129" s="221"/>
      <c r="J129" s="222">
        <f>ROUND(I129*H129,2)</f>
        <v>0</v>
      </c>
      <c r="K129" s="218" t="s">
        <v>910</v>
      </c>
      <c r="L129" s="45"/>
      <c r="M129" s="223" t="s">
        <v>19</v>
      </c>
      <c r="N129" s="224" t="s">
        <v>42</v>
      </c>
      <c r="O129" s="85"/>
      <c r="P129" s="225">
        <f>O129*H129</f>
        <v>0</v>
      </c>
      <c r="Q129" s="225">
        <v>0.58896630000000005</v>
      </c>
      <c r="R129" s="225">
        <f>Q129*H129</f>
        <v>2.9448315000000003</v>
      </c>
      <c r="S129" s="225">
        <v>0</v>
      </c>
      <c r="T129" s="226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27" t="s">
        <v>116</v>
      </c>
      <c r="AT129" s="227" t="s">
        <v>213</v>
      </c>
      <c r="AU129" s="227" t="s">
        <v>79</v>
      </c>
      <c r="AY129" s="18" t="s">
        <v>209</v>
      </c>
      <c r="BE129" s="228">
        <f>IF(N129="základní",J129,0)</f>
        <v>0</v>
      </c>
      <c r="BF129" s="228">
        <f>IF(N129="snížená",J129,0)</f>
        <v>0</v>
      </c>
      <c r="BG129" s="228">
        <f>IF(N129="zákl. přenesená",J129,0)</f>
        <v>0</v>
      </c>
      <c r="BH129" s="228">
        <f>IF(N129="sníž. přenesená",J129,0)</f>
        <v>0</v>
      </c>
      <c r="BI129" s="228">
        <f>IF(N129="nulová",J129,0)</f>
        <v>0</v>
      </c>
      <c r="BJ129" s="18" t="s">
        <v>75</v>
      </c>
      <c r="BK129" s="228">
        <f>ROUND(I129*H129,2)</f>
        <v>0</v>
      </c>
      <c r="BL129" s="18" t="s">
        <v>116</v>
      </c>
      <c r="BM129" s="227" t="s">
        <v>964</v>
      </c>
    </row>
    <row r="130" s="15" customFormat="1">
      <c r="A130" s="15"/>
      <c r="B130" s="276"/>
      <c r="C130" s="277"/>
      <c r="D130" s="229" t="s">
        <v>225</v>
      </c>
      <c r="E130" s="278" t="s">
        <v>19</v>
      </c>
      <c r="F130" s="279" t="s">
        <v>965</v>
      </c>
      <c r="G130" s="277"/>
      <c r="H130" s="278" t="s">
        <v>19</v>
      </c>
      <c r="I130" s="280"/>
      <c r="J130" s="277"/>
      <c r="K130" s="277"/>
      <c r="L130" s="281"/>
      <c r="M130" s="282"/>
      <c r="N130" s="283"/>
      <c r="O130" s="283"/>
      <c r="P130" s="283"/>
      <c r="Q130" s="283"/>
      <c r="R130" s="283"/>
      <c r="S130" s="283"/>
      <c r="T130" s="284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T130" s="285" t="s">
        <v>225</v>
      </c>
      <c r="AU130" s="285" t="s">
        <v>79</v>
      </c>
      <c r="AV130" s="15" t="s">
        <v>75</v>
      </c>
      <c r="AW130" s="15" t="s">
        <v>32</v>
      </c>
      <c r="AX130" s="15" t="s">
        <v>71</v>
      </c>
      <c r="AY130" s="285" t="s">
        <v>209</v>
      </c>
    </row>
    <row r="131" s="13" customFormat="1">
      <c r="A131" s="13"/>
      <c r="B131" s="234"/>
      <c r="C131" s="235"/>
      <c r="D131" s="229" t="s">
        <v>225</v>
      </c>
      <c r="E131" s="236" t="s">
        <v>19</v>
      </c>
      <c r="F131" s="237" t="s">
        <v>126</v>
      </c>
      <c r="G131" s="235"/>
      <c r="H131" s="238">
        <v>5</v>
      </c>
      <c r="I131" s="239"/>
      <c r="J131" s="235"/>
      <c r="K131" s="235"/>
      <c r="L131" s="240"/>
      <c r="M131" s="241"/>
      <c r="N131" s="242"/>
      <c r="O131" s="242"/>
      <c r="P131" s="242"/>
      <c r="Q131" s="242"/>
      <c r="R131" s="242"/>
      <c r="S131" s="242"/>
      <c r="T131" s="24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4" t="s">
        <v>225</v>
      </c>
      <c r="AU131" s="244" t="s">
        <v>79</v>
      </c>
      <c r="AV131" s="13" t="s">
        <v>79</v>
      </c>
      <c r="AW131" s="13" t="s">
        <v>32</v>
      </c>
      <c r="AX131" s="13" t="s">
        <v>75</v>
      </c>
      <c r="AY131" s="244" t="s">
        <v>209</v>
      </c>
    </row>
    <row r="132" s="2" customFormat="1" ht="16.5" customHeight="1">
      <c r="A132" s="39"/>
      <c r="B132" s="40"/>
      <c r="C132" s="256" t="s">
        <v>286</v>
      </c>
      <c r="D132" s="256" t="s">
        <v>247</v>
      </c>
      <c r="E132" s="257" t="s">
        <v>966</v>
      </c>
      <c r="F132" s="258" t="s">
        <v>967</v>
      </c>
      <c r="G132" s="259" t="s">
        <v>167</v>
      </c>
      <c r="H132" s="260">
        <v>5</v>
      </c>
      <c r="I132" s="261"/>
      <c r="J132" s="262">
        <f>ROUND(I132*H132,2)</f>
        <v>0</v>
      </c>
      <c r="K132" s="258" t="s">
        <v>910</v>
      </c>
      <c r="L132" s="263"/>
      <c r="M132" s="264" t="s">
        <v>19</v>
      </c>
      <c r="N132" s="265" t="s">
        <v>42</v>
      </c>
      <c r="O132" s="85"/>
      <c r="P132" s="225">
        <f>O132*H132</f>
        <v>0</v>
      </c>
      <c r="Q132" s="225">
        <v>0.21440000000000001</v>
      </c>
      <c r="R132" s="225">
        <f>Q132*H132</f>
        <v>1.0720000000000001</v>
      </c>
      <c r="S132" s="225">
        <v>0</v>
      </c>
      <c r="T132" s="226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27" t="s">
        <v>226</v>
      </c>
      <c r="AT132" s="227" t="s">
        <v>247</v>
      </c>
      <c r="AU132" s="227" t="s">
        <v>79</v>
      </c>
      <c r="AY132" s="18" t="s">
        <v>209</v>
      </c>
      <c r="BE132" s="228">
        <f>IF(N132="základní",J132,0)</f>
        <v>0</v>
      </c>
      <c r="BF132" s="228">
        <f>IF(N132="snížená",J132,0)</f>
        <v>0</v>
      </c>
      <c r="BG132" s="228">
        <f>IF(N132="zákl. přenesená",J132,0)</f>
        <v>0</v>
      </c>
      <c r="BH132" s="228">
        <f>IF(N132="sníž. přenesená",J132,0)</f>
        <v>0</v>
      </c>
      <c r="BI132" s="228">
        <f>IF(N132="nulová",J132,0)</f>
        <v>0</v>
      </c>
      <c r="BJ132" s="18" t="s">
        <v>75</v>
      </c>
      <c r="BK132" s="228">
        <f>ROUND(I132*H132,2)</f>
        <v>0</v>
      </c>
      <c r="BL132" s="18" t="s">
        <v>116</v>
      </c>
      <c r="BM132" s="227" t="s">
        <v>968</v>
      </c>
    </row>
    <row r="133" s="2" customFormat="1" ht="16.5" customHeight="1">
      <c r="A133" s="39"/>
      <c r="B133" s="40"/>
      <c r="C133" s="216" t="s">
        <v>8</v>
      </c>
      <c r="D133" s="216" t="s">
        <v>213</v>
      </c>
      <c r="E133" s="217" t="s">
        <v>969</v>
      </c>
      <c r="F133" s="218" t="s">
        <v>970</v>
      </c>
      <c r="G133" s="219" t="s">
        <v>171</v>
      </c>
      <c r="H133" s="220">
        <v>2</v>
      </c>
      <c r="I133" s="221"/>
      <c r="J133" s="222">
        <f>ROUND(I133*H133,2)</f>
        <v>0</v>
      </c>
      <c r="K133" s="218" t="s">
        <v>910</v>
      </c>
      <c r="L133" s="45"/>
      <c r="M133" s="223" t="s">
        <v>19</v>
      </c>
      <c r="N133" s="224" t="s">
        <v>42</v>
      </c>
      <c r="O133" s="85"/>
      <c r="P133" s="225">
        <f>O133*H133</f>
        <v>0</v>
      </c>
      <c r="Q133" s="225">
        <v>0.121711072</v>
      </c>
      <c r="R133" s="225">
        <f>Q133*H133</f>
        <v>0.24342214400000001</v>
      </c>
      <c r="S133" s="225">
        <v>2.3999999999999999</v>
      </c>
      <c r="T133" s="226">
        <f>S133*H133</f>
        <v>4.7999999999999998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27" t="s">
        <v>116</v>
      </c>
      <c r="AT133" s="227" t="s">
        <v>213</v>
      </c>
      <c r="AU133" s="227" t="s">
        <v>79</v>
      </c>
      <c r="AY133" s="18" t="s">
        <v>209</v>
      </c>
      <c r="BE133" s="228">
        <f>IF(N133="základní",J133,0)</f>
        <v>0</v>
      </c>
      <c r="BF133" s="228">
        <f>IF(N133="snížená",J133,0)</f>
        <v>0</v>
      </c>
      <c r="BG133" s="228">
        <f>IF(N133="zákl. přenesená",J133,0)</f>
        <v>0</v>
      </c>
      <c r="BH133" s="228">
        <f>IF(N133="sníž. přenesená",J133,0)</f>
        <v>0</v>
      </c>
      <c r="BI133" s="228">
        <f>IF(N133="nulová",J133,0)</f>
        <v>0</v>
      </c>
      <c r="BJ133" s="18" t="s">
        <v>75</v>
      </c>
      <c r="BK133" s="228">
        <f>ROUND(I133*H133,2)</f>
        <v>0</v>
      </c>
      <c r="BL133" s="18" t="s">
        <v>116</v>
      </c>
      <c r="BM133" s="227" t="s">
        <v>971</v>
      </c>
    </row>
    <row r="134" s="15" customFormat="1">
      <c r="A134" s="15"/>
      <c r="B134" s="276"/>
      <c r="C134" s="277"/>
      <c r="D134" s="229" t="s">
        <v>225</v>
      </c>
      <c r="E134" s="278" t="s">
        <v>19</v>
      </c>
      <c r="F134" s="279" t="s">
        <v>972</v>
      </c>
      <c r="G134" s="277"/>
      <c r="H134" s="278" t="s">
        <v>19</v>
      </c>
      <c r="I134" s="280"/>
      <c r="J134" s="277"/>
      <c r="K134" s="277"/>
      <c r="L134" s="281"/>
      <c r="M134" s="282"/>
      <c r="N134" s="283"/>
      <c r="O134" s="283"/>
      <c r="P134" s="283"/>
      <c r="Q134" s="283"/>
      <c r="R134" s="283"/>
      <c r="S134" s="283"/>
      <c r="T134" s="284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T134" s="285" t="s">
        <v>225</v>
      </c>
      <c r="AU134" s="285" t="s">
        <v>79</v>
      </c>
      <c r="AV134" s="15" t="s">
        <v>75</v>
      </c>
      <c r="AW134" s="15" t="s">
        <v>32</v>
      </c>
      <c r="AX134" s="15" t="s">
        <v>71</v>
      </c>
      <c r="AY134" s="285" t="s">
        <v>209</v>
      </c>
    </row>
    <row r="135" s="13" customFormat="1">
      <c r="A135" s="13"/>
      <c r="B135" s="234"/>
      <c r="C135" s="235"/>
      <c r="D135" s="229" t="s">
        <v>225</v>
      </c>
      <c r="E135" s="236" t="s">
        <v>19</v>
      </c>
      <c r="F135" s="237" t="s">
        <v>79</v>
      </c>
      <c r="G135" s="235"/>
      <c r="H135" s="238">
        <v>2</v>
      </c>
      <c r="I135" s="239"/>
      <c r="J135" s="235"/>
      <c r="K135" s="235"/>
      <c r="L135" s="240"/>
      <c r="M135" s="241"/>
      <c r="N135" s="242"/>
      <c r="O135" s="242"/>
      <c r="P135" s="242"/>
      <c r="Q135" s="242"/>
      <c r="R135" s="242"/>
      <c r="S135" s="242"/>
      <c r="T135" s="24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44" t="s">
        <v>225</v>
      </c>
      <c r="AU135" s="244" t="s">
        <v>79</v>
      </c>
      <c r="AV135" s="13" t="s">
        <v>79</v>
      </c>
      <c r="AW135" s="13" t="s">
        <v>32</v>
      </c>
      <c r="AX135" s="13" t="s">
        <v>75</v>
      </c>
      <c r="AY135" s="244" t="s">
        <v>209</v>
      </c>
    </row>
    <row r="136" s="2" customFormat="1">
      <c r="A136" s="39"/>
      <c r="B136" s="40"/>
      <c r="C136" s="216" t="s">
        <v>296</v>
      </c>
      <c r="D136" s="216" t="s">
        <v>213</v>
      </c>
      <c r="E136" s="217" t="s">
        <v>973</v>
      </c>
      <c r="F136" s="218" t="s">
        <v>974</v>
      </c>
      <c r="G136" s="219" t="s">
        <v>167</v>
      </c>
      <c r="H136" s="220">
        <v>5</v>
      </c>
      <c r="I136" s="221"/>
      <c r="J136" s="222">
        <f>ROUND(I136*H136,2)</f>
        <v>0</v>
      </c>
      <c r="K136" s="218" t="s">
        <v>910</v>
      </c>
      <c r="L136" s="45"/>
      <c r="M136" s="223" t="s">
        <v>19</v>
      </c>
      <c r="N136" s="224" t="s">
        <v>42</v>
      </c>
      <c r="O136" s="85"/>
      <c r="P136" s="225">
        <f>O136*H136</f>
        <v>0</v>
      </c>
      <c r="Q136" s="225">
        <v>0</v>
      </c>
      <c r="R136" s="225">
        <f>Q136*H136</f>
        <v>0</v>
      </c>
      <c r="S136" s="225">
        <v>0.97999999999999998</v>
      </c>
      <c r="T136" s="226">
        <f>S136*H136</f>
        <v>4.9000000000000004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27" t="s">
        <v>116</v>
      </c>
      <c r="AT136" s="227" t="s">
        <v>213</v>
      </c>
      <c r="AU136" s="227" t="s">
        <v>79</v>
      </c>
      <c r="AY136" s="18" t="s">
        <v>209</v>
      </c>
      <c r="BE136" s="228">
        <f>IF(N136="základní",J136,0)</f>
        <v>0</v>
      </c>
      <c r="BF136" s="228">
        <f>IF(N136="snížená",J136,0)</f>
        <v>0</v>
      </c>
      <c r="BG136" s="228">
        <f>IF(N136="zákl. přenesená",J136,0)</f>
        <v>0</v>
      </c>
      <c r="BH136" s="228">
        <f>IF(N136="sníž. přenesená",J136,0)</f>
        <v>0</v>
      </c>
      <c r="BI136" s="228">
        <f>IF(N136="nulová",J136,0)</f>
        <v>0</v>
      </c>
      <c r="BJ136" s="18" t="s">
        <v>75</v>
      </c>
      <c r="BK136" s="228">
        <f>ROUND(I136*H136,2)</f>
        <v>0</v>
      </c>
      <c r="BL136" s="18" t="s">
        <v>116</v>
      </c>
      <c r="BM136" s="227" t="s">
        <v>975</v>
      </c>
    </row>
    <row r="137" s="15" customFormat="1">
      <c r="A137" s="15"/>
      <c r="B137" s="276"/>
      <c r="C137" s="277"/>
      <c r="D137" s="229" t="s">
        <v>225</v>
      </c>
      <c r="E137" s="278" t="s">
        <v>19</v>
      </c>
      <c r="F137" s="279" t="s">
        <v>976</v>
      </c>
      <c r="G137" s="277"/>
      <c r="H137" s="278" t="s">
        <v>19</v>
      </c>
      <c r="I137" s="280"/>
      <c r="J137" s="277"/>
      <c r="K137" s="277"/>
      <c r="L137" s="281"/>
      <c r="M137" s="282"/>
      <c r="N137" s="283"/>
      <c r="O137" s="283"/>
      <c r="P137" s="283"/>
      <c r="Q137" s="283"/>
      <c r="R137" s="283"/>
      <c r="S137" s="283"/>
      <c r="T137" s="284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T137" s="285" t="s">
        <v>225</v>
      </c>
      <c r="AU137" s="285" t="s">
        <v>79</v>
      </c>
      <c r="AV137" s="15" t="s">
        <v>75</v>
      </c>
      <c r="AW137" s="15" t="s">
        <v>32</v>
      </c>
      <c r="AX137" s="15" t="s">
        <v>71</v>
      </c>
      <c r="AY137" s="285" t="s">
        <v>209</v>
      </c>
    </row>
    <row r="138" s="13" customFormat="1">
      <c r="A138" s="13"/>
      <c r="B138" s="234"/>
      <c r="C138" s="235"/>
      <c r="D138" s="229" t="s">
        <v>225</v>
      </c>
      <c r="E138" s="236" t="s">
        <v>19</v>
      </c>
      <c r="F138" s="237" t="s">
        <v>126</v>
      </c>
      <c r="G138" s="235"/>
      <c r="H138" s="238">
        <v>5</v>
      </c>
      <c r="I138" s="239"/>
      <c r="J138" s="235"/>
      <c r="K138" s="235"/>
      <c r="L138" s="240"/>
      <c r="M138" s="241"/>
      <c r="N138" s="242"/>
      <c r="O138" s="242"/>
      <c r="P138" s="242"/>
      <c r="Q138" s="242"/>
      <c r="R138" s="242"/>
      <c r="S138" s="242"/>
      <c r="T138" s="24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4" t="s">
        <v>225</v>
      </c>
      <c r="AU138" s="244" t="s">
        <v>79</v>
      </c>
      <c r="AV138" s="13" t="s">
        <v>79</v>
      </c>
      <c r="AW138" s="13" t="s">
        <v>32</v>
      </c>
      <c r="AX138" s="13" t="s">
        <v>75</v>
      </c>
      <c r="AY138" s="244" t="s">
        <v>209</v>
      </c>
    </row>
    <row r="139" s="12" customFormat="1" ht="22.8" customHeight="1">
      <c r="A139" s="12"/>
      <c r="B139" s="200"/>
      <c r="C139" s="201"/>
      <c r="D139" s="202" t="s">
        <v>70</v>
      </c>
      <c r="E139" s="214" t="s">
        <v>977</v>
      </c>
      <c r="F139" s="214" t="s">
        <v>978</v>
      </c>
      <c r="G139" s="201"/>
      <c r="H139" s="201"/>
      <c r="I139" s="204"/>
      <c r="J139" s="215">
        <f>BK139</f>
        <v>0</v>
      </c>
      <c r="K139" s="201"/>
      <c r="L139" s="206"/>
      <c r="M139" s="207"/>
      <c r="N139" s="208"/>
      <c r="O139" s="208"/>
      <c r="P139" s="209">
        <f>SUM(P140:P141)</f>
        <v>0</v>
      </c>
      <c r="Q139" s="208"/>
      <c r="R139" s="209">
        <f>SUM(R140:R141)</f>
        <v>0</v>
      </c>
      <c r="S139" s="208"/>
      <c r="T139" s="210">
        <f>SUM(T140:T141)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211" t="s">
        <v>75</v>
      </c>
      <c r="AT139" s="212" t="s">
        <v>70</v>
      </c>
      <c r="AU139" s="212" t="s">
        <v>75</v>
      </c>
      <c r="AY139" s="211" t="s">
        <v>209</v>
      </c>
      <c r="BK139" s="213">
        <f>SUM(BK140:BK141)</f>
        <v>0</v>
      </c>
    </row>
    <row r="140" s="2" customFormat="1">
      <c r="A140" s="39"/>
      <c r="B140" s="40"/>
      <c r="C140" s="216" t="s">
        <v>301</v>
      </c>
      <c r="D140" s="216" t="s">
        <v>213</v>
      </c>
      <c r="E140" s="217" t="s">
        <v>979</v>
      </c>
      <c r="F140" s="218" t="s">
        <v>980</v>
      </c>
      <c r="G140" s="219" t="s">
        <v>289</v>
      </c>
      <c r="H140" s="220">
        <v>10.494</v>
      </c>
      <c r="I140" s="221"/>
      <c r="J140" s="222">
        <f>ROUND(I140*H140,2)</f>
        <v>0</v>
      </c>
      <c r="K140" s="218" t="s">
        <v>910</v>
      </c>
      <c r="L140" s="45"/>
      <c r="M140" s="223" t="s">
        <v>19</v>
      </c>
      <c r="N140" s="224" t="s">
        <v>42</v>
      </c>
      <c r="O140" s="85"/>
      <c r="P140" s="225">
        <f>O140*H140</f>
        <v>0</v>
      </c>
      <c r="Q140" s="225">
        <v>0</v>
      </c>
      <c r="R140" s="225">
        <f>Q140*H140</f>
        <v>0</v>
      </c>
      <c r="S140" s="225">
        <v>0</v>
      </c>
      <c r="T140" s="226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27" t="s">
        <v>116</v>
      </c>
      <c r="AT140" s="227" t="s">
        <v>213</v>
      </c>
      <c r="AU140" s="227" t="s">
        <v>79</v>
      </c>
      <c r="AY140" s="18" t="s">
        <v>209</v>
      </c>
      <c r="BE140" s="228">
        <f>IF(N140="základní",J140,0)</f>
        <v>0</v>
      </c>
      <c r="BF140" s="228">
        <f>IF(N140="snížená",J140,0)</f>
        <v>0</v>
      </c>
      <c r="BG140" s="228">
        <f>IF(N140="zákl. přenesená",J140,0)</f>
        <v>0</v>
      </c>
      <c r="BH140" s="228">
        <f>IF(N140="sníž. přenesená",J140,0)</f>
        <v>0</v>
      </c>
      <c r="BI140" s="228">
        <f>IF(N140="nulová",J140,0)</f>
        <v>0</v>
      </c>
      <c r="BJ140" s="18" t="s">
        <v>75</v>
      </c>
      <c r="BK140" s="228">
        <f>ROUND(I140*H140,2)</f>
        <v>0</v>
      </c>
      <c r="BL140" s="18" t="s">
        <v>116</v>
      </c>
      <c r="BM140" s="227" t="s">
        <v>981</v>
      </c>
    </row>
    <row r="141" s="2" customFormat="1" ht="33" customHeight="1">
      <c r="A141" s="39"/>
      <c r="B141" s="40"/>
      <c r="C141" s="216" t="s">
        <v>306</v>
      </c>
      <c r="D141" s="216" t="s">
        <v>213</v>
      </c>
      <c r="E141" s="217" t="s">
        <v>982</v>
      </c>
      <c r="F141" s="218" t="s">
        <v>983</v>
      </c>
      <c r="G141" s="219" t="s">
        <v>289</v>
      </c>
      <c r="H141" s="220">
        <v>10.494</v>
      </c>
      <c r="I141" s="221"/>
      <c r="J141" s="222">
        <f>ROUND(I141*H141,2)</f>
        <v>0</v>
      </c>
      <c r="K141" s="218" t="s">
        <v>910</v>
      </c>
      <c r="L141" s="45"/>
      <c r="M141" s="286" t="s">
        <v>19</v>
      </c>
      <c r="N141" s="287" t="s">
        <v>42</v>
      </c>
      <c r="O141" s="271"/>
      <c r="P141" s="288">
        <f>O141*H141</f>
        <v>0</v>
      </c>
      <c r="Q141" s="288">
        <v>0</v>
      </c>
      <c r="R141" s="288">
        <f>Q141*H141</f>
        <v>0</v>
      </c>
      <c r="S141" s="288">
        <v>0</v>
      </c>
      <c r="T141" s="289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27" t="s">
        <v>116</v>
      </c>
      <c r="AT141" s="227" t="s">
        <v>213</v>
      </c>
      <c r="AU141" s="227" t="s">
        <v>79</v>
      </c>
      <c r="AY141" s="18" t="s">
        <v>209</v>
      </c>
      <c r="BE141" s="228">
        <f>IF(N141="základní",J141,0)</f>
        <v>0</v>
      </c>
      <c r="BF141" s="228">
        <f>IF(N141="snížená",J141,0)</f>
        <v>0</v>
      </c>
      <c r="BG141" s="228">
        <f>IF(N141="zákl. přenesená",J141,0)</f>
        <v>0</v>
      </c>
      <c r="BH141" s="228">
        <f>IF(N141="sníž. přenesená",J141,0)</f>
        <v>0</v>
      </c>
      <c r="BI141" s="228">
        <f>IF(N141="nulová",J141,0)</f>
        <v>0</v>
      </c>
      <c r="BJ141" s="18" t="s">
        <v>75</v>
      </c>
      <c r="BK141" s="228">
        <f>ROUND(I141*H141,2)</f>
        <v>0</v>
      </c>
      <c r="BL141" s="18" t="s">
        <v>116</v>
      </c>
      <c r="BM141" s="227" t="s">
        <v>984</v>
      </c>
    </row>
    <row r="142" s="2" customFormat="1" ht="6.96" customHeight="1">
      <c r="A142" s="39"/>
      <c r="B142" s="60"/>
      <c r="C142" s="61"/>
      <c r="D142" s="61"/>
      <c r="E142" s="61"/>
      <c r="F142" s="61"/>
      <c r="G142" s="61"/>
      <c r="H142" s="61"/>
      <c r="I142" s="61"/>
      <c r="J142" s="61"/>
      <c r="K142" s="61"/>
      <c r="L142" s="45"/>
      <c r="M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</row>
  </sheetData>
  <sheetProtection sheet="1" autoFilter="0" formatColumns="0" formatRows="0" objects="1" scenarios="1" spinCount="100000" saltValue="ZUjV1iMPbzmObbSirbhE32weweoyPdQQs5fmQqvnfKtCStt/1dh5pGBA2uQhqpeUzxQKe6NkpuLfKlpt8GHRHw==" hashValue="N1BP5QmRhkv8In4xOEWK0J4tFGGxVbqY9tBdvlakFvtNipXUNBYtQ2NvZpi3sbQ3ojIemzuYEVPuJ7ehaAKXFg==" algorithmName="SHA-512" password="CC35"/>
  <autoFilter ref="C96:K141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3:H83"/>
    <mergeCell ref="E87:H87"/>
    <mergeCell ref="E85:H85"/>
    <mergeCell ref="E89:H89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154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718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867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985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ROUND(J92,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ROUND((SUM(BE92:BE96)),  2)</f>
        <v>0</v>
      </c>
      <c r="G37" s="39"/>
      <c r="H37" s="39"/>
      <c r="I37" s="160">
        <v>0.20999999999999999</v>
      </c>
      <c r="J37" s="159">
        <f>ROUND(((SUM(BE92:BE96))*I37),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ROUND((SUM(BF92:BF96)),  2)</f>
        <v>0</v>
      </c>
      <c r="G38" s="39"/>
      <c r="H38" s="39"/>
      <c r="I38" s="160">
        <v>0.14999999999999999</v>
      </c>
      <c r="J38" s="159">
        <f>ROUND(((SUM(BF92:BF96))*I38),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ROUND((SUM(BG92:BG96)),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ROUND((SUM(BH92:BH96)),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ROUND((SUM(BI92:BI96)),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718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867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10.2 - VRN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J92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437</v>
      </c>
      <c r="E68" s="181"/>
      <c r="F68" s="181"/>
      <c r="G68" s="181"/>
      <c r="H68" s="181"/>
      <c r="I68" s="181"/>
      <c r="J68" s="182">
        <f>J93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2" customFormat="1" ht="21.84" customHeight="1">
      <c r="A69" s="39"/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148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0" s="2" customFormat="1" ht="6.96" customHeight="1">
      <c r="A70" s="39"/>
      <c r="B70" s="60"/>
      <c r="C70" s="61"/>
      <c r="D70" s="61"/>
      <c r="E70" s="61"/>
      <c r="F70" s="61"/>
      <c r="G70" s="61"/>
      <c r="H70" s="61"/>
      <c r="I70" s="61"/>
      <c r="J70" s="61"/>
      <c r="K70" s="61"/>
      <c r="L70" s="148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4" s="2" customFormat="1" ht="6.96" customHeight="1">
      <c r="A74" s="39"/>
      <c r="B74" s="62"/>
      <c r="C74" s="63"/>
      <c r="D74" s="63"/>
      <c r="E74" s="63"/>
      <c r="F74" s="63"/>
      <c r="G74" s="63"/>
      <c r="H74" s="63"/>
      <c r="I74" s="63"/>
      <c r="J74" s="63"/>
      <c r="K74" s="63"/>
      <c r="L74" s="148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24.96" customHeight="1">
      <c r="A75" s="39"/>
      <c r="B75" s="40"/>
      <c r="C75" s="24" t="s">
        <v>194</v>
      </c>
      <c r="D75" s="41"/>
      <c r="E75" s="41"/>
      <c r="F75" s="41"/>
      <c r="G75" s="41"/>
      <c r="H75" s="41"/>
      <c r="I75" s="41"/>
      <c r="J75" s="41"/>
      <c r="K75" s="41"/>
      <c r="L75" s="148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6.96" customHeight="1">
      <c r="A76" s="39"/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2" customHeight="1">
      <c r="A77" s="39"/>
      <c r="B77" s="40"/>
      <c r="C77" s="33" t="s">
        <v>16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6.5" customHeight="1">
      <c r="A78" s="39"/>
      <c r="B78" s="40"/>
      <c r="C78" s="41"/>
      <c r="D78" s="41"/>
      <c r="E78" s="172" t="str">
        <f>E7</f>
        <v>Oprava přejezdu v obvodu Správy tratí Ústí nad Labem pro r. 2021 - změna č. 1</v>
      </c>
      <c r="F78" s="33"/>
      <c r="G78" s="33"/>
      <c r="H78" s="33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1" customFormat="1" ht="12" customHeight="1">
      <c r="B79" s="22"/>
      <c r="C79" s="33" t="s">
        <v>181</v>
      </c>
      <c r="D79" s="23"/>
      <c r="E79" s="23"/>
      <c r="F79" s="23"/>
      <c r="G79" s="23"/>
      <c r="H79" s="23"/>
      <c r="I79" s="23"/>
      <c r="J79" s="23"/>
      <c r="K79" s="23"/>
      <c r="L79" s="21"/>
    </row>
    <row r="80" s="1" customFormat="1" ht="16.5" customHeight="1">
      <c r="B80" s="22"/>
      <c r="C80" s="23"/>
      <c r="D80" s="23"/>
      <c r="E80" s="172" t="s">
        <v>718</v>
      </c>
      <c r="F80" s="23"/>
      <c r="G80" s="23"/>
      <c r="H80" s="23"/>
      <c r="I80" s="23"/>
      <c r="J80" s="23"/>
      <c r="K80" s="23"/>
      <c r="L80" s="21"/>
    </row>
    <row r="81" s="1" customFormat="1" ht="12" customHeight="1">
      <c r="B81" s="22"/>
      <c r="C81" s="33" t="s">
        <v>183</v>
      </c>
      <c r="D81" s="23"/>
      <c r="E81" s="23"/>
      <c r="F81" s="23"/>
      <c r="G81" s="23"/>
      <c r="H81" s="23"/>
      <c r="I81" s="23"/>
      <c r="J81" s="23"/>
      <c r="K81" s="23"/>
      <c r="L81" s="21"/>
    </row>
    <row r="82" s="2" customFormat="1" ht="16.5" customHeight="1">
      <c r="A82" s="39"/>
      <c r="B82" s="40"/>
      <c r="C82" s="41"/>
      <c r="D82" s="41"/>
      <c r="E82" s="173" t="s">
        <v>867</v>
      </c>
      <c r="F82" s="41"/>
      <c r="G82" s="41"/>
      <c r="H82" s="41"/>
      <c r="I82" s="41"/>
      <c r="J82" s="41"/>
      <c r="K82" s="41"/>
      <c r="L82" s="148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185</v>
      </c>
      <c r="D83" s="41"/>
      <c r="E83" s="41"/>
      <c r="F83" s="41"/>
      <c r="G83" s="41"/>
      <c r="H83" s="41"/>
      <c r="I83" s="41"/>
      <c r="J83" s="41"/>
      <c r="K83" s="41"/>
      <c r="L83" s="148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6.5" customHeight="1">
      <c r="A84" s="39"/>
      <c r="B84" s="40"/>
      <c r="C84" s="41"/>
      <c r="D84" s="41"/>
      <c r="E84" s="70" t="str">
        <f>E13</f>
        <v>SO 10.2 - VRN</v>
      </c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6.96" customHeight="1">
      <c r="A85" s="39"/>
      <c r="B85" s="40"/>
      <c r="C85" s="41"/>
      <c r="D85" s="41"/>
      <c r="E85" s="41"/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21</v>
      </c>
      <c r="D86" s="41"/>
      <c r="E86" s="41"/>
      <c r="F86" s="28" t="str">
        <f>F16</f>
        <v>Obvod ST Ústí n.L.</v>
      </c>
      <c r="G86" s="41"/>
      <c r="H86" s="41"/>
      <c r="I86" s="33" t="s">
        <v>23</v>
      </c>
      <c r="J86" s="73" t="str">
        <f>IF(J16="","",J16)</f>
        <v>19. 11. 2020</v>
      </c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5.15" customHeight="1">
      <c r="A88" s="39"/>
      <c r="B88" s="40"/>
      <c r="C88" s="33" t="s">
        <v>25</v>
      </c>
      <c r="D88" s="41"/>
      <c r="E88" s="41"/>
      <c r="F88" s="28" t="str">
        <f>E19</f>
        <v xml:space="preserve"> </v>
      </c>
      <c r="G88" s="41"/>
      <c r="H88" s="41"/>
      <c r="I88" s="33" t="s">
        <v>31</v>
      </c>
      <c r="J88" s="37" t="str">
        <f>E25</f>
        <v xml:space="preserve"> </v>
      </c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29</v>
      </c>
      <c r="D89" s="41"/>
      <c r="E89" s="41"/>
      <c r="F89" s="28" t="str">
        <f>IF(E22="","",E22)</f>
        <v>Vyplň údaj</v>
      </c>
      <c r="G89" s="41"/>
      <c r="H89" s="41"/>
      <c r="I89" s="33" t="s">
        <v>33</v>
      </c>
      <c r="J89" s="37" t="str">
        <f>E28</f>
        <v>Jan Seemann</v>
      </c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0.32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11" customFormat="1" ht="29.28" customHeight="1">
      <c r="A91" s="189"/>
      <c r="B91" s="190"/>
      <c r="C91" s="191" t="s">
        <v>195</v>
      </c>
      <c r="D91" s="192" t="s">
        <v>56</v>
      </c>
      <c r="E91" s="192" t="s">
        <v>52</v>
      </c>
      <c r="F91" s="192" t="s">
        <v>53</v>
      </c>
      <c r="G91" s="192" t="s">
        <v>196</v>
      </c>
      <c r="H91" s="192" t="s">
        <v>197</v>
      </c>
      <c r="I91" s="192" t="s">
        <v>198</v>
      </c>
      <c r="J91" s="192" t="s">
        <v>189</v>
      </c>
      <c r="K91" s="193" t="s">
        <v>199</v>
      </c>
      <c r="L91" s="194"/>
      <c r="M91" s="93" t="s">
        <v>19</v>
      </c>
      <c r="N91" s="94" t="s">
        <v>41</v>
      </c>
      <c r="O91" s="94" t="s">
        <v>200</v>
      </c>
      <c r="P91" s="94" t="s">
        <v>201</v>
      </c>
      <c r="Q91" s="94" t="s">
        <v>202</v>
      </c>
      <c r="R91" s="94" t="s">
        <v>203</v>
      </c>
      <c r="S91" s="94" t="s">
        <v>204</v>
      </c>
      <c r="T91" s="95" t="s">
        <v>205</v>
      </c>
      <c r="U91" s="189"/>
      <c r="V91" s="189"/>
      <c r="W91" s="189"/>
      <c r="X91" s="189"/>
      <c r="Y91" s="189"/>
      <c r="Z91" s="189"/>
      <c r="AA91" s="189"/>
      <c r="AB91" s="189"/>
      <c r="AC91" s="189"/>
      <c r="AD91" s="189"/>
      <c r="AE91" s="189"/>
    </row>
    <row r="92" s="2" customFormat="1" ht="22.8" customHeight="1">
      <c r="A92" s="39"/>
      <c r="B92" s="40"/>
      <c r="C92" s="100" t="s">
        <v>206</v>
      </c>
      <c r="D92" s="41"/>
      <c r="E92" s="41"/>
      <c r="F92" s="41"/>
      <c r="G92" s="41"/>
      <c r="H92" s="41"/>
      <c r="I92" s="41"/>
      <c r="J92" s="195">
        <f>BK92</f>
        <v>0</v>
      </c>
      <c r="K92" s="41"/>
      <c r="L92" s="45"/>
      <c r="M92" s="96"/>
      <c r="N92" s="196"/>
      <c r="O92" s="97"/>
      <c r="P92" s="197">
        <f>P93</f>
        <v>0</v>
      </c>
      <c r="Q92" s="97"/>
      <c r="R92" s="197">
        <f>R93</f>
        <v>0</v>
      </c>
      <c r="S92" s="97"/>
      <c r="T92" s="198">
        <f>T93</f>
        <v>0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T92" s="18" t="s">
        <v>70</v>
      </c>
      <c r="AU92" s="18" t="s">
        <v>190</v>
      </c>
      <c r="BK92" s="199">
        <f>BK93</f>
        <v>0</v>
      </c>
    </row>
    <row r="93" s="12" customFormat="1" ht="25.92" customHeight="1">
      <c r="A93" s="12"/>
      <c r="B93" s="200"/>
      <c r="C93" s="201"/>
      <c r="D93" s="202" t="s">
        <v>70</v>
      </c>
      <c r="E93" s="203" t="s">
        <v>90</v>
      </c>
      <c r="F93" s="203" t="s">
        <v>438</v>
      </c>
      <c r="G93" s="201"/>
      <c r="H93" s="201"/>
      <c r="I93" s="204"/>
      <c r="J93" s="205">
        <f>BK93</f>
        <v>0</v>
      </c>
      <c r="K93" s="201"/>
      <c r="L93" s="206"/>
      <c r="M93" s="207"/>
      <c r="N93" s="208"/>
      <c r="O93" s="208"/>
      <c r="P93" s="209">
        <f>SUM(P94:P96)</f>
        <v>0</v>
      </c>
      <c r="Q93" s="208"/>
      <c r="R93" s="209">
        <f>SUM(R94:R96)</f>
        <v>0</v>
      </c>
      <c r="S93" s="208"/>
      <c r="T93" s="210">
        <f>SUM(T94:T96)</f>
        <v>0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11" t="s">
        <v>126</v>
      </c>
      <c r="AT93" s="212" t="s">
        <v>70</v>
      </c>
      <c r="AU93" s="212" t="s">
        <v>71</v>
      </c>
      <c r="AY93" s="211" t="s">
        <v>209</v>
      </c>
      <c r="BK93" s="213">
        <f>SUM(BK94:BK96)</f>
        <v>0</v>
      </c>
    </row>
    <row r="94" s="2" customFormat="1" ht="44.25" customHeight="1">
      <c r="A94" s="39"/>
      <c r="B94" s="40"/>
      <c r="C94" s="216" t="s">
        <v>75</v>
      </c>
      <c r="D94" s="216" t="s">
        <v>213</v>
      </c>
      <c r="E94" s="217" t="s">
        <v>439</v>
      </c>
      <c r="F94" s="218" t="s">
        <v>440</v>
      </c>
      <c r="G94" s="219" t="s">
        <v>221</v>
      </c>
      <c r="H94" s="220">
        <v>1</v>
      </c>
      <c r="I94" s="221"/>
      <c r="J94" s="222">
        <f>ROUND(I94*H94,2)</f>
        <v>0</v>
      </c>
      <c r="K94" s="218" t="s">
        <v>216</v>
      </c>
      <c r="L94" s="45"/>
      <c r="M94" s="223" t="s">
        <v>19</v>
      </c>
      <c r="N94" s="224" t="s">
        <v>42</v>
      </c>
      <c r="O94" s="85"/>
      <c r="P94" s="225">
        <f>O94*H94</f>
        <v>0</v>
      </c>
      <c r="Q94" s="225">
        <v>0</v>
      </c>
      <c r="R94" s="225">
        <f>Q94*H94</f>
        <v>0</v>
      </c>
      <c r="S94" s="225">
        <v>0</v>
      </c>
      <c r="T94" s="226">
        <f>S94*H94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R94" s="227" t="s">
        <v>116</v>
      </c>
      <c r="AT94" s="227" t="s">
        <v>213</v>
      </c>
      <c r="AU94" s="227" t="s">
        <v>75</v>
      </c>
      <c r="AY94" s="18" t="s">
        <v>209</v>
      </c>
      <c r="BE94" s="228">
        <f>IF(N94="základní",J94,0)</f>
        <v>0</v>
      </c>
      <c r="BF94" s="228">
        <f>IF(N94="snížená",J94,0)</f>
        <v>0</v>
      </c>
      <c r="BG94" s="228">
        <f>IF(N94="zákl. přenesená",J94,0)</f>
        <v>0</v>
      </c>
      <c r="BH94" s="228">
        <f>IF(N94="sníž. přenesená",J94,0)</f>
        <v>0</v>
      </c>
      <c r="BI94" s="228">
        <f>IF(N94="nulová",J94,0)</f>
        <v>0</v>
      </c>
      <c r="BJ94" s="18" t="s">
        <v>75</v>
      </c>
      <c r="BK94" s="228">
        <f>ROUND(I94*H94,2)</f>
        <v>0</v>
      </c>
      <c r="BL94" s="18" t="s">
        <v>116</v>
      </c>
      <c r="BM94" s="227" t="s">
        <v>441</v>
      </c>
    </row>
    <row r="95" s="2" customFormat="1">
      <c r="A95" s="39"/>
      <c r="B95" s="40"/>
      <c r="C95" s="216" t="s">
        <v>79</v>
      </c>
      <c r="D95" s="216" t="s">
        <v>213</v>
      </c>
      <c r="E95" s="217" t="s">
        <v>451</v>
      </c>
      <c r="F95" s="218" t="s">
        <v>452</v>
      </c>
      <c r="G95" s="219" t="s">
        <v>328</v>
      </c>
      <c r="H95" s="220">
        <v>1</v>
      </c>
      <c r="I95" s="221"/>
      <c r="J95" s="222">
        <f>ROUND(I95*H95,2)</f>
        <v>0</v>
      </c>
      <c r="K95" s="218" t="s">
        <v>216</v>
      </c>
      <c r="L95" s="45"/>
      <c r="M95" s="223" t="s">
        <v>19</v>
      </c>
      <c r="N95" s="224" t="s">
        <v>42</v>
      </c>
      <c r="O95" s="85"/>
      <c r="P95" s="225">
        <f>O95*H95</f>
        <v>0</v>
      </c>
      <c r="Q95" s="225">
        <v>0</v>
      </c>
      <c r="R95" s="225">
        <f>Q95*H95</f>
        <v>0</v>
      </c>
      <c r="S95" s="225">
        <v>0</v>
      </c>
      <c r="T95" s="226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27" t="s">
        <v>116</v>
      </c>
      <c r="AT95" s="227" t="s">
        <v>213</v>
      </c>
      <c r="AU95" s="227" t="s">
        <v>75</v>
      </c>
      <c r="AY95" s="18" t="s">
        <v>209</v>
      </c>
      <c r="BE95" s="228">
        <f>IF(N95="základní",J95,0)</f>
        <v>0</v>
      </c>
      <c r="BF95" s="228">
        <f>IF(N95="snížená",J95,0)</f>
        <v>0</v>
      </c>
      <c r="BG95" s="228">
        <f>IF(N95="zákl. přenesená",J95,0)</f>
        <v>0</v>
      </c>
      <c r="BH95" s="228">
        <f>IF(N95="sníž. přenesená",J95,0)</f>
        <v>0</v>
      </c>
      <c r="BI95" s="228">
        <f>IF(N95="nulová",J95,0)</f>
        <v>0</v>
      </c>
      <c r="BJ95" s="18" t="s">
        <v>75</v>
      </c>
      <c r="BK95" s="228">
        <f>ROUND(I95*H95,2)</f>
        <v>0</v>
      </c>
      <c r="BL95" s="18" t="s">
        <v>116</v>
      </c>
      <c r="BM95" s="227" t="s">
        <v>453</v>
      </c>
    </row>
    <row r="96" s="2" customFormat="1">
      <c r="A96" s="39"/>
      <c r="B96" s="40"/>
      <c r="C96" s="41"/>
      <c r="D96" s="229" t="s">
        <v>223</v>
      </c>
      <c r="E96" s="41"/>
      <c r="F96" s="230" t="s">
        <v>454</v>
      </c>
      <c r="G96" s="41"/>
      <c r="H96" s="41"/>
      <c r="I96" s="231"/>
      <c r="J96" s="41"/>
      <c r="K96" s="41"/>
      <c r="L96" s="45"/>
      <c r="M96" s="269"/>
      <c r="N96" s="270"/>
      <c r="O96" s="271"/>
      <c r="P96" s="271"/>
      <c r="Q96" s="271"/>
      <c r="R96" s="271"/>
      <c r="S96" s="271"/>
      <c r="T96" s="272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T96" s="18" t="s">
        <v>223</v>
      </c>
      <c r="AU96" s="18" t="s">
        <v>75</v>
      </c>
    </row>
    <row r="97" s="2" customFormat="1" ht="6.96" customHeight="1">
      <c r="A97" s="39"/>
      <c r="B97" s="60"/>
      <c r="C97" s="61"/>
      <c r="D97" s="61"/>
      <c r="E97" s="61"/>
      <c r="F97" s="61"/>
      <c r="G97" s="61"/>
      <c r="H97" s="61"/>
      <c r="I97" s="61"/>
      <c r="J97" s="61"/>
      <c r="K97" s="61"/>
      <c r="L97" s="45"/>
      <c r="M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</sheetData>
  <sheetProtection sheet="1" autoFilter="0" formatColumns="0" formatRows="0" objects="1" scenarios="1" spinCount="100000" saltValue="ntkpE50qu0QhiBRYHnXUHcbK0QnrEhA1o315JIV5IjjCuIhvkfh1P2HVPmvxHabBXKKyIxUvHM6Ll15B23zMlA==" hashValue="bRSRM6oq/UCyKjLycU8yOZTywJK1etWdcMAKp2JFM1rb1X+dxX95kHGx8OglR2AKk9DtDOVHw9ltBT9XiPlqqQ==" algorithmName="SHA-512" password="CC35"/>
  <autoFilter ref="C91:K96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78:H78"/>
    <mergeCell ref="E82:H82"/>
    <mergeCell ref="E80:H80"/>
    <mergeCell ref="E84:H8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159</v>
      </c>
      <c r="AZ2" s="140" t="s">
        <v>712</v>
      </c>
      <c r="BA2" s="140" t="s">
        <v>541</v>
      </c>
      <c r="BB2" s="140" t="s">
        <v>176</v>
      </c>
      <c r="BC2" s="140" t="s">
        <v>986</v>
      </c>
      <c r="BD2" s="140" t="s">
        <v>79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  <c r="AZ3" s="140" t="s">
        <v>516</v>
      </c>
      <c r="BA3" s="140" t="s">
        <v>517</v>
      </c>
      <c r="BB3" s="140" t="s">
        <v>167</v>
      </c>
      <c r="BC3" s="140" t="s">
        <v>267</v>
      </c>
      <c r="BD3" s="140" t="s">
        <v>87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  <c r="AZ4" s="140" t="s">
        <v>169</v>
      </c>
      <c r="BA4" s="140" t="s">
        <v>170</v>
      </c>
      <c r="BB4" s="140" t="s">
        <v>171</v>
      </c>
      <c r="BC4" s="140" t="s">
        <v>987</v>
      </c>
      <c r="BD4" s="140" t="s">
        <v>79</v>
      </c>
    </row>
    <row r="5" s="1" customFormat="1" ht="6.96" customHeight="1">
      <c r="B5" s="21"/>
      <c r="L5" s="21"/>
      <c r="AZ5" s="140" t="s">
        <v>174</v>
      </c>
      <c r="BA5" s="140" t="s">
        <v>175</v>
      </c>
      <c r="BB5" s="140" t="s">
        <v>176</v>
      </c>
      <c r="BC5" s="140" t="s">
        <v>986</v>
      </c>
      <c r="BD5" s="140" t="s">
        <v>79</v>
      </c>
    </row>
    <row r="6" s="1" customFormat="1" ht="12" customHeight="1">
      <c r="B6" s="21"/>
      <c r="D6" s="145" t="s">
        <v>16</v>
      </c>
      <c r="L6" s="21"/>
      <c r="AZ6" s="140" t="s">
        <v>988</v>
      </c>
      <c r="BA6" s="140" t="s">
        <v>989</v>
      </c>
      <c r="BB6" s="140" t="s">
        <v>176</v>
      </c>
      <c r="BC6" s="140" t="s">
        <v>990</v>
      </c>
      <c r="BD6" s="140" t="s">
        <v>79</v>
      </c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718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991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992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ROUND(J94,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ROUND((SUM(BE94:BE199)),  2)</f>
        <v>0</v>
      </c>
      <c r="G37" s="39"/>
      <c r="H37" s="39"/>
      <c r="I37" s="160">
        <v>0.20999999999999999</v>
      </c>
      <c r="J37" s="159">
        <f>ROUND(((SUM(BE94:BE199))*I37),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ROUND((SUM(BF94:BF199)),  2)</f>
        <v>0</v>
      </c>
      <c r="G38" s="39"/>
      <c r="H38" s="39"/>
      <c r="I38" s="160">
        <v>0.14999999999999999</v>
      </c>
      <c r="J38" s="159">
        <f>ROUND(((SUM(BF94:BF199))*I38),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ROUND((SUM(BG94:BG199)),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ROUND((SUM(BH94:BH199)),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ROUND((SUM(BI94:BI199)),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718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991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11.1 - ZRN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J94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191</v>
      </c>
      <c r="E68" s="181"/>
      <c r="F68" s="181"/>
      <c r="G68" s="181"/>
      <c r="H68" s="181"/>
      <c r="I68" s="181"/>
      <c r="J68" s="182">
        <f>J95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84"/>
      <c r="C69" s="125"/>
      <c r="D69" s="185" t="s">
        <v>192</v>
      </c>
      <c r="E69" s="186"/>
      <c r="F69" s="186"/>
      <c r="G69" s="186"/>
      <c r="H69" s="186"/>
      <c r="I69" s="186"/>
      <c r="J69" s="187">
        <f>J96</f>
        <v>0</v>
      </c>
      <c r="K69" s="125"/>
      <c r="L69" s="18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9" customFormat="1" ht="24.96" customHeight="1">
      <c r="A70" s="9"/>
      <c r="B70" s="178"/>
      <c r="C70" s="179"/>
      <c r="D70" s="180" t="s">
        <v>193</v>
      </c>
      <c r="E70" s="181"/>
      <c r="F70" s="181"/>
      <c r="G70" s="181"/>
      <c r="H70" s="181"/>
      <c r="I70" s="181"/>
      <c r="J70" s="182">
        <f>J97</f>
        <v>0</v>
      </c>
      <c r="K70" s="179"/>
      <c r="L70" s="183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2" customFormat="1" ht="21.84" customHeight="1">
      <c r="A71" s="39"/>
      <c r="B71" s="40"/>
      <c r="C71" s="41"/>
      <c r="D71" s="41"/>
      <c r="E71" s="41"/>
      <c r="F71" s="41"/>
      <c r="G71" s="41"/>
      <c r="H71" s="41"/>
      <c r="I71" s="41"/>
      <c r="J71" s="41"/>
      <c r="K71" s="41"/>
      <c r="L71" s="148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60"/>
      <c r="C72" s="61"/>
      <c r="D72" s="61"/>
      <c r="E72" s="61"/>
      <c r="F72" s="61"/>
      <c r="G72" s="61"/>
      <c r="H72" s="61"/>
      <c r="I72" s="61"/>
      <c r="J72" s="61"/>
      <c r="K72" s="61"/>
      <c r="L72" s="148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6" s="2" customFormat="1" ht="6.96" customHeight="1">
      <c r="A76" s="39"/>
      <c r="B76" s="62"/>
      <c r="C76" s="63"/>
      <c r="D76" s="63"/>
      <c r="E76" s="63"/>
      <c r="F76" s="63"/>
      <c r="G76" s="63"/>
      <c r="H76" s="63"/>
      <c r="I76" s="63"/>
      <c r="J76" s="63"/>
      <c r="K76" s="63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24.96" customHeight="1">
      <c r="A77" s="39"/>
      <c r="B77" s="40"/>
      <c r="C77" s="24" t="s">
        <v>194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6.96" customHeight="1">
      <c r="A78" s="39"/>
      <c r="B78" s="40"/>
      <c r="C78" s="41"/>
      <c r="D78" s="41"/>
      <c r="E78" s="41"/>
      <c r="F78" s="41"/>
      <c r="G78" s="41"/>
      <c r="H78" s="41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12" customHeight="1">
      <c r="A79" s="39"/>
      <c r="B79" s="40"/>
      <c r="C79" s="33" t="s">
        <v>16</v>
      </c>
      <c r="D79" s="41"/>
      <c r="E79" s="41"/>
      <c r="F79" s="41"/>
      <c r="G79" s="41"/>
      <c r="H79" s="41"/>
      <c r="I79" s="41"/>
      <c r="J79" s="41"/>
      <c r="K79" s="41"/>
      <c r="L79" s="148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6.5" customHeight="1">
      <c r="A80" s="39"/>
      <c r="B80" s="40"/>
      <c r="C80" s="41"/>
      <c r="D80" s="41"/>
      <c r="E80" s="172" t="str">
        <f>E7</f>
        <v>Oprava přejezdu v obvodu Správy tratí Ústí nad Labem pro r. 2021 - změna č. 1</v>
      </c>
      <c r="F80" s="33"/>
      <c r="G80" s="33"/>
      <c r="H80" s="33"/>
      <c r="I80" s="41"/>
      <c r="J80" s="41"/>
      <c r="K80" s="41"/>
      <c r="L80" s="148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1" customFormat="1" ht="12" customHeight="1">
      <c r="B81" s="22"/>
      <c r="C81" s="33" t="s">
        <v>181</v>
      </c>
      <c r="D81" s="23"/>
      <c r="E81" s="23"/>
      <c r="F81" s="23"/>
      <c r="G81" s="23"/>
      <c r="H81" s="23"/>
      <c r="I81" s="23"/>
      <c r="J81" s="23"/>
      <c r="K81" s="23"/>
      <c r="L81" s="21"/>
    </row>
    <row r="82" s="1" customFormat="1" ht="16.5" customHeight="1">
      <c r="B82" s="22"/>
      <c r="C82" s="23"/>
      <c r="D82" s="23"/>
      <c r="E82" s="172" t="s">
        <v>718</v>
      </c>
      <c r="F82" s="23"/>
      <c r="G82" s="23"/>
      <c r="H82" s="23"/>
      <c r="I82" s="23"/>
      <c r="J82" s="23"/>
      <c r="K82" s="23"/>
      <c r="L82" s="21"/>
    </row>
    <row r="83" s="1" customFormat="1" ht="12" customHeight="1">
      <c r="B83" s="22"/>
      <c r="C83" s="33" t="s">
        <v>183</v>
      </c>
      <c r="D83" s="23"/>
      <c r="E83" s="23"/>
      <c r="F83" s="23"/>
      <c r="G83" s="23"/>
      <c r="H83" s="23"/>
      <c r="I83" s="23"/>
      <c r="J83" s="23"/>
      <c r="K83" s="23"/>
      <c r="L83" s="21"/>
    </row>
    <row r="84" s="2" customFormat="1" ht="16.5" customHeight="1">
      <c r="A84" s="39"/>
      <c r="B84" s="40"/>
      <c r="C84" s="41"/>
      <c r="D84" s="41"/>
      <c r="E84" s="173" t="s">
        <v>991</v>
      </c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2" customHeight="1">
      <c r="A85" s="39"/>
      <c r="B85" s="40"/>
      <c r="C85" s="33" t="s">
        <v>185</v>
      </c>
      <c r="D85" s="41"/>
      <c r="E85" s="41"/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6.5" customHeight="1">
      <c r="A86" s="39"/>
      <c r="B86" s="40"/>
      <c r="C86" s="41"/>
      <c r="D86" s="41"/>
      <c r="E86" s="70" t="str">
        <f>E13</f>
        <v>SO 11.1 - ZRN</v>
      </c>
      <c r="F86" s="41"/>
      <c r="G86" s="41"/>
      <c r="H86" s="41"/>
      <c r="I86" s="41"/>
      <c r="J86" s="41"/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2" customHeight="1">
      <c r="A88" s="39"/>
      <c r="B88" s="40"/>
      <c r="C88" s="33" t="s">
        <v>21</v>
      </c>
      <c r="D88" s="41"/>
      <c r="E88" s="41"/>
      <c r="F88" s="28" t="str">
        <f>F16</f>
        <v>Obvod ST Ústí n.L.</v>
      </c>
      <c r="G88" s="41"/>
      <c r="H88" s="41"/>
      <c r="I88" s="33" t="s">
        <v>23</v>
      </c>
      <c r="J88" s="73" t="str">
        <f>IF(J16="","",J16)</f>
        <v>19. 11. 2020</v>
      </c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6.96" customHeight="1">
      <c r="A89" s="39"/>
      <c r="B89" s="40"/>
      <c r="C89" s="41"/>
      <c r="D89" s="41"/>
      <c r="E89" s="41"/>
      <c r="F89" s="41"/>
      <c r="G89" s="41"/>
      <c r="H89" s="41"/>
      <c r="I89" s="41"/>
      <c r="J89" s="41"/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5.15" customHeight="1">
      <c r="A90" s="39"/>
      <c r="B90" s="40"/>
      <c r="C90" s="33" t="s">
        <v>25</v>
      </c>
      <c r="D90" s="41"/>
      <c r="E90" s="41"/>
      <c r="F90" s="28" t="str">
        <f>E19</f>
        <v xml:space="preserve"> </v>
      </c>
      <c r="G90" s="41"/>
      <c r="H90" s="41"/>
      <c r="I90" s="33" t="s">
        <v>31</v>
      </c>
      <c r="J90" s="37" t="str">
        <f>E25</f>
        <v xml:space="preserve"> </v>
      </c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5.15" customHeight="1">
      <c r="A91" s="39"/>
      <c r="B91" s="40"/>
      <c r="C91" s="33" t="s">
        <v>29</v>
      </c>
      <c r="D91" s="41"/>
      <c r="E91" s="41"/>
      <c r="F91" s="28" t="str">
        <f>IF(E22="","",E22)</f>
        <v>Vyplň údaj</v>
      </c>
      <c r="G91" s="41"/>
      <c r="H91" s="41"/>
      <c r="I91" s="33" t="s">
        <v>33</v>
      </c>
      <c r="J91" s="37" t="str">
        <f>E28</f>
        <v>Jan Seemann</v>
      </c>
      <c r="K91" s="41"/>
      <c r="L91" s="148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0.32" customHeight="1">
      <c r="A92" s="39"/>
      <c r="B92" s="40"/>
      <c r="C92" s="41"/>
      <c r="D92" s="41"/>
      <c r="E92" s="41"/>
      <c r="F92" s="41"/>
      <c r="G92" s="41"/>
      <c r="H92" s="41"/>
      <c r="I92" s="41"/>
      <c r="J92" s="41"/>
      <c r="K92" s="41"/>
      <c r="L92" s="148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11" customFormat="1" ht="29.28" customHeight="1">
      <c r="A93" s="189"/>
      <c r="B93" s="190"/>
      <c r="C93" s="191" t="s">
        <v>195</v>
      </c>
      <c r="D93" s="192" t="s">
        <v>56</v>
      </c>
      <c r="E93" s="192" t="s">
        <v>52</v>
      </c>
      <c r="F93" s="192" t="s">
        <v>53</v>
      </c>
      <c r="G93" s="192" t="s">
        <v>196</v>
      </c>
      <c r="H93" s="192" t="s">
        <v>197</v>
      </c>
      <c r="I93" s="192" t="s">
        <v>198</v>
      </c>
      <c r="J93" s="192" t="s">
        <v>189</v>
      </c>
      <c r="K93" s="193" t="s">
        <v>199</v>
      </c>
      <c r="L93" s="194"/>
      <c r="M93" s="93" t="s">
        <v>19</v>
      </c>
      <c r="N93" s="94" t="s">
        <v>41</v>
      </c>
      <c r="O93" s="94" t="s">
        <v>200</v>
      </c>
      <c r="P93" s="94" t="s">
        <v>201</v>
      </c>
      <c r="Q93" s="94" t="s">
        <v>202</v>
      </c>
      <c r="R93" s="94" t="s">
        <v>203</v>
      </c>
      <c r="S93" s="94" t="s">
        <v>204</v>
      </c>
      <c r="T93" s="95" t="s">
        <v>205</v>
      </c>
      <c r="U93" s="189"/>
      <c r="V93" s="189"/>
      <c r="W93" s="189"/>
      <c r="X93" s="189"/>
      <c r="Y93" s="189"/>
      <c r="Z93" s="189"/>
      <c r="AA93" s="189"/>
      <c r="AB93" s="189"/>
      <c r="AC93" s="189"/>
      <c r="AD93" s="189"/>
      <c r="AE93" s="189"/>
    </row>
    <row r="94" s="2" customFormat="1" ht="22.8" customHeight="1">
      <c r="A94" s="39"/>
      <c r="B94" s="40"/>
      <c r="C94" s="100" t="s">
        <v>206</v>
      </c>
      <c r="D94" s="41"/>
      <c r="E94" s="41"/>
      <c r="F94" s="41"/>
      <c r="G94" s="41"/>
      <c r="H94" s="41"/>
      <c r="I94" s="41"/>
      <c r="J94" s="195">
        <f>BK94</f>
        <v>0</v>
      </c>
      <c r="K94" s="41"/>
      <c r="L94" s="45"/>
      <c r="M94" s="96"/>
      <c r="N94" s="196"/>
      <c r="O94" s="97"/>
      <c r="P94" s="197">
        <f>P95+P97</f>
        <v>0</v>
      </c>
      <c r="Q94" s="97"/>
      <c r="R94" s="197">
        <f>R95+R97</f>
        <v>266.22381000000001</v>
      </c>
      <c r="S94" s="97"/>
      <c r="T94" s="198">
        <f>T95+T97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T94" s="18" t="s">
        <v>70</v>
      </c>
      <c r="AU94" s="18" t="s">
        <v>190</v>
      </c>
      <c r="BK94" s="199">
        <f>BK95+BK97</f>
        <v>0</v>
      </c>
    </row>
    <row r="95" s="12" customFormat="1" ht="25.92" customHeight="1">
      <c r="A95" s="12"/>
      <c r="B95" s="200"/>
      <c r="C95" s="201"/>
      <c r="D95" s="202" t="s">
        <v>70</v>
      </c>
      <c r="E95" s="203" t="s">
        <v>207</v>
      </c>
      <c r="F95" s="203" t="s">
        <v>208</v>
      </c>
      <c r="G95" s="201"/>
      <c r="H95" s="201"/>
      <c r="I95" s="204"/>
      <c r="J95" s="205">
        <f>BK95</f>
        <v>0</v>
      </c>
      <c r="K95" s="201"/>
      <c r="L95" s="206"/>
      <c r="M95" s="207"/>
      <c r="N95" s="208"/>
      <c r="O95" s="208"/>
      <c r="P95" s="209">
        <f>P96</f>
        <v>0</v>
      </c>
      <c r="Q95" s="208"/>
      <c r="R95" s="209">
        <f>R96</f>
        <v>0</v>
      </c>
      <c r="S95" s="208"/>
      <c r="T95" s="210">
        <f>T96</f>
        <v>0</v>
      </c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R95" s="211" t="s">
        <v>75</v>
      </c>
      <c r="AT95" s="212" t="s">
        <v>70</v>
      </c>
      <c r="AU95" s="212" t="s">
        <v>71</v>
      </c>
      <c r="AY95" s="211" t="s">
        <v>209</v>
      </c>
      <c r="BK95" s="213">
        <f>BK96</f>
        <v>0</v>
      </c>
    </row>
    <row r="96" s="12" customFormat="1" ht="22.8" customHeight="1">
      <c r="A96" s="12"/>
      <c r="B96" s="200"/>
      <c r="C96" s="201"/>
      <c r="D96" s="202" t="s">
        <v>70</v>
      </c>
      <c r="E96" s="214" t="s">
        <v>126</v>
      </c>
      <c r="F96" s="214" t="s">
        <v>210</v>
      </c>
      <c r="G96" s="201"/>
      <c r="H96" s="201"/>
      <c r="I96" s="204"/>
      <c r="J96" s="215">
        <f>BK96</f>
        <v>0</v>
      </c>
      <c r="K96" s="201"/>
      <c r="L96" s="206"/>
      <c r="M96" s="207"/>
      <c r="N96" s="208"/>
      <c r="O96" s="208"/>
      <c r="P96" s="209">
        <v>0</v>
      </c>
      <c r="Q96" s="208"/>
      <c r="R96" s="209">
        <v>0</v>
      </c>
      <c r="S96" s="208"/>
      <c r="T96" s="210">
        <v>0</v>
      </c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R96" s="211" t="s">
        <v>75</v>
      </c>
      <c r="AT96" s="212" t="s">
        <v>70</v>
      </c>
      <c r="AU96" s="212" t="s">
        <v>75</v>
      </c>
      <c r="AY96" s="211" t="s">
        <v>209</v>
      </c>
      <c r="BK96" s="213">
        <v>0</v>
      </c>
    </row>
    <row r="97" s="12" customFormat="1" ht="25.92" customHeight="1">
      <c r="A97" s="12"/>
      <c r="B97" s="200"/>
      <c r="C97" s="201"/>
      <c r="D97" s="202" t="s">
        <v>70</v>
      </c>
      <c r="E97" s="203" t="s">
        <v>211</v>
      </c>
      <c r="F97" s="203" t="s">
        <v>212</v>
      </c>
      <c r="G97" s="201"/>
      <c r="H97" s="201"/>
      <c r="I97" s="204"/>
      <c r="J97" s="205">
        <f>BK97</f>
        <v>0</v>
      </c>
      <c r="K97" s="201"/>
      <c r="L97" s="206"/>
      <c r="M97" s="207"/>
      <c r="N97" s="208"/>
      <c r="O97" s="208"/>
      <c r="P97" s="209">
        <f>SUM(P98:P199)</f>
        <v>0</v>
      </c>
      <c r="Q97" s="208"/>
      <c r="R97" s="209">
        <f>SUM(R98:R199)</f>
        <v>266.22381000000001</v>
      </c>
      <c r="S97" s="208"/>
      <c r="T97" s="210">
        <f>SUM(T98:T199)</f>
        <v>0</v>
      </c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R97" s="211" t="s">
        <v>116</v>
      </c>
      <c r="AT97" s="212" t="s">
        <v>70</v>
      </c>
      <c r="AU97" s="212" t="s">
        <v>71</v>
      </c>
      <c r="AY97" s="211" t="s">
        <v>209</v>
      </c>
      <c r="BK97" s="213">
        <f>SUM(BK98:BK199)</f>
        <v>0</v>
      </c>
    </row>
    <row r="98" s="2" customFormat="1">
      <c r="A98" s="39"/>
      <c r="B98" s="40"/>
      <c r="C98" s="216" t="s">
        <v>75</v>
      </c>
      <c r="D98" s="216" t="s">
        <v>213</v>
      </c>
      <c r="E98" s="217" t="s">
        <v>214</v>
      </c>
      <c r="F98" s="218" t="s">
        <v>215</v>
      </c>
      <c r="G98" s="219" t="s">
        <v>167</v>
      </c>
      <c r="H98" s="220">
        <v>18</v>
      </c>
      <c r="I98" s="221"/>
      <c r="J98" s="222">
        <f>ROUND(I98*H98,2)</f>
        <v>0</v>
      </c>
      <c r="K98" s="218" t="s">
        <v>216</v>
      </c>
      <c r="L98" s="45"/>
      <c r="M98" s="223" t="s">
        <v>19</v>
      </c>
      <c r="N98" s="224" t="s">
        <v>42</v>
      </c>
      <c r="O98" s="85"/>
      <c r="P98" s="225">
        <f>O98*H98</f>
        <v>0</v>
      </c>
      <c r="Q98" s="225">
        <v>0</v>
      </c>
      <c r="R98" s="225">
        <f>Q98*H98</f>
        <v>0</v>
      </c>
      <c r="S98" s="225">
        <v>0</v>
      </c>
      <c r="T98" s="226">
        <f>S98*H98</f>
        <v>0</v>
      </c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R98" s="227" t="s">
        <v>217</v>
      </c>
      <c r="AT98" s="227" t="s">
        <v>213</v>
      </c>
      <c r="AU98" s="227" t="s">
        <v>75</v>
      </c>
      <c r="AY98" s="18" t="s">
        <v>209</v>
      </c>
      <c r="BE98" s="228">
        <f>IF(N98="základní",J98,0)</f>
        <v>0</v>
      </c>
      <c r="BF98" s="228">
        <f>IF(N98="snížená",J98,0)</f>
        <v>0</v>
      </c>
      <c r="BG98" s="228">
        <f>IF(N98="zákl. přenesená",J98,0)</f>
        <v>0</v>
      </c>
      <c r="BH98" s="228">
        <f>IF(N98="sníž. přenesená",J98,0)</f>
        <v>0</v>
      </c>
      <c r="BI98" s="228">
        <f>IF(N98="nulová",J98,0)</f>
        <v>0</v>
      </c>
      <c r="BJ98" s="18" t="s">
        <v>75</v>
      </c>
      <c r="BK98" s="228">
        <f>ROUND(I98*H98,2)</f>
        <v>0</v>
      </c>
      <c r="BL98" s="18" t="s">
        <v>217</v>
      </c>
      <c r="BM98" s="227" t="s">
        <v>218</v>
      </c>
    </row>
    <row r="99" s="2" customFormat="1" ht="33" customHeight="1">
      <c r="A99" s="39"/>
      <c r="B99" s="40"/>
      <c r="C99" s="216" t="s">
        <v>79</v>
      </c>
      <c r="D99" s="216" t="s">
        <v>213</v>
      </c>
      <c r="E99" s="217" t="s">
        <v>230</v>
      </c>
      <c r="F99" s="218" t="s">
        <v>231</v>
      </c>
      <c r="G99" s="219" t="s">
        <v>176</v>
      </c>
      <c r="H99" s="220">
        <v>101</v>
      </c>
      <c r="I99" s="221"/>
      <c r="J99" s="222">
        <f>ROUND(I99*H99,2)</f>
        <v>0</v>
      </c>
      <c r="K99" s="218" t="s">
        <v>216</v>
      </c>
      <c r="L99" s="45"/>
      <c r="M99" s="223" t="s">
        <v>19</v>
      </c>
      <c r="N99" s="224" t="s">
        <v>42</v>
      </c>
      <c r="O99" s="85"/>
      <c r="P99" s="225">
        <f>O99*H99</f>
        <v>0</v>
      </c>
      <c r="Q99" s="225">
        <v>0</v>
      </c>
      <c r="R99" s="225">
        <f>Q99*H99</f>
        <v>0</v>
      </c>
      <c r="S99" s="225">
        <v>0</v>
      </c>
      <c r="T99" s="226">
        <f>S99*H99</f>
        <v>0</v>
      </c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R99" s="227" t="s">
        <v>217</v>
      </c>
      <c r="AT99" s="227" t="s">
        <v>213</v>
      </c>
      <c r="AU99" s="227" t="s">
        <v>75</v>
      </c>
      <c r="AY99" s="18" t="s">
        <v>209</v>
      </c>
      <c r="BE99" s="228">
        <f>IF(N99="základní",J99,0)</f>
        <v>0</v>
      </c>
      <c r="BF99" s="228">
        <f>IF(N99="snížená",J99,0)</f>
        <v>0</v>
      </c>
      <c r="BG99" s="228">
        <f>IF(N99="zákl. přenesená",J99,0)</f>
        <v>0</v>
      </c>
      <c r="BH99" s="228">
        <f>IF(N99="sníž. přenesená",J99,0)</f>
        <v>0</v>
      </c>
      <c r="BI99" s="228">
        <f>IF(N99="nulová",J99,0)</f>
        <v>0</v>
      </c>
      <c r="BJ99" s="18" t="s">
        <v>75</v>
      </c>
      <c r="BK99" s="228">
        <f>ROUND(I99*H99,2)</f>
        <v>0</v>
      </c>
      <c r="BL99" s="18" t="s">
        <v>217</v>
      </c>
      <c r="BM99" s="227" t="s">
        <v>232</v>
      </c>
    </row>
    <row r="100" s="13" customFormat="1">
      <c r="A100" s="13"/>
      <c r="B100" s="234"/>
      <c r="C100" s="235"/>
      <c r="D100" s="229" t="s">
        <v>225</v>
      </c>
      <c r="E100" s="236" t="s">
        <v>19</v>
      </c>
      <c r="F100" s="237" t="s">
        <v>993</v>
      </c>
      <c r="G100" s="235"/>
      <c r="H100" s="238">
        <v>22</v>
      </c>
      <c r="I100" s="239"/>
      <c r="J100" s="235"/>
      <c r="K100" s="235"/>
      <c r="L100" s="240"/>
      <c r="M100" s="241"/>
      <c r="N100" s="242"/>
      <c r="O100" s="242"/>
      <c r="P100" s="242"/>
      <c r="Q100" s="242"/>
      <c r="R100" s="242"/>
      <c r="S100" s="242"/>
      <c r="T100" s="24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T100" s="244" t="s">
        <v>225</v>
      </c>
      <c r="AU100" s="244" t="s">
        <v>75</v>
      </c>
      <c r="AV100" s="13" t="s">
        <v>79</v>
      </c>
      <c r="AW100" s="13" t="s">
        <v>32</v>
      </c>
      <c r="AX100" s="13" t="s">
        <v>71</v>
      </c>
      <c r="AY100" s="244" t="s">
        <v>209</v>
      </c>
    </row>
    <row r="101" s="13" customFormat="1">
      <c r="A101" s="13"/>
      <c r="B101" s="234"/>
      <c r="C101" s="235"/>
      <c r="D101" s="229" t="s">
        <v>225</v>
      </c>
      <c r="E101" s="236" t="s">
        <v>19</v>
      </c>
      <c r="F101" s="237" t="s">
        <v>994</v>
      </c>
      <c r="G101" s="235"/>
      <c r="H101" s="238">
        <v>67</v>
      </c>
      <c r="I101" s="239"/>
      <c r="J101" s="235"/>
      <c r="K101" s="235"/>
      <c r="L101" s="240"/>
      <c r="M101" s="241"/>
      <c r="N101" s="242"/>
      <c r="O101" s="242"/>
      <c r="P101" s="242"/>
      <c r="Q101" s="242"/>
      <c r="R101" s="242"/>
      <c r="S101" s="242"/>
      <c r="T101" s="24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44" t="s">
        <v>225</v>
      </c>
      <c r="AU101" s="244" t="s">
        <v>75</v>
      </c>
      <c r="AV101" s="13" t="s">
        <v>79</v>
      </c>
      <c r="AW101" s="13" t="s">
        <v>32</v>
      </c>
      <c r="AX101" s="13" t="s">
        <v>71</v>
      </c>
      <c r="AY101" s="244" t="s">
        <v>209</v>
      </c>
    </row>
    <row r="102" s="13" customFormat="1">
      <c r="A102" s="13"/>
      <c r="B102" s="234"/>
      <c r="C102" s="235"/>
      <c r="D102" s="229" t="s">
        <v>225</v>
      </c>
      <c r="E102" s="236" t="s">
        <v>19</v>
      </c>
      <c r="F102" s="237" t="s">
        <v>995</v>
      </c>
      <c r="G102" s="235"/>
      <c r="H102" s="238">
        <v>12</v>
      </c>
      <c r="I102" s="239"/>
      <c r="J102" s="235"/>
      <c r="K102" s="235"/>
      <c r="L102" s="240"/>
      <c r="M102" s="241"/>
      <c r="N102" s="242"/>
      <c r="O102" s="242"/>
      <c r="P102" s="242"/>
      <c r="Q102" s="242"/>
      <c r="R102" s="242"/>
      <c r="S102" s="242"/>
      <c r="T102" s="24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44" t="s">
        <v>225</v>
      </c>
      <c r="AU102" s="244" t="s">
        <v>75</v>
      </c>
      <c r="AV102" s="13" t="s">
        <v>79</v>
      </c>
      <c r="AW102" s="13" t="s">
        <v>32</v>
      </c>
      <c r="AX102" s="13" t="s">
        <v>71</v>
      </c>
      <c r="AY102" s="244" t="s">
        <v>209</v>
      </c>
    </row>
    <row r="103" s="14" customFormat="1">
      <c r="A103" s="14"/>
      <c r="B103" s="245"/>
      <c r="C103" s="246"/>
      <c r="D103" s="229" t="s">
        <v>225</v>
      </c>
      <c r="E103" s="247" t="s">
        <v>174</v>
      </c>
      <c r="F103" s="248" t="s">
        <v>229</v>
      </c>
      <c r="G103" s="246"/>
      <c r="H103" s="249">
        <v>101</v>
      </c>
      <c r="I103" s="250"/>
      <c r="J103" s="246"/>
      <c r="K103" s="246"/>
      <c r="L103" s="251"/>
      <c r="M103" s="252"/>
      <c r="N103" s="253"/>
      <c r="O103" s="253"/>
      <c r="P103" s="253"/>
      <c r="Q103" s="253"/>
      <c r="R103" s="253"/>
      <c r="S103" s="253"/>
      <c r="T103" s="25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T103" s="255" t="s">
        <v>225</v>
      </c>
      <c r="AU103" s="255" t="s">
        <v>75</v>
      </c>
      <c r="AV103" s="14" t="s">
        <v>116</v>
      </c>
      <c r="AW103" s="14" t="s">
        <v>32</v>
      </c>
      <c r="AX103" s="14" t="s">
        <v>75</v>
      </c>
      <c r="AY103" s="255" t="s">
        <v>209</v>
      </c>
    </row>
    <row r="104" s="2" customFormat="1" ht="33" customHeight="1">
      <c r="A104" s="39"/>
      <c r="B104" s="40"/>
      <c r="C104" s="216" t="s">
        <v>87</v>
      </c>
      <c r="D104" s="216" t="s">
        <v>213</v>
      </c>
      <c r="E104" s="217" t="s">
        <v>996</v>
      </c>
      <c r="F104" s="218" t="s">
        <v>997</v>
      </c>
      <c r="G104" s="219" t="s">
        <v>176</v>
      </c>
      <c r="H104" s="220">
        <v>6.75</v>
      </c>
      <c r="I104" s="221"/>
      <c r="J104" s="222">
        <f>ROUND(I104*H104,2)</f>
        <v>0</v>
      </c>
      <c r="K104" s="218" t="s">
        <v>216</v>
      </c>
      <c r="L104" s="45"/>
      <c r="M104" s="223" t="s">
        <v>19</v>
      </c>
      <c r="N104" s="224" t="s">
        <v>42</v>
      </c>
      <c r="O104" s="85"/>
      <c r="P104" s="225">
        <f>O104*H104</f>
        <v>0</v>
      </c>
      <c r="Q104" s="225">
        <v>0</v>
      </c>
      <c r="R104" s="225">
        <f>Q104*H104</f>
        <v>0</v>
      </c>
      <c r="S104" s="225">
        <v>0</v>
      </c>
      <c r="T104" s="226">
        <f>S104*H104</f>
        <v>0</v>
      </c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R104" s="227" t="s">
        <v>116</v>
      </c>
      <c r="AT104" s="227" t="s">
        <v>213</v>
      </c>
      <c r="AU104" s="227" t="s">
        <v>75</v>
      </c>
      <c r="AY104" s="18" t="s">
        <v>209</v>
      </c>
      <c r="BE104" s="228">
        <f>IF(N104="základní",J104,0)</f>
        <v>0</v>
      </c>
      <c r="BF104" s="228">
        <f>IF(N104="snížená",J104,0)</f>
        <v>0</v>
      </c>
      <c r="BG104" s="228">
        <f>IF(N104="zákl. přenesená",J104,0)</f>
        <v>0</v>
      </c>
      <c r="BH104" s="228">
        <f>IF(N104="sníž. přenesená",J104,0)</f>
        <v>0</v>
      </c>
      <c r="BI104" s="228">
        <f>IF(N104="nulová",J104,0)</f>
        <v>0</v>
      </c>
      <c r="BJ104" s="18" t="s">
        <v>75</v>
      </c>
      <c r="BK104" s="228">
        <f>ROUND(I104*H104,2)</f>
        <v>0</v>
      </c>
      <c r="BL104" s="18" t="s">
        <v>116</v>
      </c>
      <c r="BM104" s="227" t="s">
        <v>998</v>
      </c>
    </row>
    <row r="105" s="13" customFormat="1">
      <c r="A105" s="13"/>
      <c r="B105" s="234"/>
      <c r="C105" s="235"/>
      <c r="D105" s="229" t="s">
        <v>225</v>
      </c>
      <c r="E105" s="236" t="s">
        <v>988</v>
      </c>
      <c r="F105" s="237" t="s">
        <v>999</v>
      </c>
      <c r="G105" s="235"/>
      <c r="H105" s="238">
        <v>6.75</v>
      </c>
      <c r="I105" s="239"/>
      <c r="J105" s="235"/>
      <c r="K105" s="235"/>
      <c r="L105" s="240"/>
      <c r="M105" s="241"/>
      <c r="N105" s="242"/>
      <c r="O105" s="242"/>
      <c r="P105" s="242"/>
      <c r="Q105" s="242"/>
      <c r="R105" s="242"/>
      <c r="S105" s="242"/>
      <c r="T105" s="24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44" t="s">
        <v>225</v>
      </c>
      <c r="AU105" s="244" t="s">
        <v>75</v>
      </c>
      <c r="AV105" s="13" t="s">
        <v>79</v>
      </c>
      <c r="AW105" s="13" t="s">
        <v>32</v>
      </c>
      <c r="AX105" s="13" t="s">
        <v>75</v>
      </c>
      <c r="AY105" s="244" t="s">
        <v>209</v>
      </c>
    </row>
    <row r="106" s="2" customFormat="1">
      <c r="A106" s="39"/>
      <c r="B106" s="40"/>
      <c r="C106" s="216" t="s">
        <v>116</v>
      </c>
      <c r="D106" s="216" t="s">
        <v>213</v>
      </c>
      <c r="E106" s="217" t="s">
        <v>1000</v>
      </c>
      <c r="F106" s="218" t="s">
        <v>1001</v>
      </c>
      <c r="G106" s="219" t="s">
        <v>167</v>
      </c>
      <c r="H106" s="220">
        <v>20</v>
      </c>
      <c r="I106" s="221"/>
      <c r="J106" s="222">
        <f>ROUND(I106*H106,2)</f>
        <v>0</v>
      </c>
      <c r="K106" s="218" t="s">
        <v>216</v>
      </c>
      <c r="L106" s="45"/>
      <c r="M106" s="223" t="s">
        <v>19</v>
      </c>
      <c r="N106" s="224" t="s">
        <v>42</v>
      </c>
      <c r="O106" s="85"/>
      <c r="P106" s="225">
        <f>O106*H106</f>
        <v>0</v>
      </c>
      <c r="Q106" s="225">
        <v>0</v>
      </c>
      <c r="R106" s="225">
        <f>Q106*H106</f>
        <v>0</v>
      </c>
      <c r="S106" s="225">
        <v>0</v>
      </c>
      <c r="T106" s="226">
        <f>S106*H106</f>
        <v>0</v>
      </c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R106" s="227" t="s">
        <v>217</v>
      </c>
      <c r="AT106" s="227" t="s">
        <v>213</v>
      </c>
      <c r="AU106" s="227" t="s">
        <v>75</v>
      </c>
      <c r="AY106" s="18" t="s">
        <v>209</v>
      </c>
      <c r="BE106" s="228">
        <f>IF(N106="základní",J106,0)</f>
        <v>0</v>
      </c>
      <c r="BF106" s="228">
        <f>IF(N106="snížená",J106,0)</f>
        <v>0</v>
      </c>
      <c r="BG106" s="228">
        <f>IF(N106="zákl. přenesená",J106,0)</f>
        <v>0</v>
      </c>
      <c r="BH106" s="228">
        <f>IF(N106="sníž. přenesená",J106,0)</f>
        <v>0</v>
      </c>
      <c r="BI106" s="228">
        <f>IF(N106="nulová",J106,0)</f>
        <v>0</v>
      </c>
      <c r="BJ106" s="18" t="s">
        <v>75</v>
      </c>
      <c r="BK106" s="228">
        <f>ROUND(I106*H106,2)</f>
        <v>0</v>
      </c>
      <c r="BL106" s="18" t="s">
        <v>217</v>
      </c>
      <c r="BM106" s="227" t="s">
        <v>238</v>
      </c>
    </row>
    <row r="107" s="13" customFormat="1">
      <c r="A107" s="13"/>
      <c r="B107" s="234"/>
      <c r="C107" s="235"/>
      <c r="D107" s="229" t="s">
        <v>225</v>
      </c>
      <c r="E107" s="236" t="s">
        <v>19</v>
      </c>
      <c r="F107" s="237" t="s">
        <v>1002</v>
      </c>
      <c r="G107" s="235"/>
      <c r="H107" s="238">
        <v>20</v>
      </c>
      <c r="I107" s="239"/>
      <c r="J107" s="235"/>
      <c r="K107" s="235"/>
      <c r="L107" s="240"/>
      <c r="M107" s="241"/>
      <c r="N107" s="242"/>
      <c r="O107" s="242"/>
      <c r="P107" s="242"/>
      <c r="Q107" s="242"/>
      <c r="R107" s="242"/>
      <c r="S107" s="242"/>
      <c r="T107" s="24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44" t="s">
        <v>225</v>
      </c>
      <c r="AU107" s="244" t="s">
        <v>75</v>
      </c>
      <c r="AV107" s="13" t="s">
        <v>79</v>
      </c>
      <c r="AW107" s="13" t="s">
        <v>32</v>
      </c>
      <c r="AX107" s="13" t="s">
        <v>75</v>
      </c>
      <c r="AY107" s="244" t="s">
        <v>209</v>
      </c>
    </row>
    <row r="108" s="2" customFormat="1" ht="90" customHeight="1">
      <c r="A108" s="39"/>
      <c r="B108" s="40"/>
      <c r="C108" s="216" t="s">
        <v>126</v>
      </c>
      <c r="D108" s="216" t="s">
        <v>213</v>
      </c>
      <c r="E108" s="217" t="s">
        <v>656</v>
      </c>
      <c r="F108" s="218" t="s">
        <v>1003</v>
      </c>
      <c r="G108" s="219" t="s">
        <v>221</v>
      </c>
      <c r="H108" s="220">
        <v>36</v>
      </c>
      <c r="I108" s="221"/>
      <c r="J108" s="222">
        <f>ROUND(I108*H108,2)</f>
        <v>0</v>
      </c>
      <c r="K108" s="218" t="s">
        <v>216</v>
      </c>
      <c r="L108" s="45"/>
      <c r="M108" s="223" t="s">
        <v>19</v>
      </c>
      <c r="N108" s="224" t="s">
        <v>42</v>
      </c>
      <c r="O108" s="85"/>
      <c r="P108" s="225">
        <f>O108*H108</f>
        <v>0</v>
      </c>
      <c r="Q108" s="225">
        <v>0</v>
      </c>
      <c r="R108" s="225">
        <f>Q108*H108</f>
        <v>0</v>
      </c>
      <c r="S108" s="225">
        <v>0</v>
      </c>
      <c r="T108" s="226">
        <f>S108*H108</f>
        <v>0</v>
      </c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R108" s="227" t="s">
        <v>116</v>
      </c>
      <c r="AT108" s="227" t="s">
        <v>213</v>
      </c>
      <c r="AU108" s="227" t="s">
        <v>75</v>
      </c>
      <c r="AY108" s="18" t="s">
        <v>209</v>
      </c>
      <c r="BE108" s="228">
        <f>IF(N108="základní",J108,0)</f>
        <v>0</v>
      </c>
      <c r="BF108" s="228">
        <f>IF(N108="snížená",J108,0)</f>
        <v>0</v>
      </c>
      <c r="BG108" s="228">
        <f>IF(N108="zákl. přenesená",J108,0)</f>
        <v>0</v>
      </c>
      <c r="BH108" s="228">
        <f>IF(N108="sníž. přenesená",J108,0)</f>
        <v>0</v>
      </c>
      <c r="BI108" s="228">
        <f>IF(N108="nulová",J108,0)</f>
        <v>0</v>
      </c>
      <c r="BJ108" s="18" t="s">
        <v>75</v>
      </c>
      <c r="BK108" s="228">
        <f>ROUND(I108*H108,2)</f>
        <v>0</v>
      </c>
      <c r="BL108" s="18" t="s">
        <v>116</v>
      </c>
      <c r="BM108" s="227" t="s">
        <v>736</v>
      </c>
    </row>
    <row r="109" s="2" customFormat="1">
      <c r="A109" s="39"/>
      <c r="B109" s="40"/>
      <c r="C109" s="41"/>
      <c r="D109" s="229" t="s">
        <v>223</v>
      </c>
      <c r="E109" s="41"/>
      <c r="F109" s="230" t="s">
        <v>659</v>
      </c>
      <c r="G109" s="41"/>
      <c r="H109" s="41"/>
      <c r="I109" s="231"/>
      <c r="J109" s="41"/>
      <c r="K109" s="41"/>
      <c r="L109" s="45"/>
      <c r="M109" s="232"/>
      <c r="N109" s="233"/>
      <c r="O109" s="85"/>
      <c r="P109" s="85"/>
      <c r="Q109" s="85"/>
      <c r="R109" s="85"/>
      <c r="S109" s="85"/>
      <c r="T109" s="86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T109" s="18" t="s">
        <v>223</v>
      </c>
      <c r="AU109" s="18" t="s">
        <v>75</v>
      </c>
    </row>
    <row r="110" s="13" customFormat="1">
      <c r="A110" s="13"/>
      <c r="B110" s="234"/>
      <c r="C110" s="235"/>
      <c r="D110" s="229" t="s">
        <v>225</v>
      </c>
      <c r="E110" s="236" t="s">
        <v>19</v>
      </c>
      <c r="F110" s="237" t="s">
        <v>1004</v>
      </c>
      <c r="G110" s="235"/>
      <c r="H110" s="238">
        <v>19</v>
      </c>
      <c r="I110" s="239"/>
      <c r="J110" s="235"/>
      <c r="K110" s="235"/>
      <c r="L110" s="240"/>
      <c r="M110" s="241"/>
      <c r="N110" s="242"/>
      <c r="O110" s="242"/>
      <c r="P110" s="242"/>
      <c r="Q110" s="242"/>
      <c r="R110" s="242"/>
      <c r="S110" s="242"/>
      <c r="T110" s="24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44" t="s">
        <v>225</v>
      </c>
      <c r="AU110" s="244" t="s">
        <v>75</v>
      </c>
      <c r="AV110" s="13" t="s">
        <v>79</v>
      </c>
      <c r="AW110" s="13" t="s">
        <v>32</v>
      </c>
      <c r="AX110" s="13" t="s">
        <v>71</v>
      </c>
      <c r="AY110" s="244" t="s">
        <v>209</v>
      </c>
    </row>
    <row r="111" s="13" customFormat="1">
      <c r="A111" s="13"/>
      <c r="B111" s="234"/>
      <c r="C111" s="235"/>
      <c r="D111" s="229" t="s">
        <v>225</v>
      </c>
      <c r="E111" s="236" t="s">
        <v>19</v>
      </c>
      <c r="F111" s="237" t="s">
        <v>1005</v>
      </c>
      <c r="G111" s="235"/>
      <c r="H111" s="238">
        <v>17</v>
      </c>
      <c r="I111" s="239"/>
      <c r="J111" s="235"/>
      <c r="K111" s="235"/>
      <c r="L111" s="240"/>
      <c r="M111" s="241"/>
      <c r="N111" s="242"/>
      <c r="O111" s="242"/>
      <c r="P111" s="242"/>
      <c r="Q111" s="242"/>
      <c r="R111" s="242"/>
      <c r="S111" s="242"/>
      <c r="T111" s="24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44" t="s">
        <v>225</v>
      </c>
      <c r="AU111" s="244" t="s">
        <v>75</v>
      </c>
      <c r="AV111" s="13" t="s">
        <v>79</v>
      </c>
      <c r="AW111" s="13" t="s">
        <v>32</v>
      </c>
      <c r="AX111" s="13" t="s">
        <v>71</v>
      </c>
      <c r="AY111" s="244" t="s">
        <v>209</v>
      </c>
    </row>
    <row r="112" s="14" customFormat="1">
      <c r="A112" s="14"/>
      <c r="B112" s="245"/>
      <c r="C112" s="246"/>
      <c r="D112" s="229" t="s">
        <v>225</v>
      </c>
      <c r="E112" s="247" t="s">
        <v>19</v>
      </c>
      <c r="F112" s="248" t="s">
        <v>229</v>
      </c>
      <c r="G112" s="246"/>
      <c r="H112" s="249">
        <v>36</v>
      </c>
      <c r="I112" s="250"/>
      <c r="J112" s="246"/>
      <c r="K112" s="246"/>
      <c r="L112" s="251"/>
      <c r="M112" s="252"/>
      <c r="N112" s="253"/>
      <c r="O112" s="253"/>
      <c r="P112" s="253"/>
      <c r="Q112" s="253"/>
      <c r="R112" s="253"/>
      <c r="S112" s="253"/>
      <c r="T112" s="25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T112" s="255" t="s">
        <v>225</v>
      </c>
      <c r="AU112" s="255" t="s">
        <v>75</v>
      </c>
      <c r="AV112" s="14" t="s">
        <v>116</v>
      </c>
      <c r="AW112" s="14" t="s">
        <v>32</v>
      </c>
      <c r="AX112" s="14" t="s">
        <v>75</v>
      </c>
      <c r="AY112" s="255" t="s">
        <v>209</v>
      </c>
    </row>
    <row r="113" s="2" customFormat="1" ht="24.15" customHeight="1">
      <c r="A113" s="39"/>
      <c r="B113" s="40"/>
      <c r="C113" s="256" t="s">
        <v>134</v>
      </c>
      <c r="D113" s="256" t="s">
        <v>247</v>
      </c>
      <c r="E113" s="257" t="s">
        <v>1006</v>
      </c>
      <c r="F113" s="258" t="s">
        <v>1007</v>
      </c>
      <c r="G113" s="259" t="s">
        <v>221</v>
      </c>
      <c r="H113" s="260">
        <v>19</v>
      </c>
      <c r="I113" s="261"/>
      <c r="J113" s="262">
        <f>ROUND(I113*H113,2)</f>
        <v>0</v>
      </c>
      <c r="K113" s="258" t="s">
        <v>19</v>
      </c>
      <c r="L113" s="263"/>
      <c r="M113" s="264" t="s">
        <v>19</v>
      </c>
      <c r="N113" s="265" t="s">
        <v>42</v>
      </c>
      <c r="O113" s="85"/>
      <c r="P113" s="225">
        <f>O113*H113</f>
        <v>0</v>
      </c>
      <c r="Q113" s="225">
        <v>0.32729999999999998</v>
      </c>
      <c r="R113" s="225">
        <f>Q113*H113</f>
        <v>6.2186999999999992</v>
      </c>
      <c r="S113" s="225">
        <v>0</v>
      </c>
      <c r="T113" s="226">
        <f>S113*H113</f>
        <v>0</v>
      </c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R113" s="227" t="s">
        <v>226</v>
      </c>
      <c r="AT113" s="227" t="s">
        <v>247</v>
      </c>
      <c r="AU113" s="227" t="s">
        <v>75</v>
      </c>
      <c r="AY113" s="18" t="s">
        <v>209</v>
      </c>
      <c r="BE113" s="228">
        <f>IF(N113="základní",J113,0)</f>
        <v>0</v>
      </c>
      <c r="BF113" s="228">
        <f>IF(N113="snížená",J113,0)</f>
        <v>0</v>
      </c>
      <c r="BG113" s="228">
        <f>IF(N113="zákl. přenesená",J113,0)</f>
        <v>0</v>
      </c>
      <c r="BH113" s="228">
        <f>IF(N113="sníž. přenesená",J113,0)</f>
        <v>0</v>
      </c>
      <c r="BI113" s="228">
        <f>IF(N113="nulová",J113,0)</f>
        <v>0</v>
      </c>
      <c r="BJ113" s="18" t="s">
        <v>75</v>
      </c>
      <c r="BK113" s="228">
        <f>ROUND(I113*H113,2)</f>
        <v>0</v>
      </c>
      <c r="BL113" s="18" t="s">
        <v>116</v>
      </c>
      <c r="BM113" s="227" t="s">
        <v>1008</v>
      </c>
    </row>
    <row r="114" s="13" customFormat="1">
      <c r="A114" s="13"/>
      <c r="B114" s="234"/>
      <c r="C114" s="235"/>
      <c r="D114" s="229" t="s">
        <v>225</v>
      </c>
      <c r="E114" s="236" t="s">
        <v>19</v>
      </c>
      <c r="F114" s="237" t="s">
        <v>1009</v>
      </c>
      <c r="G114" s="235"/>
      <c r="H114" s="238">
        <v>19</v>
      </c>
      <c r="I114" s="239"/>
      <c r="J114" s="235"/>
      <c r="K114" s="235"/>
      <c r="L114" s="240"/>
      <c r="M114" s="241"/>
      <c r="N114" s="242"/>
      <c r="O114" s="242"/>
      <c r="P114" s="242"/>
      <c r="Q114" s="242"/>
      <c r="R114" s="242"/>
      <c r="S114" s="242"/>
      <c r="T114" s="24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44" t="s">
        <v>225</v>
      </c>
      <c r="AU114" s="244" t="s">
        <v>75</v>
      </c>
      <c r="AV114" s="13" t="s">
        <v>79</v>
      </c>
      <c r="AW114" s="13" t="s">
        <v>32</v>
      </c>
      <c r="AX114" s="13" t="s">
        <v>75</v>
      </c>
      <c r="AY114" s="244" t="s">
        <v>209</v>
      </c>
    </row>
    <row r="115" s="2" customFormat="1">
      <c r="A115" s="39"/>
      <c r="B115" s="40"/>
      <c r="C115" s="216" t="s">
        <v>252</v>
      </c>
      <c r="D115" s="216" t="s">
        <v>213</v>
      </c>
      <c r="E115" s="217" t="s">
        <v>751</v>
      </c>
      <c r="F115" s="218" t="s">
        <v>752</v>
      </c>
      <c r="G115" s="219" t="s">
        <v>258</v>
      </c>
      <c r="H115" s="220">
        <v>110</v>
      </c>
      <c r="I115" s="221"/>
      <c r="J115" s="222">
        <f>ROUND(I115*H115,2)</f>
        <v>0</v>
      </c>
      <c r="K115" s="218" t="s">
        <v>216</v>
      </c>
      <c r="L115" s="45"/>
      <c r="M115" s="223" t="s">
        <v>19</v>
      </c>
      <c r="N115" s="224" t="s">
        <v>42</v>
      </c>
      <c r="O115" s="85"/>
      <c r="P115" s="225">
        <f>O115*H115</f>
        <v>0</v>
      </c>
      <c r="Q115" s="225">
        <v>0</v>
      </c>
      <c r="R115" s="225">
        <f>Q115*H115</f>
        <v>0</v>
      </c>
      <c r="S115" s="225">
        <v>0</v>
      </c>
      <c r="T115" s="226">
        <f>S115*H115</f>
        <v>0</v>
      </c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R115" s="227" t="s">
        <v>217</v>
      </c>
      <c r="AT115" s="227" t="s">
        <v>213</v>
      </c>
      <c r="AU115" s="227" t="s">
        <v>75</v>
      </c>
      <c r="AY115" s="18" t="s">
        <v>209</v>
      </c>
      <c r="BE115" s="228">
        <f>IF(N115="základní",J115,0)</f>
        <v>0</v>
      </c>
      <c r="BF115" s="228">
        <f>IF(N115="snížená",J115,0)</f>
        <v>0</v>
      </c>
      <c r="BG115" s="228">
        <f>IF(N115="zákl. přenesená",J115,0)</f>
        <v>0</v>
      </c>
      <c r="BH115" s="228">
        <f>IF(N115="sníž. přenesená",J115,0)</f>
        <v>0</v>
      </c>
      <c r="BI115" s="228">
        <f>IF(N115="nulová",J115,0)</f>
        <v>0</v>
      </c>
      <c r="BJ115" s="18" t="s">
        <v>75</v>
      </c>
      <c r="BK115" s="228">
        <f>ROUND(I115*H115,2)</f>
        <v>0</v>
      </c>
      <c r="BL115" s="18" t="s">
        <v>217</v>
      </c>
      <c r="BM115" s="227" t="s">
        <v>1010</v>
      </c>
    </row>
    <row r="116" s="13" customFormat="1">
      <c r="A116" s="13"/>
      <c r="B116" s="234"/>
      <c r="C116" s="235"/>
      <c r="D116" s="229" t="s">
        <v>225</v>
      </c>
      <c r="E116" s="236" t="s">
        <v>19</v>
      </c>
      <c r="F116" s="237" t="s">
        <v>1011</v>
      </c>
      <c r="G116" s="235"/>
      <c r="H116" s="238">
        <v>110</v>
      </c>
      <c r="I116" s="239"/>
      <c r="J116" s="235"/>
      <c r="K116" s="235"/>
      <c r="L116" s="240"/>
      <c r="M116" s="241"/>
      <c r="N116" s="242"/>
      <c r="O116" s="242"/>
      <c r="P116" s="242"/>
      <c r="Q116" s="242"/>
      <c r="R116" s="242"/>
      <c r="S116" s="242"/>
      <c r="T116" s="24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44" t="s">
        <v>225</v>
      </c>
      <c r="AU116" s="244" t="s">
        <v>75</v>
      </c>
      <c r="AV116" s="13" t="s">
        <v>79</v>
      </c>
      <c r="AW116" s="13" t="s">
        <v>32</v>
      </c>
      <c r="AX116" s="13" t="s">
        <v>75</v>
      </c>
      <c r="AY116" s="244" t="s">
        <v>209</v>
      </c>
    </row>
    <row r="117" s="2" customFormat="1" ht="16.5" customHeight="1">
      <c r="A117" s="39"/>
      <c r="B117" s="40"/>
      <c r="C117" s="256" t="s">
        <v>226</v>
      </c>
      <c r="D117" s="256" t="s">
        <v>247</v>
      </c>
      <c r="E117" s="257" t="s">
        <v>701</v>
      </c>
      <c r="F117" s="258" t="s">
        <v>702</v>
      </c>
      <c r="G117" s="259" t="s">
        <v>221</v>
      </c>
      <c r="H117" s="260">
        <v>144</v>
      </c>
      <c r="I117" s="261"/>
      <c r="J117" s="262">
        <f>ROUND(I117*H117,2)</f>
        <v>0</v>
      </c>
      <c r="K117" s="258" t="s">
        <v>216</v>
      </c>
      <c r="L117" s="263"/>
      <c r="M117" s="264" t="s">
        <v>19</v>
      </c>
      <c r="N117" s="265" t="s">
        <v>42</v>
      </c>
      <c r="O117" s="85"/>
      <c r="P117" s="225">
        <f>O117*H117</f>
        <v>0</v>
      </c>
      <c r="Q117" s="225">
        <v>0.00123</v>
      </c>
      <c r="R117" s="225">
        <f>Q117*H117</f>
        <v>0.17712</v>
      </c>
      <c r="S117" s="225">
        <v>0</v>
      </c>
      <c r="T117" s="226">
        <f>S117*H117</f>
        <v>0</v>
      </c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R117" s="227" t="s">
        <v>264</v>
      </c>
      <c r="AT117" s="227" t="s">
        <v>247</v>
      </c>
      <c r="AU117" s="227" t="s">
        <v>75</v>
      </c>
      <c r="AY117" s="18" t="s">
        <v>209</v>
      </c>
      <c r="BE117" s="228">
        <f>IF(N117="základní",J117,0)</f>
        <v>0</v>
      </c>
      <c r="BF117" s="228">
        <f>IF(N117="snížená",J117,0)</f>
        <v>0</v>
      </c>
      <c r="BG117" s="228">
        <f>IF(N117="zákl. přenesená",J117,0)</f>
        <v>0</v>
      </c>
      <c r="BH117" s="228">
        <f>IF(N117="sníž. přenesená",J117,0)</f>
        <v>0</v>
      </c>
      <c r="BI117" s="228">
        <f>IF(N117="nulová",J117,0)</f>
        <v>0</v>
      </c>
      <c r="BJ117" s="18" t="s">
        <v>75</v>
      </c>
      <c r="BK117" s="228">
        <f>ROUND(I117*H117,2)</f>
        <v>0</v>
      </c>
      <c r="BL117" s="18" t="s">
        <v>264</v>
      </c>
      <c r="BM117" s="227" t="s">
        <v>1012</v>
      </c>
    </row>
    <row r="118" s="13" customFormat="1">
      <c r="A118" s="13"/>
      <c r="B118" s="234"/>
      <c r="C118" s="235"/>
      <c r="D118" s="229" t="s">
        <v>225</v>
      </c>
      <c r="E118" s="236" t="s">
        <v>19</v>
      </c>
      <c r="F118" s="237" t="s">
        <v>1013</v>
      </c>
      <c r="G118" s="235"/>
      <c r="H118" s="238">
        <v>144</v>
      </c>
      <c r="I118" s="239"/>
      <c r="J118" s="235"/>
      <c r="K118" s="235"/>
      <c r="L118" s="240"/>
      <c r="M118" s="241"/>
      <c r="N118" s="242"/>
      <c r="O118" s="242"/>
      <c r="P118" s="242"/>
      <c r="Q118" s="242"/>
      <c r="R118" s="242"/>
      <c r="S118" s="242"/>
      <c r="T118" s="24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44" t="s">
        <v>225</v>
      </c>
      <c r="AU118" s="244" t="s">
        <v>75</v>
      </c>
      <c r="AV118" s="13" t="s">
        <v>79</v>
      </c>
      <c r="AW118" s="13" t="s">
        <v>32</v>
      </c>
      <c r="AX118" s="13" t="s">
        <v>75</v>
      </c>
      <c r="AY118" s="244" t="s">
        <v>209</v>
      </c>
    </row>
    <row r="119" s="2" customFormat="1" ht="16.5" customHeight="1">
      <c r="A119" s="39"/>
      <c r="B119" s="40"/>
      <c r="C119" s="256" t="s">
        <v>261</v>
      </c>
      <c r="D119" s="256" t="s">
        <v>247</v>
      </c>
      <c r="E119" s="257" t="s">
        <v>767</v>
      </c>
      <c r="F119" s="258" t="s">
        <v>768</v>
      </c>
      <c r="G119" s="259" t="s">
        <v>221</v>
      </c>
      <c r="H119" s="260">
        <v>38</v>
      </c>
      <c r="I119" s="261"/>
      <c r="J119" s="262">
        <f>ROUND(I119*H119,2)</f>
        <v>0</v>
      </c>
      <c r="K119" s="258" t="s">
        <v>216</v>
      </c>
      <c r="L119" s="263"/>
      <c r="M119" s="264" t="s">
        <v>19</v>
      </c>
      <c r="N119" s="265" t="s">
        <v>42</v>
      </c>
      <c r="O119" s="85"/>
      <c r="P119" s="225">
        <f>O119*H119</f>
        <v>0</v>
      </c>
      <c r="Q119" s="225">
        <v>0.00054000000000000001</v>
      </c>
      <c r="R119" s="225">
        <f>Q119*H119</f>
        <v>0.02052</v>
      </c>
      <c r="S119" s="225">
        <v>0</v>
      </c>
      <c r="T119" s="226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227" t="s">
        <v>264</v>
      </c>
      <c r="AT119" s="227" t="s">
        <v>247</v>
      </c>
      <c r="AU119" s="227" t="s">
        <v>75</v>
      </c>
      <c r="AY119" s="18" t="s">
        <v>209</v>
      </c>
      <c r="BE119" s="228">
        <f>IF(N119="základní",J119,0)</f>
        <v>0</v>
      </c>
      <c r="BF119" s="228">
        <f>IF(N119="snížená",J119,0)</f>
        <v>0</v>
      </c>
      <c r="BG119" s="228">
        <f>IF(N119="zákl. přenesená",J119,0)</f>
        <v>0</v>
      </c>
      <c r="BH119" s="228">
        <f>IF(N119="sníž. přenesená",J119,0)</f>
        <v>0</v>
      </c>
      <c r="BI119" s="228">
        <f>IF(N119="nulová",J119,0)</f>
        <v>0</v>
      </c>
      <c r="BJ119" s="18" t="s">
        <v>75</v>
      </c>
      <c r="BK119" s="228">
        <f>ROUND(I119*H119,2)</f>
        <v>0</v>
      </c>
      <c r="BL119" s="18" t="s">
        <v>264</v>
      </c>
      <c r="BM119" s="227" t="s">
        <v>1014</v>
      </c>
    </row>
    <row r="120" s="13" customFormat="1">
      <c r="A120" s="13"/>
      <c r="B120" s="234"/>
      <c r="C120" s="235"/>
      <c r="D120" s="229" t="s">
        <v>225</v>
      </c>
      <c r="E120" s="236" t="s">
        <v>19</v>
      </c>
      <c r="F120" s="237" t="s">
        <v>1015</v>
      </c>
      <c r="G120" s="235"/>
      <c r="H120" s="238">
        <v>38</v>
      </c>
      <c r="I120" s="239"/>
      <c r="J120" s="235"/>
      <c r="K120" s="235"/>
      <c r="L120" s="240"/>
      <c r="M120" s="241"/>
      <c r="N120" s="242"/>
      <c r="O120" s="242"/>
      <c r="P120" s="242"/>
      <c r="Q120" s="242"/>
      <c r="R120" s="242"/>
      <c r="S120" s="242"/>
      <c r="T120" s="24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44" t="s">
        <v>225</v>
      </c>
      <c r="AU120" s="244" t="s">
        <v>75</v>
      </c>
      <c r="AV120" s="13" t="s">
        <v>79</v>
      </c>
      <c r="AW120" s="13" t="s">
        <v>32</v>
      </c>
      <c r="AX120" s="13" t="s">
        <v>75</v>
      </c>
      <c r="AY120" s="244" t="s">
        <v>209</v>
      </c>
    </row>
    <row r="121" s="2" customFormat="1" ht="16.5" customHeight="1">
      <c r="A121" s="39"/>
      <c r="B121" s="40"/>
      <c r="C121" s="256" t="s">
        <v>267</v>
      </c>
      <c r="D121" s="256" t="s">
        <v>247</v>
      </c>
      <c r="E121" s="257" t="s">
        <v>759</v>
      </c>
      <c r="F121" s="258" t="s">
        <v>760</v>
      </c>
      <c r="G121" s="259" t="s">
        <v>221</v>
      </c>
      <c r="H121" s="260">
        <v>38</v>
      </c>
      <c r="I121" s="261"/>
      <c r="J121" s="262">
        <f>ROUND(I121*H121,2)</f>
        <v>0</v>
      </c>
      <c r="K121" s="258" t="s">
        <v>216</v>
      </c>
      <c r="L121" s="263"/>
      <c r="M121" s="264" t="s">
        <v>19</v>
      </c>
      <c r="N121" s="265" t="s">
        <v>42</v>
      </c>
      <c r="O121" s="85"/>
      <c r="P121" s="225">
        <f>O121*H121</f>
        <v>0</v>
      </c>
      <c r="Q121" s="225">
        <v>0.00063000000000000003</v>
      </c>
      <c r="R121" s="225">
        <f>Q121*H121</f>
        <v>0.023939999999999999</v>
      </c>
      <c r="S121" s="225">
        <v>0</v>
      </c>
      <c r="T121" s="226">
        <f>S121*H121</f>
        <v>0</v>
      </c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R121" s="227" t="s">
        <v>264</v>
      </c>
      <c r="AT121" s="227" t="s">
        <v>247</v>
      </c>
      <c r="AU121" s="227" t="s">
        <v>75</v>
      </c>
      <c r="AY121" s="18" t="s">
        <v>209</v>
      </c>
      <c r="BE121" s="228">
        <f>IF(N121="základní",J121,0)</f>
        <v>0</v>
      </c>
      <c r="BF121" s="228">
        <f>IF(N121="snížená",J121,0)</f>
        <v>0</v>
      </c>
      <c r="BG121" s="228">
        <f>IF(N121="zákl. přenesená",J121,0)</f>
        <v>0</v>
      </c>
      <c r="BH121" s="228">
        <f>IF(N121="sníž. přenesená",J121,0)</f>
        <v>0</v>
      </c>
      <c r="BI121" s="228">
        <f>IF(N121="nulová",J121,0)</f>
        <v>0</v>
      </c>
      <c r="BJ121" s="18" t="s">
        <v>75</v>
      </c>
      <c r="BK121" s="228">
        <f>ROUND(I121*H121,2)</f>
        <v>0</v>
      </c>
      <c r="BL121" s="18" t="s">
        <v>264</v>
      </c>
      <c r="BM121" s="227" t="s">
        <v>1016</v>
      </c>
    </row>
    <row r="122" s="13" customFormat="1">
      <c r="A122" s="13"/>
      <c r="B122" s="234"/>
      <c r="C122" s="235"/>
      <c r="D122" s="229" t="s">
        <v>225</v>
      </c>
      <c r="E122" s="236" t="s">
        <v>19</v>
      </c>
      <c r="F122" s="237" t="s">
        <v>1015</v>
      </c>
      <c r="G122" s="235"/>
      <c r="H122" s="238">
        <v>38</v>
      </c>
      <c r="I122" s="239"/>
      <c r="J122" s="235"/>
      <c r="K122" s="235"/>
      <c r="L122" s="240"/>
      <c r="M122" s="241"/>
      <c r="N122" s="242"/>
      <c r="O122" s="242"/>
      <c r="P122" s="242"/>
      <c r="Q122" s="242"/>
      <c r="R122" s="242"/>
      <c r="S122" s="242"/>
      <c r="T122" s="24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44" t="s">
        <v>225</v>
      </c>
      <c r="AU122" s="244" t="s">
        <v>75</v>
      </c>
      <c r="AV122" s="13" t="s">
        <v>79</v>
      </c>
      <c r="AW122" s="13" t="s">
        <v>32</v>
      </c>
      <c r="AX122" s="13" t="s">
        <v>75</v>
      </c>
      <c r="AY122" s="244" t="s">
        <v>209</v>
      </c>
    </row>
    <row r="123" s="2" customFormat="1" ht="16.5" customHeight="1">
      <c r="A123" s="39"/>
      <c r="B123" s="40"/>
      <c r="C123" s="256" t="s">
        <v>271</v>
      </c>
      <c r="D123" s="256" t="s">
        <v>247</v>
      </c>
      <c r="E123" s="257" t="s">
        <v>763</v>
      </c>
      <c r="F123" s="258" t="s">
        <v>764</v>
      </c>
      <c r="G123" s="259" t="s">
        <v>221</v>
      </c>
      <c r="H123" s="260">
        <v>38</v>
      </c>
      <c r="I123" s="261"/>
      <c r="J123" s="262">
        <f>ROUND(I123*H123,2)</f>
        <v>0</v>
      </c>
      <c r="K123" s="258" t="s">
        <v>216</v>
      </c>
      <c r="L123" s="263"/>
      <c r="M123" s="264" t="s">
        <v>19</v>
      </c>
      <c r="N123" s="265" t="s">
        <v>42</v>
      </c>
      <c r="O123" s="85"/>
      <c r="P123" s="225">
        <f>O123*H123</f>
        <v>0</v>
      </c>
      <c r="Q123" s="225">
        <v>9.0000000000000006E-05</v>
      </c>
      <c r="R123" s="225">
        <f>Q123*H123</f>
        <v>0.0034200000000000003</v>
      </c>
      <c r="S123" s="225">
        <v>0</v>
      </c>
      <c r="T123" s="226">
        <f>S123*H123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R123" s="227" t="s">
        <v>264</v>
      </c>
      <c r="AT123" s="227" t="s">
        <v>247</v>
      </c>
      <c r="AU123" s="227" t="s">
        <v>75</v>
      </c>
      <c r="AY123" s="18" t="s">
        <v>209</v>
      </c>
      <c r="BE123" s="228">
        <f>IF(N123="základní",J123,0)</f>
        <v>0</v>
      </c>
      <c r="BF123" s="228">
        <f>IF(N123="snížená",J123,0)</f>
        <v>0</v>
      </c>
      <c r="BG123" s="228">
        <f>IF(N123="zákl. přenesená",J123,0)</f>
        <v>0</v>
      </c>
      <c r="BH123" s="228">
        <f>IF(N123="sníž. přenesená",J123,0)</f>
        <v>0</v>
      </c>
      <c r="BI123" s="228">
        <f>IF(N123="nulová",J123,0)</f>
        <v>0</v>
      </c>
      <c r="BJ123" s="18" t="s">
        <v>75</v>
      </c>
      <c r="BK123" s="228">
        <f>ROUND(I123*H123,2)</f>
        <v>0</v>
      </c>
      <c r="BL123" s="18" t="s">
        <v>264</v>
      </c>
      <c r="BM123" s="227" t="s">
        <v>1017</v>
      </c>
    </row>
    <row r="124" s="13" customFormat="1">
      <c r="A124" s="13"/>
      <c r="B124" s="234"/>
      <c r="C124" s="235"/>
      <c r="D124" s="229" t="s">
        <v>225</v>
      </c>
      <c r="E124" s="236" t="s">
        <v>19</v>
      </c>
      <c r="F124" s="237" t="s">
        <v>1015</v>
      </c>
      <c r="G124" s="235"/>
      <c r="H124" s="238">
        <v>38</v>
      </c>
      <c r="I124" s="239"/>
      <c r="J124" s="235"/>
      <c r="K124" s="235"/>
      <c r="L124" s="240"/>
      <c r="M124" s="241"/>
      <c r="N124" s="242"/>
      <c r="O124" s="242"/>
      <c r="P124" s="242"/>
      <c r="Q124" s="242"/>
      <c r="R124" s="242"/>
      <c r="S124" s="242"/>
      <c r="T124" s="24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44" t="s">
        <v>225</v>
      </c>
      <c r="AU124" s="244" t="s">
        <v>75</v>
      </c>
      <c r="AV124" s="13" t="s">
        <v>79</v>
      </c>
      <c r="AW124" s="13" t="s">
        <v>32</v>
      </c>
      <c r="AX124" s="13" t="s">
        <v>75</v>
      </c>
      <c r="AY124" s="244" t="s">
        <v>209</v>
      </c>
    </row>
    <row r="125" s="2" customFormat="1">
      <c r="A125" s="39"/>
      <c r="B125" s="40"/>
      <c r="C125" s="216" t="s">
        <v>275</v>
      </c>
      <c r="D125" s="216" t="s">
        <v>213</v>
      </c>
      <c r="E125" s="217" t="s">
        <v>1018</v>
      </c>
      <c r="F125" s="218" t="s">
        <v>1019</v>
      </c>
      <c r="G125" s="219" t="s">
        <v>221</v>
      </c>
      <c r="H125" s="220">
        <v>110</v>
      </c>
      <c r="I125" s="221"/>
      <c r="J125" s="222">
        <f>ROUND(I125*H125,2)</f>
        <v>0</v>
      </c>
      <c r="K125" s="218" t="s">
        <v>216</v>
      </c>
      <c r="L125" s="45"/>
      <c r="M125" s="223" t="s">
        <v>19</v>
      </c>
      <c r="N125" s="224" t="s">
        <v>42</v>
      </c>
      <c r="O125" s="85"/>
      <c r="P125" s="225">
        <f>O125*H125</f>
        <v>0</v>
      </c>
      <c r="Q125" s="225">
        <v>0</v>
      </c>
      <c r="R125" s="225">
        <f>Q125*H125</f>
        <v>0</v>
      </c>
      <c r="S125" s="225">
        <v>0</v>
      </c>
      <c r="T125" s="226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27" t="s">
        <v>116</v>
      </c>
      <c r="AT125" s="227" t="s">
        <v>213</v>
      </c>
      <c r="AU125" s="227" t="s">
        <v>75</v>
      </c>
      <c r="AY125" s="18" t="s">
        <v>209</v>
      </c>
      <c r="BE125" s="228">
        <f>IF(N125="základní",J125,0)</f>
        <v>0</v>
      </c>
      <c r="BF125" s="228">
        <f>IF(N125="snížená",J125,0)</f>
        <v>0</v>
      </c>
      <c r="BG125" s="228">
        <f>IF(N125="zákl. přenesená",J125,0)</f>
        <v>0</v>
      </c>
      <c r="BH125" s="228">
        <f>IF(N125="sníž. přenesená",J125,0)</f>
        <v>0</v>
      </c>
      <c r="BI125" s="228">
        <f>IF(N125="nulová",J125,0)</f>
        <v>0</v>
      </c>
      <c r="BJ125" s="18" t="s">
        <v>75</v>
      </c>
      <c r="BK125" s="228">
        <f>ROUND(I125*H125,2)</f>
        <v>0</v>
      </c>
      <c r="BL125" s="18" t="s">
        <v>116</v>
      </c>
      <c r="BM125" s="227" t="s">
        <v>1020</v>
      </c>
    </row>
    <row r="126" s="13" customFormat="1">
      <c r="A126" s="13"/>
      <c r="B126" s="234"/>
      <c r="C126" s="235"/>
      <c r="D126" s="229" t="s">
        <v>225</v>
      </c>
      <c r="E126" s="236" t="s">
        <v>19</v>
      </c>
      <c r="F126" s="237" t="s">
        <v>1011</v>
      </c>
      <c r="G126" s="235"/>
      <c r="H126" s="238">
        <v>110</v>
      </c>
      <c r="I126" s="239"/>
      <c r="J126" s="235"/>
      <c r="K126" s="235"/>
      <c r="L126" s="240"/>
      <c r="M126" s="241"/>
      <c r="N126" s="242"/>
      <c r="O126" s="242"/>
      <c r="P126" s="242"/>
      <c r="Q126" s="242"/>
      <c r="R126" s="242"/>
      <c r="S126" s="242"/>
      <c r="T126" s="24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T126" s="244" t="s">
        <v>225</v>
      </c>
      <c r="AU126" s="244" t="s">
        <v>75</v>
      </c>
      <c r="AV126" s="13" t="s">
        <v>79</v>
      </c>
      <c r="AW126" s="13" t="s">
        <v>32</v>
      </c>
      <c r="AX126" s="13" t="s">
        <v>75</v>
      </c>
      <c r="AY126" s="244" t="s">
        <v>209</v>
      </c>
    </row>
    <row r="127" s="2" customFormat="1" ht="16.5" customHeight="1">
      <c r="A127" s="39"/>
      <c r="B127" s="40"/>
      <c r="C127" s="256" t="s">
        <v>281</v>
      </c>
      <c r="D127" s="256" t="s">
        <v>247</v>
      </c>
      <c r="E127" s="257" t="s">
        <v>533</v>
      </c>
      <c r="F127" s="258" t="s">
        <v>534</v>
      </c>
      <c r="G127" s="259" t="s">
        <v>221</v>
      </c>
      <c r="H127" s="260">
        <v>110</v>
      </c>
      <c r="I127" s="261"/>
      <c r="J127" s="262">
        <f>ROUND(I127*H127,2)</f>
        <v>0</v>
      </c>
      <c r="K127" s="258" t="s">
        <v>216</v>
      </c>
      <c r="L127" s="263"/>
      <c r="M127" s="264" t="s">
        <v>19</v>
      </c>
      <c r="N127" s="265" t="s">
        <v>42</v>
      </c>
      <c r="O127" s="85"/>
      <c r="P127" s="225">
        <f>O127*H127</f>
        <v>0</v>
      </c>
      <c r="Q127" s="225">
        <v>0.00018000000000000001</v>
      </c>
      <c r="R127" s="225">
        <f>Q127*H127</f>
        <v>0.019800000000000002</v>
      </c>
      <c r="S127" s="225">
        <v>0</v>
      </c>
      <c r="T127" s="226">
        <f>S127*H127</f>
        <v>0</v>
      </c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R127" s="227" t="s">
        <v>264</v>
      </c>
      <c r="AT127" s="227" t="s">
        <v>247</v>
      </c>
      <c r="AU127" s="227" t="s">
        <v>75</v>
      </c>
      <c r="AY127" s="18" t="s">
        <v>209</v>
      </c>
      <c r="BE127" s="228">
        <f>IF(N127="základní",J127,0)</f>
        <v>0</v>
      </c>
      <c r="BF127" s="228">
        <f>IF(N127="snížená",J127,0)</f>
        <v>0</v>
      </c>
      <c r="BG127" s="228">
        <f>IF(N127="zákl. přenesená",J127,0)</f>
        <v>0</v>
      </c>
      <c r="BH127" s="228">
        <f>IF(N127="sníž. přenesená",J127,0)</f>
        <v>0</v>
      </c>
      <c r="BI127" s="228">
        <f>IF(N127="nulová",J127,0)</f>
        <v>0</v>
      </c>
      <c r="BJ127" s="18" t="s">
        <v>75</v>
      </c>
      <c r="BK127" s="228">
        <f>ROUND(I127*H127,2)</f>
        <v>0</v>
      </c>
      <c r="BL127" s="18" t="s">
        <v>264</v>
      </c>
      <c r="BM127" s="227" t="s">
        <v>535</v>
      </c>
    </row>
    <row r="128" s="13" customFormat="1">
      <c r="A128" s="13"/>
      <c r="B128" s="234"/>
      <c r="C128" s="235"/>
      <c r="D128" s="229" t="s">
        <v>225</v>
      </c>
      <c r="E128" s="236" t="s">
        <v>19</v>
      </c>
      <c r="F128" s="237" t="s">
        <v>1011</v>
      </c>
      <c r="G128" s="235"/>
      <c r="H128" s="238">
        <v>110</v>
      </c>
      <c r="I128" s="239"/>
      <c r="J128" s="235"/>
      <c r="K128" s="235"/>
      <c r="L128" s="240"/>
      <c r="M128" s="241"/>
      <c r="N128" s="242"/>
      <c r="O128" s="242"/>
      <c r="P128" s="242"/>
      <c r="Q128" s="242"/>
      <c r="R128" s="242"/>
      <c r="S128" s="242"/>
      <c r="T128" s="24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44" t="s">
        <v>225</v>
      </c>
      <c r="AU128" s="244" t="s">
        <v>75</v>
      </c>
      <c r="AV128" s="13" t="s">
        <v>79</v>
      </c>
      <c r="AW128" s="13" t="s">
        <v>32</v>
      </c>
      <c r="AX128" s="13" t="s">
        <v>75</v>
      </c>
      <c r="AY128" s="244" t="s">
        <v>209</v>
      </c>
    </row>
    <row r="129" s="2" customFormat="1">
      <c r="A129" s="39"/>
      <c r="B129" s="40"/>
      <c r="C129" s="216" t="s">
        <v>286</v>
      </c>
      <c r="D129" s="216" t="s">
        <v>213</v>
      </c>
      <c r="E129" s="217" t="s">
        <v>276</v>
      </c>
      <c r="F129" s="218" t="s">
        <v>558</v>
      </c>
      <c r="G129" s="219" t="s">
        <v>171</v>
      </c>
      <c r="H129" s="220">
        <v>41.625</v>
      </c>
      <c r="I129" s="221"/>
      <c r="J129" s="222">
        <f>ROUND(I129*H129,2)</f>
        <v>0</v>
      </c>
      <c r="K129" s="218" t="s">
        <v>216</v>
      </c>
      <c r="L129" s="45"/>
      <c r="M129" s="223" t="s">
        <v>19</v>
      </c>
      <c r="N129" s="224" t="s">
        <v>42</v>
      </c>
      <c r="O129" s="85"/>
      <c r="P129" s="225">
        <f>O129*H129</f>
        <v>0</v>
      </c>
      <c r="Q129" s="225">
        <v>0</v>
      </c>
      <c r="R129" s="225">
        <f>Q129*H129</f>
        <v>0</v>
      </c>
      <c r="S129" s="225">
        <v>0</v>
      </c>
      <c r="T129" s="226">
        <f>S129*H129</f>
        <v>0</v>
      </c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R129" s="227" t="s">
        <v>217</v>
      </c>
      <c r="AT129" s="227" t="s">
        <v>213</v>
      </c>
      <c r="AU129" s="227" t="s">
        <v>75</v>
      </c>
      <c r="AY129" s="18" t="s">
        <v>209</v>
      </c>
      <c r="BE129" s="228">
        <f>IF(N129="základní",J129,0)</f>
        <v>0</v>
      </c>
      <c r="BF129" s="228">
        <f>IF(N129="snížená",J129,0)</f>
        <v>0</v>
      </c>
      <c r="BG129" s="228">
        <f>IF(N129="zákl. přenesená",J129,0)</f>
        <v>0</v>
      </c>
      <c r="BH129" s="228">
        <f>IF(N129="sníž. přenesená",J129,0)</f>
        <v>0</v>
      </c>
      <c r="BI129" s="228">
        <f>IF(N129="nulová",J129,0)</f>
        <v>0</v>
      </c>
      <c r="BJ129" s="18" t="s">
        <v>75</v>
      </c>
      <c r="BK129" s="228">
        <f>ROUND(I129*H129,2)</f>
        <v>0</v>
      </c>
      <c r="BL129" s="18" t="s">
        <v>217</v>
      </c>
      <c r="BM129" s="227" t="s">
        <v>278</v>
      </c>
    </row>
    <row r="130" s="13" customFormat="1">
      <c r="A130" s="13"/>
      <c r="B130" s="234"/>
      <c r="C130" s="235"/>
      <c r="D130" s="229" t="s">
        <v>225</v>
      </c>
      <c r="E130" s="236" t="s">
        <v>279</v>
      </c>
      <c r="F130" s="237" t="s">
        <v>1021</v>
      </c>
      <c r="G130" s="235"/>
      <c r="H130" s="238">
        <v>41.625</v>
      </c>
      <c r="I130" s="239"/>
      <c r="J130" s="235"/>
      <c r="K130" s="235"/>
      <c r="L130" s="240"/>
      <c r="M130" s="241"/>
      <c r="N130" s="242"/>
      <c r="O130" s="242"/>
      <c r="P130" s="242"/>
      <c r="Q130" s="242"/>
      <c r="R130" s="242"/>
      <c r="S130" s="242"/>
      <c r="T130" s="24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44" t="s">
        <v>225</v>
      </c>
      <c r="AU130" s="244" t="s">
        <v>75</v>
      </c>
      <c r="AV130" s="13" t="s">
        <v>79</v>
      </c>
      <c r="AW130" s="13" t="s">
        <v>32</v>
      </c>
      <c r="AX130" s="13" t="s">
        <v>75</v>
      </c>
      <c r="AY130" s="244" t="s">
        <v>209</v>
      </c>
    </row>
    <row r="131" s="2" customFormat="1">
      <c r="A131" s="39"/>
      <c r="B131" s="40"/>
      <c r="C131" s="216" t="s">
        <v>8</v>
      </c>
      <c r="D131" s="216" t="s">
        <v>213</v>
      </c>
      <c r="E131" s="217" t="s">
        <v>282</v>
      </c>
      <c r="F131" s="218" t="s">
        <v>671</v>
      </c>
      <c r="G131" s="219" t="s">
        <v>171</v>
      </c>
      <c r="H131" s="220">
        <v>140.625</v>
      </c>
      <c r="I131" s="221"/>
      <c r="J131" s="222">
        <f>ROUND(I131*H131,2)</f>
        <v>0</v>
      </c>
      <c r="K131" s="218" t="s">
        <v>216</v>
      </c>
      <c r="L131" s="45"/>
      <c r="M131" s="223" t="s">
        <v>19</v>
      </c>
      <c r="N131" s="224" t="s">
        <v>42</v>
      </c>
      <c r="O131" s="85"/>
      <c r="P131" s="225">
        <f>O131*H131</f>
        <v>0</v>
      </c>
      <c r="Q131" s="225">
        <v>0</v>
      </c>
      <c r="R131" s="225">
        <f>Q131*H131</f>
        <v>0</v>
      </c>
      <c r="S131" s="225">
        <v>0</v>
      </c>
      <c r="T131" s="226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27" t="s">
        <v>217</v>
      </c>
      <c r="AT131" s="227" t="s">
        <v>213</v>
      </c>
      <c r="AU131" s="227" t="s">
        <v>75</v>
      </c>
      <c r="AY131" s="18" t="s">
        <v>209</v>
      </c>
      <c r="BE131" s="228">
        <f>IF(N131="základní",J131,0)</f>
        <v>0</v>
      </c>
      <c r="BF131" s="228">
        <f>IF(N131="snížená",J131,0)</f>
        <v>0</v>
      </c>
      <c r="BG131" s="228">
        <f>IF(N131="zákl. přenesená",J131,0)</f>
        <v>0</v>
      </c>
      <c r="BH131" s="228">
        <f>IF(N131="sníž. přenesená",J131,0)</f>
        <v>0</v>
      </c>
      <c r="BI131" s="228">
        <f>IF(N131="nulová",J131,0)</f>
        <v>0</v>
      </c>
      <c r="BJ131" s="18" t="s">
        <v>75</v>
      </c>
      <c r="BK131" s="228">
        <f>ROUND(I131*H131,2)</f>
        <v>0</v>
      </c>
      <c r="BL131" s="18" t="s">
        <v>217</v>
      </c>
      <c r="BM131" s="227" t="s">
        <v>284</v>
      </c>
    </row>
    <row r="132" s="13" customFormat="1">
      <c r="A132" s="13"/>
      <c r="B132" s="234"/>
      <c r="C132" s="235"/>
      <c r="D132" s="229" t="s">
        <v>225</v>
      </c>
      <c r="E132" s="236" t="s">
        <v>19</v>
      </c>
      <c r="F132" s="237" t="s">
        <v>285</v>
      </c>
      <c r="G132" s="235"/>
      <c r="H132" s="238">
        <v>41.625</v>
      </c>
      <c r="I132" s="239"/>
      <c r="J132" s="235"/>
      <c r="K132" s="235"/>
      <c r="L132" s="240"/>
      <c r="M132" s="241"/>
      <c r="N132" s="242"/>
      <c r="O132" s="242"/>
      <c r="P132" s="242"/>
      <c r="Q132" s="242"/>
      <c r="R132" s="242"/>
      <c r="S132" s="242"/>
      <c r="T132" s="24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44" t="s">
        <v>225</v>
      </c>
      <c r="AU132" s="244" t="s">
        <v>75</v>
      </c>
      <c r="AV132" s="13" t="s">
        <v>79</v>
      </c>
      <c r="AW132" s="13" t="s">
        <v>32</v>
      </c>
      <c r="AX132" s="13" t="s">
        <v>71</v>
      </c>
      <c r="AY132" s="244" t="s">
        <v>209</v>
      </c>
    </row>
    <row r="133" s="13" customFormat="1">
      <c r="A133" s="13"/>
      <c r="B133" s="234"/>
      <c r="C133" s="235"/>
      <c r="D133" s="229" t="s">
        <v>225</v>
      </c>
      <c r="E133" s="236" t="s">
        <v>19</v>
      </c>
      <c r="F133" s="237" t="s">
        <v>1022</v>
      </c>
      <c r="G133" s="235"/>
      <c r="H133" s="238">
        <v>99</v>
      </c>
      <c r="I133" s="239"/>
      <c r="J133" s="235"/>
      <c r="K133" s="235"/>
      <c r="L133" s="240"/>
      <c r="M133" s="241"/>
      <c r="N133" s="242"/>
      <c r="O133" s="242"/>
      <c r="P133" s="242"/>
      <c r="Q133" s="242"/>
      <c r="R133" s="242"/>
      <c r="S133" s="242"/>
      <c r="T133" s="24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4" t="s">
        <v>225</v>
      </c>
      <c r="AU133" s="244" t="s">
        <v>75</v>
      </c>
      <c r="AV133" s="13" t="s">
        <v>79</v>
      </c>
      <c r="AW133" s="13" t="s">
        <v>32</v>
      </c>
      <c r="AX133" s="13" t="s">
        <v>71</v>
      </c>
      <c r="AY133" s="244" t="s">
        <v>209</v>
      </c>
    </row>
    <row r="134" s="14" customFormat="1">
      <c r="A134" s="14"/>
      <c r="B134" s="245"/>
      <c r="C134" s="246"/>
      <c r="D134" s="229" t="s">
        <v>225</v>
      </c>
      <c r="E134" s="247" t="s">
        <v>169</v>
      </c>
      <c r="F134" s="248" t="s">
        <v>229</v>
      </c>
      <c r="G134" s="246"/>
      <c r="H134" s="249">
        <v>140.625</v>
      </c>
      <c r="I134" s="250"/>
      <c r="J134" s="246"/>
      <c r="K134" s="246"/>
      <c r="L134" s="251"/>
      <c r="M134" s="252"/>
      <c r="N134" s="253"/>
      <c r="O134" s="253"/>
      <c r="P134" s="253"/>
      <c r="Q134" s="253"/>
      <c r="R134" s="253"/>
      <c r="S134" s="253"/>
      <c r="T134" s="25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55" t="s">
        <v>225</v>
      </c>
      <c r="AU134" s="255" t="s">
        <v>75</v>
      </c>
      <c r="AV134" s="14" t="s">
        <v>116</v>
      </c>
      <c r="AW134" s="14" t="s">
        <v>32</v>
      </c>
      <c r="AX134" s="14" t="s">
        <v>75</v>
      </c>
      <c r="AY134" s="255" t="s">
        <v>209</v>
      </c>
    </row>
    <row r="135" s="2" customFormat="1" ht="16.5" customHeight="1">
      <c r="A135" s="39"/>
      <c r="B135" s="40"/>
      <c r="C135" s="256" t="s">
        <v>296</v>
      </c>
      <c r="D135" s="256" t="s">
        <v>247</v>
      </c>
      <c r="E135" s="257" t="s">
        <v>798</v>
      </c>
      <c r="F135" s="258" t="s">
        <v>799</v>
      </c>
      <c r="G135" s="259" t="s">
        <v>289</v>
      </c>
      <c r="H135" s="260">
        <v>212.48400000000001</v>
      </c>
      <c r="I135" s="261"/>
      <c r="J135" s="262">
        <f>ROUND(I135*H135,2)</f>
        <v>0</v>
      </c>
      <c r="K135" s="258" t="s">
        <v>216</v>
      </c>
      <c r="L135" s="263"/>
      <c r="M135" s="264" t="s">
        <v>19</v>
      </c>
      <c r="N135" s="265" t="s">
        <v>42</v>
      </c>
      <c r="O135" s="85"/>
      <c r="P135" s="225">
        <f>O135*H135</f>
        <v>0</v>
      </c>
      <c r="Q135" s="225">
        <v>1</v>
      </c>
      <c r="R135" s="225">
        <f>Q135*H135</f>
        <v>212.48400000000001</v>
      </c>
      <c r="S135" s="225">
        <v>0</v>
      </c>
      <c r="T135" s="226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27" t="s">
        <v>264</v>
      </c>
      <c r="AT135" s="227" t="s">
        <v>247</v>
      </c>
      <c r="AU135" s="227" t="s">
        <v>75</v>
      </c>
      <c r="AY135" s="18" t="s">
        <v>209</v>
      </c>
      <c r="BE135" s="228">
        <f>IF(N135="základní",J135,0)</f>
        <v>0</v>
      </c>
      <c r="BF135" s="228">
        <f>IF(N135="snížená",J135,0)</f>
        <v>0</v>
      </c>
      <c r="BG135" s="228">
        <f>IF(N135="zákl. přenesená",J135,0)</f>
        <v>0</v>
      </c>
      <c r="BH135" s="228">
        <f>IF(N135="sníž. přenesená",J135,0)</f>
        <v>0</v>
      </c>
      <c r="BI135" s="228">
        <f>IF(N135="nulová",J135,0)</f>
        <v>0</v>
      </c>
      <c r="BJ135" s="18" t="s">
        <v>75</v>
      </c>
      <c r="BK135" s="228">
        <f>ROUND(I135*H135,2)</f>
        <v>0</v>
      </c>
      <c r="BL135" s="18" t="s">
        <v>264</v>
      </c>
      <c r="BM135" s="227" t="s">
        <v>290</v>
      </c>
    </row>
    <row r="136" s="13" customFormat="1">
      <c r="A136" s="13"/>
      <c r="B136" s="234"/>
      <c r="C136" s="235"/>
      <c r="D136" s="229" t="s">
        <v>225</v>
      </c>
      <c r="E136" s="236" t="s">
        <v>291</v>
      </c>
      <c r="F136" s="237" t="s">
        <v>800</v>
      </c>
      <c r="G136" s="235"/>
      <c r="H136" s="238">
        <v>212.48400000000001</v>
      </c>
      <c r="I136" s="239"/>
      <c r="J136" s="235"/>
      <c r="K136" s="235"/>
      <c r="L136" s="240"/>
      <c r="M136" s="241"/>
      <c r="N136" s="242"/>
      <c r="O136" s="242"/>
      <c r="P136" s="242"/>
      <c r="Q136" s="242"/>
      <c r="R136" s="242"/>
      <c r="S136" s="242"/>
      <c r="T136" s="24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44" t="s">
        <v>225</v>
      </c>
      <c r="AU136" s="244" t="s">
        <v>75</v>
      </c>
      <c r="AV136" s="13" t="s">
        <v>79</v>
      </c>
      <c r="AW136" s="13" t="s">
        <v>32</v>
      </c>
      <c r="AX136" s="13" t="s">
        <v>75</v>
      </c>
      <c r="AY136" s="244" t="s">
        <v>209</v>
      </c>
    </row>
    <row r="137" s="2" customFormat="1" ht="44.25" customHeight="1">
      <c r="A137" s="39"/>
      <c r="B137" s="40"/>
      <c r="C137" s="216" t="s">
        <v>301</v>
      </c>
      <c r="D137" s="216" t="s">
        <v>213</v>
      </c>
      <c r="E137" s="217" t="s">
        <v>1023</v>
      </c>
      <c r="F137" s="218" t="s">
        <v>1024</v>
      </c>
      <c r="G137" s="219" t="s">
        <v>167</v>
      </c>
      <c r="H137" s="220">
        <v>11.5</v>
      </c>
      <c r="I137" s="221"/>
      <c r="J137" s="222">
        <f>ROUND(I137*H137,2)</f>
        <v>0</v>
      </c>
      <c r="K137" s="218" t="s">
        <v>216</v>
      </c>
      <c r="L137" s="45"/>
      <c r="M137" s="223" t="s">
        <v>19</v>
      </c>
      <c r="N137" s="224" t="s">
        <v>42</v>
      </c>
      <c r="O137" s="85"/>
      <c r="P137" s="225">
        <f>O137*H137</f>
        <v>0</v>
      </c>
      <c r="Q137" s="225">
        <v>0</v>
      </c>
      <c r="R137" s="225">
        <f>Q137*H137</f>
        <v>0</v>
      </c>
      <c r="S137" s="225">
        <v>0</v>
      </c>
      <c r="T137" s="226">
        <f>S137*H137</f>
        <v>0</v>
      </c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R137" s="227" t="s">
        <v>116</v>
      </c>
      <c r="AT137" s="227" t="s">
        <v>213</v>
      </c>
      <c r="AU137" s="227" t="s">
        <v>75</v>
      </c>
      <c r="AY137" s="18" t="s">
        <v>209</v>
      </c>
      <c r="BE137" s="228">
        <f>IF(N137="základní",J137,0)</f>
        <v>0</v>
      </c>
      <c r="BF137" s="228">
        <f>IF(N137="snížená",J137,0)</f>
        <v>0</v>
      </c>
      <c r="BG137" s="228">
        <f>IF(N137="zákl. přenesená",J137,0)</f>
        <v>0</v>
      </c>
      <c r="BH137" s="228">
        <f>IF(N137="sníž. přenesená",J137,0)</f>
        <v>0</v>
      </c>
      <c r="BI137" s="228">
        <f>IF(N137="nulová",J137,0)</f>
        <v>0</v>
      </c>
      <c r="BJ137" s="18" t="s">
        <v>75</v>
      </c>
      <c r="BK137" s="228">
        <f>ROUND(I137*H137,2)</f>
        <v>0</v>
      </c>
      <c r="BL137" s="18" t="s">
        <v>116</v>
      </c>
      <c r="BM137" s="227" t="s">
        <v>1025</v>
      </c>
    </row>
    <row r="138" s="13" customFormat="1">
      <c r="A138" s="13"/>
      <c r="B138" s="234"/>
      <c r="C138" s="235"/>
      <c r="D138" s="229" t="s">
        <v>225</v>
      </c>
      <c r="E138" s="236" t="s">
        <v>1026</v>
      </c>
      <c r="F138" s="237" t="s">
        <v>1027</v>
      </c>
      <c r="G138" s="235"/>
      <c r="H138" s="238">
        <v>11.5</v>
      </c>
      <c r="I138" s="239"/>
      <c r="J138" s="235"/>
      <c r="K138" s="235"/>
      <c r="L138" s="240"/>
      <c r="M138" s="241"/>
      <c r="N138" s="242"/>
      <c r="O138" s="242"/>
      <c r="P138" s="242"/>
      <c r="Q138" s="242"/>
      <c r="R138" s="242"/>
      <c r="S138" s="242"/>
      <c r="T138" s="24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4" t="s">
        <v>225</v>
      </c>
      <c r="AU138" s="244" t="s">
        <v>75</v>
      </c>
      <c r="AV138" s="13" t="s">
        <v>79</v>
      </c>
      <c r="AW138" s="13" t="s">
        <v>32</v>
      </c>
      <c r="AX138" s="13" t="s">
        <v>75</v>
      </c>
      <c r="AY138" s="244" t="s">
        <v>209</v>
      </c>
    </row>
    <row r="139" s="2" customFormat="1">
      <c r="A139" s="39"/>
      <c r="B139" s="40"/>
      <c r="C139" s="216" t="s">
        <v>306</v>
      </c>
      <c r="D139" s="216" t="s">
        <v>213</v>
      </c>
      <c r="E139" s="217" t="s">
        <v>1028</v>
      </c>
      <c r="F139" s="218" t="s">
        <v>1029</v>
      </c>
      <c r="G139" s="219" t="s">
        <v>167</v>
      </c>
      <c r="H139" s="220">
        <v>8</v>
      </c>
      <c r="I139" s="221"/>
      <c r="J139" s="222">
        <f>ROUND(I139*H139,2)</f>
        <v>0</v>
      </c>
      <c r="K139" s="218" t="s">
        <v>216</v>
      </c>
      <c r="L139" s="45"/>
      <c r="M139" s="223" t="s">
        <v>19</v>
      </c>
      <c r="N139" s="224" t="s">
        <v>42</v>
      </c>
      <c r="O139" s="85"/>
      <c r="P139" s="225">
        <f>O139*H139</f>
        <v>0</v>
      </c>
      <c r="Q139" s="225">
        <v>0</v>
      </c>
      <c r="R139" s="225">
        <f>Q139*H139</f>
        <v>0</v>
      </c>
      <c r="S139" s="225">
        <v>0</v>
      </c>
      <c r="T139" s="226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27" t="s">
        <v>116</v>
      </c>
      <c r="AT139" s="227" t="s">
        <v>213</v>
      </c>
      <c r="AU139" s="227" t="s">
        <v>75</v>
      </c>
      <c r="AY139" s="18" t="s">
        <v>209</v>
      </c>
      <c r="BE139" s="228">
        <f>IF(N139="základní",J139,0)</f>
        <v>0</v>
      </c>
      <c r="BF139" s="228">
        <f>IF(N139="snížená",J139,0)</f>
        <v>0</v>
      </c>
      <c r="BG139" s="228">
        <f>IF(N139="zákl. přenesená",J139,0)</f>
        <v>0</v>
      </c>
      <c r="BH139" s="228">
        <f>IF(N139="sníž. přenesená",J139,0)</f>
        <v>0</v>
      </c>
      <c r="BI139" s="228">
        <f>IF(N139="nulová",J139,0)</f>
        <v>0</v>
      </c>
      <c r="BJ139" s="18" t="s">
        <v>75</v>
      </c>
      <c r="BK139" s="228">
        <f>ROUND(I139*H139,2)</f>
        <v>0</v>
      </c>
      <c r="BL139" s="18" t="s">
        <v>116</v>
      </c>
      <c r="BM139" s="227" t="s">
        <v>1030</v>
      </c>
    </row>
    <row r="140" s="2" customFormat="1">
      <c r="A140" s="39"/>
      <c r="B140" s="40"/>
      <c r="C140" s="216" t="s">
        <v>310</v>
      </c>
      <c r="D140" s="216" t="s">
        <v>213</v>
      </c>
      <c r="E140" s="217" t="s">
        <v>673</v>
      </c>
      <c r="F140" s="218" t="s">
        <v>674</v>
      </c>
      <c r="G140" s="219" t="s">
        <v>579</v>
      </c>
      <c r="H140" s="220">
        <v>1.3</v>
      </c>
      <c r="I140" s="221"/>
      <c r="J140" s="222">
        <f>ROUND(I140*H140,2)</f>
        <v>0</v>
      </c>
      <c r="K140" s="218" t="s">
        <v>216</v>
      </c>
      <c r="L140" s="45"/>
      <c r="M140" s="223" t="s">
        <v>19</v>
      </c>
      <c r="N140" s="224" t="s">
        <v>42</v>
      </c>
      <c r="O140" s="85"/>
      <c r="P140" s="225">
        <f>O140*H140</f>
        <v>0</v>
      </c>
      <c r="Q140" s="225">
        <v>0</v>
      </c>
      <c r="R140" s="225">
        <f>Q140*H140</f>
        <v>0</v>
      </c>
      <c r="S140" s="225">
        <v>0</v>
      </c>
      <c r="T140" s="226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27" t="s">
        <v>116</v>
      </c>
      <c r="AT140" s="227" t="s">
        <v>213</v>
      </c>
      <c r="AU140" s="227" t="s">
        <v>75</v>
      </c>
      <c r="AY140" s="18" t="s">
        <v>209</v>
      </c>
      <c r="BE140" s="228">
        <f>IF(N140="základní",J140,0)</f>
        <v>0</v>
      </c>
      <c r="BF140" s="228">
        <f>IF(N140="snížená",J140,0)</f>
        <v>0</v>
      </c>
      <c r="BG140" s="228">
        <f>IF(N140="zákl. přenesená",J140,0)</f>
        <v>0</v>
      </c>
      <c r="BH140" s="228">
        <f>IF(N140="sníž. přenesená",J140,0)</f>
        <v>0</v>
      </c>
      <c r="BI140" s="228">
        <f>IF(N140="nulová",J140,0)</f>
        <v>0</v>
      </c>
      <c r="BJ140" s="18" t="s">
        <v>75</v>
      </c>
      <c r="BK140" s="228">
        <f>ROUND(I140*H140,2)</f>
        <v>0</v>
      </c>
      <c r="BL140" s="18" t="s">
        <v>116</v>
      </c>
      <c r="BM140" s="227" t="s">
        <v>807</v>
      </c>
    </row>
    <row r="141" s="2" customFormat="1">
      <c r="A141" s="39"/>
      <c r="B141" s="40"/>
      <c r="C141" s="41"/>
      <c r="D141" s="229" t="s">
        <v>223</v>
      </c>
      <c r="E141" s="41"/>
      <c r="F141" s="230" t="s">
        <v>676</v>
      </c>
      <c r="G141" s="41"/>
      <c r="H141" s="41"/>
      <c r="I141" s="231"/>
      <c r="J141" s="41"/>
      <c r="K141" s="41"/>
      <c r="L141" s="45"/>
      <c r="M141" s="232"/>
      <c r="N141" s="233"/>
      <c r="O141" s="85"/>
      <c r="P141" s="85"/>
      <c r="Q141" s="85"/>
      <c r="R141" s="85"/>
      <c r="S141" s="85"/>
      <c r="T141" s="86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T141" s="18" t="s">
        <v>223</v>
      </c>
      <c r="AU141" s="18" t="s">
        <v>75</v>
      </c>
    </row>
    <row r="142" s="2" customFormat="1">
      <c r="A142" s="39"/>
      <c r="B142" s="40"/>
      <c r="C142" s="216" t="s">
        <v>315</v>
      </c>
      <c r="D142" s="216" t="s">
        <v>213</v>
      </c>
      <c r="E142" s="217" t="s">
        <v>809</v>
      </c>
      <c r="F142" s="218" t="s">
        <v>810</v>
      </c>
      <c r="G142" s="219" t="s">
        <v>167</v>
      </c>
      <c r="H142" s="220">
        <v>20</v>
      </c>
      <c r="I142" s="221"/>
      <c r="J142" s="222">
        <f>ROUND(I142*H142,2)</f>
        <v>0</v>
      </c>
      <c r="K142" s="218" t="s">
        <v>216</v>
      </c>
      <c r="L142" s="45"/>
      <c r="M142" s="223" t="s">
        <v>19</v>
      </c>
      <c r="N142" s="224" t="s">
        <v>42</v>
      </c>
      <c r="O142" s="85"/>
      <c r="P142" s="225">
        <f>O142*H142</f>
        <v>0</v>
      </c>
      <c r="Q142" s="225">
        <v>0</v>
      </c>
      <c r="R142" s="225">
        <f>Q142*H142</f>
        <v>0</v>
      </c>
      <c r="S142" s="225">
        <v>0</v>
      </c>
      <c r="T142" s="226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27" t="s">
        <v>116</v>
      </c>
      <c r="AT142" s="227" t="s">
        <v>213</v>
      </c>
      <c r="AU142" s="227" t="s">
        <v>75</v>
      </c>
      <c r="AY142" s="18" t="s">
        <v>209</v>
      </c>
      <c r="BE142" s="228">
        <f>IF(N142="základní",J142,0)</f>
        <v>0</v>
      </c>
      <c r="BF142" s="228">
        <f>IF(N142="snížená",J142,0)</f>
        <v>0</v>
      </c>
      <c r="BG142" s="228">
        <f>IF(N142="zákl. přenesená",J142,0)</f>
        <v>0</v>
      </c>
      <c r="BH142" s="228">
        <f>IF(N142="sníž. přenesená",J142,0)</f>
        <v>0</v>
      </c>
      <c r="BI142" s="228">
        <f>IF(N142="nulová",J142,0)</f>
        <v>0</v>
      </c>
      <c r="BJ142" s="18" t="s">
        <v>75</v>
      </c>
      <c r="BK142" s="228">
        <f>ROUND(I142*H142,2)</f>
        <v>0</v>
      </c>
      <c r="BL142" s="18" t="s">
        <v>116</v>
      </c>
      <c r="BM142" s="227" t="s">
        <v>1031</v>
      </c>
    </row>
    <row r="143" s="13" customFormat="1">
      <c r="A143" s="13"/>
      <c r="B143" s="234"/>
      <c r="C143" s="235"/>
      <c r="D143" s="229" t="s">
        <v>225</v>
      </c>
      <c r="E143" s="236" t="s">
        <v>19</v>
      </c>
      <c r="F143" s="237" t="s">
        <v>1032</v>
      </c>
      <c r="G143" s="235"/>
      <c r="H143" s="238">
        <v>20</v>
      </c>
      <c r="I143" s="239"/>
      <c r="J143" s="235"/>
      <c r="K143" s="235"/>
      <c r="L143" s="240"/>
      <c r="M143" s="241"/>
      <c r="N143" s="242"/>
      <c r="O143" s="242"/>
      <c r="P143" s="242"/>
      <c r="Q143" s="242"/>
      <c r="R143" s="242"/>
      <c r="S143" s="242"/>
      <c r="T143" s="24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4" t="s">
        <v>225</v>
      </c>
      <c r="AU143" s="244" t="s">
        <v>75</v>
      </c>
      <c r="AV143" s="13" t="s">
        <v>79</v>
      </c>
      <c r="AW143" s="13" t="s">
        <v>32</v>
      </c>
      <c r="AX143" s="13" t="s">
        <v>75</v>
      </c>
      <c r="AY143" s="244" t="s">
        <v>209</v>
      </c>
    </row>
    <row r="144" s="2" customFormat="1">
      <c r="A144" s="39"/>
      <c r="B144" s="40"/>
      <c r="C144" s="216" t="s">
        <v>7</v>
      </c>
      <c r="D144" s="216" t="s">
        <v>213</v>
      </c>
      <c r="E144" s="217" t="s">
        <v>1033</v>
      </c>
      <c r="F144" s="218" t="s">
        <v>1034</v>
      </c>
      <c r="G144" s="219" t="s">
        <v>176</v>
      </c>
      <c r="H144" s="220">
        <v>12.65</v>
      </c>
      <c r="I144" s="221"/>
      <c r="J144" s="222">
        <f>ROUND(I144*H144,2)</f>
        <v>0</v>
      </c>
      <c r="K144" s="218" t="s">
        <v>216</v>
      </c>
      <c r="L144" s="45"/>
      <c r="M144" s="223" t="s">
        <v>19</v>
      </c>
      <c r="N144" s="224" t="s">
        <v>42</v>
      </c>
      <c r="O144" s="85"/>
      <c r="P144" s="225">
        <f>O144*H144</f>
        <v>0</v>
      </c>
      <c r="Q144" s="225">
        <v>0</v>
      </c>
      <c r="R144" s="225">
        <f>Q144*H144</f>
        <v>0</v>
      </c>
      <c r="S144" s="225">
        <v>0</v>
      </c>
      <c r="T144" s="226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27" t="s">
        <v>116</v>
      </c>
      <c r="AT144" s="227" t="s">
        <v>213</v>
      </c>
      <c r="AU144" s="227" t="s">
        <v>75</v>
      </c>
      <c r="AY144" s="18" t="s">
        <v>209</v>
      </c>
      <c r="BE144" s="228">
        <f>IF(N144="základní",J144,0)</f>
        <v>0</v>
      </c>
      <c r="BF144" s="228">
        <f>IF(N144="snížená",J144,0)</f>
        <v>0</v>
      </c>
      <c r="BG144" s="228">
        <f>IF(N144="zákl. přenesená",J144,0)</f>
        <v>0</v>
      </c>
      <c r="BH144" s="228">
        <f>IF(N144="sníž. přenesená",J144,0)</f>
        <v>0</v>
      </c>
      <c r="BI144" s="228">
        <f>IF(N144="nulová",J144,0)</f>
        <v>0</v>
      </c>
      <c r="BJ144" s="18" t="s">
        <v>75</v>
      </c>
      <c r="BK144" s="228">
        <f>ROUND(I144*H144,2)</f>
        <v>0</v>
      </c>
      <c r="BL144" s="18" t="s">
        <v>116</v>
      </c>
      <c r="BM144" s="227" t="s">
        <v>1035</v>
      </c>
    </row>
    <row r="145" s="13" customFormat="1">
      <c r="A145" s="13"/>
      <c r="B145" s="234"/>
      <c r="C145" s="235"/>
      <c r="D145" s="229" t="s">
        <v>225</v>
      </c>
      <c r="E145" s="236" t="s">
        <v>19</v>
      </c>
      <c r="F145" s="237" t="s">
        <v>1036</v>
      </c>
      <c r="G145" s="235"/>
      <c r="H145" s="238">
        <v>12.65</v>
      </c>
      <c r="I145" s="239"/>
      <c r="J145" s="235"/>
      <c r="K145" s="235"/>
      <c r="L145" s="240"/>
      <c r="M145" s="241"/>
      <c r="N145" s="242"/>
      <c r="O145" s="242"/>
      <c r="P145" s="242"/>
      <c r="Q145" s="242"/>
      <c r="R145" s="242"/>
      <c r="S145" s="242"/>
      <c r="T145" s="24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44" t="s">
        <v>225</v>
      </c>
      <c r="AU145" s="244" t="s">
        <v>75</v>
      </c>
      <c r="AV145" s="13" t="s">
        <v>79</v>
      </c>
      <c r="AW145" s="13" t="s">
        <v>32</v>
      </c>
      <c r="AX145" s="13" t="s">
        <v>75</v>
      </c>
      <c r="AY145" s="244" t="s">
        <v>209</v>
      </c>
    </row>
    <row r="146" s="2" customFormat="1" ht="16.5" customHeight="1">
      <c r="A146" s="39"/>
      <c r="B146" s="40"/>
      <c r="C146" s="256" t="s">
        <v>325</v>
      </c>
      <c r="D146" s="256" t="s">
        <v>247</v>
      </c>
      <c r="E146" s="257" t="s">
        <v>1037</v>
      </c>
      <c r="F146" s="258" t="s">
        <v>1038</v>
      </c>
      <c r="G146" s="259" t="s">
        <v>289</v>
      </c>
      <c r="H146" s="260">
        <v>13.914999999999999</v>
      </c>
      <c r="I146" s="261"/>
      <c r="J146" s="262">
        <f>ROUND(I146*H146,2)</f>
        <v>0</v>
      </c>
      <c r="K146" s="258" t="s">
        <v>216</v>
      </c>
      <c r="L146" s="263"/>
      <c r="M146" s="264" t="s">
        <v>19</v>
      </c>
      <c r="N146" s="265" t="s">
        <v>42</v>
      </c>
      <c r="O146" s="85"/>
      <c r="P146" s="225">
        <f>O146*H146</f>
        <v>0</v>
      </c>
      <c r="Q146" s="225">
        <v>1</v>
      </c>
      <c r="R146" s="225">
        <f>Q146*H146</f>
        <v>13.914999999999999</v>
      </c>
      <c r="S146" s="225">
        <v>0</v>
      </c>
      <c r="T146" s="226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27" t="s">
        <v>226</v>
      </c>
      <c r="AT146" s="227" t="s">
        <v>247</v>
      </c>
      <c r="AU146" s="227" t="s">
        <v>75</v>
      </c>
      <c r="AY146" s="18" t="s">
        <v>209</v>
      </c>
      <c r="BE146" s="228">
        <f>IF(N146="základní",J146,0)</f>
        <v>0</v>
      </c>
      <c r="BF146" s="228">
        <f>IF(N146="snížená",J146,0)</f>
        <v>0</v>
      </c>
      <c r="BG146" s="228">
        <f>IF(N146="zákl. přenesená",J146,0)</f>
        <v>0</v>
      </c>
      <c r="BH146" s="228">
        <f>IF(N146="sníž. přenesená",J146,0)</f>
        <v>0</v>
      </c>
      <c r="BI146" s="228">
        <f>IF(N146="nulová",J146,0)</f>
        <v>0</v>
      </c>
      <c r="BJ146" s="18" t="s">
        <v>75</v>
      </c>
      <c r="BK146" s="228">
        <f>ROUND(I146*H146,2)</f>
        <v>0</v>
      </c>
      <c r="BL146" s="18" t="s">
        <v>116</v>
      </c>
      <c r="BM146" s="227" t="s">
        <v>1039</v>
      </c>
    </row>
    <row r="147" s="13" customFormat="1">
      <c r="A147" s="13"/>
      <c r="B147" s="234"/>
      <c r="C147" s="235"/>
      <c r="D147" s="229" t="s">
        <v>225</v>
      </c>
      <c r="E147" s="236" t="s">
        <v>19</v>
      </c>
      <c r="F147" s="237" t="s">
        <v>1040</v>
      </c>
      <c r="G147" s="235"/>
      <c r="H147" s="238">
        <v>13.914999999999999</v>
      </c>
      <c r="I147" s="239"/>
      <c r="J147" s="235"/>
      <c r="K147" s="235"/>
      <c r="L147" s="240"/>
      <c r="M147" s="241"/>
      <c r="N147" s="242"/>
      <c r="O147" s="242"/>
      <c r="P147" s="242"/>
      <c r="Q147" s="242"/>
      <c r="R147" s="242"/>
      <c r="S147" s="242"/>
      <c r="T147" s="24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4" t="s">
        <v>225</v>
      </c>
      <c r="AU147" s="244" t="s">
        <v>75</v>
      </c>
      <c r="AV147" s="13" t="s">
        <v>79</v>
      </c>
      <c r="AW147" s="13" t="s">
        <v>32</v>
      </c>
      <c r="AX147" s="13" t="s">
        <v>75</v>
      </c>
      <c r="AY147" s="244" t="s">
        <v>209</v>
      </c>
    </row>
    <row r="148" s="2" customFormat="1" ht="44.25" customHeight="1">
      <c r="A148" s="39"/>
      <c r="B148" s="40"/>
      <c r="C148" s="216" t="s">
        <v>331</v>
      </c>
      <c r="D148" s="216" t="s">
        <v>213</v>
      </c>
      <c r="E148" s="217" t="s">
        <v>825</v>
      </c>
      <c r="F148" s="218" t="s">
        <v>826</v>
      </c>
      <c r="G148" s="219" t="s">
        <v>176</v>
      </c>
      <c r="H148" s="220">
        <v>101</v>
      </c>
      <c r="I148" s="221"/>
      <c r="J148" s="222">
        <f>ROUND(I148*H148,2)</f>
        <v>0</v>
      </c>
      <c r="K148" s="218" t="s">
        <v>216</v>
      </c>
      <c r="L148" s="45"/>
      <c r="M148" s="223" t="s">
        <v>19</v>
      </c>
      <c r="N148" s="224" t="s">
        <v>42</v>
      </c>
      <c r="O148" s="85"/>
      <c r="P148" s="225">
        <f>O148*H148</f>
        <v>0</v>
      </c>
      <c r="Q148" s="225">
        <v>0</v>
      </c>
      <c r="R148" s="225">
        <f>Q148*H148</f>
        <v>0</v>
      </c>
      <c r="S148" s="225">
        <v>0</v>
      </c>
      <c r="T148" s="226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27" t="s">
        <v>217</v>
      </c>
      <c r="AT148" s="227" t="s">
        <v>213</v>
      </c>
      <c r="AU148" s="227" t="s">
        <v>75</v>
      </c>
      <c r="AY148" s="18" t="s">
        <v>209</v>
      </c>
      <c r="BE148" s="228">
        <f>IF(N148="základní",J148,0)</f>
        <v>0</v>
      </c>
      <c r="BF148" s="228">
        <f>IF(N148="snížená",J148,0)</f>
        <v>0</v>
      </c>
      <c r="BG148" s="228">
        <f>IF(N148="zákl. přenesená",J148,0)</f>
        <v>0</v>
      </c>
      <c r="BH148" s="228">
        <f>IF(N148="sníž. přenesená",J148,0)</f>
        <v>0</v>
      </c>
      <c r="BI148" s="228">
        <f>IF(N148="nulová",J148,0)</f>
        <v>0</v>
      </c>
      <c r="BJ148" s="18" t="s">
        <v>75</v>
      </c>
      <c r="BK148" s="228">
        <f>ROUND(I148*H148,2)</f>
        <v>0</v>
      </c>
      <c r="BL148" s="18" t="s">
        <v>217</v>
      </c>
      <c r="BM148" s="227" t="s">
        <v>339</v>
      </c>
    </row>
    <row r="149" s="13" customFormat="1">
      <c r="A149" s="13"/>
      <c r="B149" s="234"/>
      <c r="C149" s="235"/>
      <c r="D149" s="229" t="s">
        <v>225</v>
      </c>
      <c r="E149" s="236" t="s">
        <v>19</v>
      </c>
      <c r="F149" s="237" t="s">
        <v>993</v>
      </c>
      <c r="G149" s="235"/>
      <c r="H149" s="238">
        <v>22</v>
      </c>
      <c r="I149" s="239"/>
      <c r="J149" s="235"/>
      <c r="K149" s="235"/>
      <c r="L149" s="240"/>
      <c r="M149" s="241"/>
      <c r="N149" s="242"/>
      <c r="O149" s="242"/>
      <c r="P149" s="242"/>
      <c r="Q149" s="242"/>
      <c r="R149" s="242"/>
      <c r="S149" s="242"/>
      <c r="T149" s="24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44" t="s">
        <v>225</v>
      </c>
      <c r="AU149" s="244" t="s">
        <v>75</v>
      </c>
      <c r="AV149" s="13" t="s">
        <v>79</v>
      </c>
      <c r="AW149" s="13" t="s">
        <v>32</v>
      </c>
      <c r="AX149" s="13" t="s">
        <v>71</v>
      </c>
      <c r="AY149" s="244" t="s">
        <v>209</v>
      </c>
    </row>
    <row r="150" s="13" customFormat="1">
      <c r="A150" s="13"/>
      <c r="B150" s="234"/>
      <c r="C150" s="235"/>
      <c r="D150" s="229" t="s">
        <v>225</v>
      </c>
      <c r="E150" s="236" t="s">
        <v>19</v>
      </c>
      <c r="F150" s="237" t="s">
        <v>994</v>
      </c>
      <c r="G150" s="235"/>
      <c r="H150" s="238">
        <v>67</v>
      </c>
      <c r="I150" s="239"/>
      <c r="J150" s="235"/>
      <c r="K150" s="235"/>
      <c r="L150" s="240"/>
      <c r="M150" s="241"/>
      <c r="N150" s="242"/>
      <c r="O150" s="242"/>
      <c r="P150" s="242"/>
      <c r="Q150" s="242"/>
      <c r="R150" s="242"/>
      <c r="S150" s="242"/>
      <c r="T150" s="24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4" t="s">
        <v>225</v>
      </c>
      <c r="AU150" s="244" t="s">
        <v>75</v>
      </c>
      <c r="AV150" s="13" t="s">
        <v>79</v>
      </c>
      <c r="AW150" s="13" t="s">
        <v>32</v>
      </c>
      <c r="AX150" s="13" t="s">
        <v>71</v>
      </c>
      <c r="AY150" s="244" t="s">
        <v>209</v>
      </c>
    </row>
    <row r="151" s="13" customFormat="1">
      <c r="A151" s="13"/>
      <c r="B151" s="234"/>
      <c r="C151" s="235"/>
      <c r="D151" s="229" t="s">
        <v>225</v>
      </c>
      <c r="E151" s="236" t="s">
        <v>19</v>
      </c>
      <c r="F151" s="237" t="s">
        <v>995</v>
      </c>
      <c r="G151" s="235"/>
      <c r="H151" s="238">
        <v>12</v>
      </c>
      <c r="I151" s="239"/>
      <c r="J151" s="235"/>
      <c r="K151" s="235"/>
      <c r="L151" s="240"/>
      <c r="M151" s="241"/>
      <c r="N151" s="242"/>
      <c r="O151" s="242"/>
      <c r="P151" s="242"/>
      <c r="Q151" s="242"/>
      <c r="R151" s="242"/>
      <c r="S151" s="242"/>
      <c r="T151" s="24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44" t="s">
        <v>225</v>
      </c>
      <c r="AU151" s="244" t="s">
        <v>75</v>
      </c>
      <c r="AV151" s="13" t="s">
        <v>79</v>
      </c>
      <c r="AW151" s="13" t="s">
        <v>32</v>
      </c>
      <c r="AX151" s="13" t="s">
        <v>71</v>
      </c>
      <c r="AY151" s="244" t="s">
        <v>209</v>
      </c>
    </row>
    <row r="152" s="14" customFormat="1">
      <c r="A152" s="14"/>
      <c r="B152" s="245"/>
      <c r="C152" s="246"/>
      <c r="D152" s="229" t="s">
        <v>225</v>
      </c>
      <c r="E152" s="247" t="s">
        <v>712</v>
      </c>
      <c r="F152" s="248" t="s">
        <v>229</v>
      </c>
      <c r="G152" s="246"/>
      <c r="H152" s="249">
        <v>101</v>
      </c>
      <c r="I152" s="250"/>
      <c r="J152" s="246"/>
      <c r="K152" s="246"/>
      <c r="L152" s="251"/>
      <c r="M152" s="252"/>
      <c r="N152" s="253"/>
      <c r="O152" s="253"/>
      <c r="P152" s="253"/>
      <c r="Q152" s="253"/>
      <c r="R152" s="253"/>
      <c r="S152" s="253"/>
      <c r="T152" s="25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55" t="s">
        <v>225</v>
      </c>
      <c r="AU152" s="255" t="s">
        <v>75</v>
      </c>
      <c r="AV152" s="14" t="s">
        <v>116</v>
      </c>
      <c r="AW152" s="14" t="s">
        <v>32</v>
      </c>
      <c r="AX152" s="14" t="s">
        <v>75</v>
      </c>
      <c r="AY152" s="255" t="s">
        <v>209</v>
      </c>
    </row>
    <row r="153" s="2" customFormat="1">
      <c r="A153" s="39"/>
      <c r="B153" s="40"/>
      <c r="C153" s="216" t="s">
        <v>336</v>
      </c>
      <c r="D153" s="216" t="s">
        <v>213</v>
      </c>
      <c r="E153" s="217" t="s">
        <v>341</v>
      </c>
      <c r="F153" s="218" t="s">
        <v>342</v>
      </c>
      <c r="G153" s="219" t="s">
        <v>176</v>
      </c>
      <c r="H153" s="220">
        <v>101</v>
      </c>
      <c r="I153" s="221"/>
      <c r="J153" s="222">
        <f>ROUND(I153*H153,2)</f>
        <v>0</v>
      </c>
      <c r="K153" s="218" t="s">
        <v>216</v>
      </c>
      <c r="L153" s="45"/>
      <c r="M153" s="223" t="s">
        <v>19</v>
      </c>
      <c r="N153" s="224" t="s">
        <v>42</v>
      </c>
      <c r="O153" s="85"/>
      <c r="P153" s="225">
        <f>O153*H153</f>
        <v>0</v>
      </c>
      <c r="Q153" s="225">
        <v>0</v>
      </c>
      <c r="R153" s="225">
        <f>Q153*H153</f>
        <v>0</v>
      </c>
      <c r="S153" s="225">
        <v>0</v>
      </c>
      <c r="T153" s="226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27" t="s">
        <v>116</v>
      </c>
      <c r="AT153" s="227" t="s">
        <v>213</v>
      </c>
      <c r="AU153" s="227" t="s">
        <v>75</v>
      </c>
      <c r="AY153" s="18" t="s">
        <v>209</v>
      </c>
      <c r="BE153" s="228">
        <f>IF(N153="základní",J153,0)</f>
        <v>0</v>
      </c>
      <c r="BF153" s="228">
        <f>IF(N153="snížená",J153,0)</f>
        <v>0</v>
      </c>
      <c r="BG153" s="228">
        <f>IF(N153="zákl. přenesená",J153,0)</f>
        <v>0</v>
      </c>
      <c r="BH153" s="228">
        <f>IF(N153="sníž. přenesená",J153,0)</f>
        <v>0</v>
      </c>
      <c r="BI153" s="228">
        <f>IF(N153="nulová",J153,0)</f>
        <v>0</v>
      </c>
      <c r="BJ153" s="18" t="s">
        <v>75</v>
      </c>
      <c r="BK153" s="228">
        <f>ROUND(I153*H153,2)</f>
        <v>0</v>
      </c>
      <c r="BL153" s="18" t="s">
        <v>116</v>
      </c>
      <c r="BM153" s="227" t="s">
        <v>343</v>
      </c>
    </row>
    <row r="154" s="13" customFormat="1">
      <c r="A154" s="13"/>
      <c r="B154" s="234"/>
      <c r="C154" s="235"/>
      <c r="D154" s="229" t="s">
        <v>225</v>
      </c>
      <c r="E154" s="236" t="s">
        <v>19</v>
      </c>
      <c r="F154" s="237" t="s">
        <v>712</v>
      </c>
      <c r="G154" s="235"/>
      <c r="H154" s="238">
        <v>101</v>
      </c>
      <c r="I154" s="239"/>
      <c r="J154" s="235"/>
      <c r="K154" s="235"/>
      <c r="L154" s="240"/>
      <c r="M154" s="241"/>
      <c r="N154" s="242"/>
      <c r="O154" s="242"/>
      <c r="P154" s="242"/>
      <c r="Q154" s="242"/>
      <c r="R154" s="242"/>
      <c r="S154" s="242"/>
      <c r="T154" s="24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44" t="s">
        <v>225</v>
      </c>
      <c r="AU154" s="244" t="s">
        <v>75</v>
      </c>
      <c r="AV154" s="13" t="s">
        <v>79</v>
      </c>
      <c r="AW154" s="13" t="s">
        <v>32</v>
      </c>
      <c r="AX154" s="13" t="s">
        <v>75</v>
      </c>
      <c r="AY154" s="244" t="s">
        <v>209</v>
      </c>
    </row>
    <row r="155" s="2" customFormat="1" ht="16.5" customHeight="1">
      <c r="A155" s="39"/>
      <c r="B155" s="40"/>
      <c r="C155" s="256" t="s">
        <v>340</v>
      </c>
      <c r="D155" s="256" t="s">
        <v>247</v>
      </c>
      <c r="E155" s="257" t="s">
        <v>345</v>
      </c>
      <c r="F155" s="258" t="s">
        <v>346</v>
      </c>
      <c r="G155" s="259" t="s">
        <v>176</v>
      </c>
      <c r="H155" s="260">
        <v>101</v>
      </c>
      <c r="I155" s="261"/>
      <c r="J155" s="262">
        <f>ROUND(I155*H155,2)</f>
        <v>0</v>
      </c>
      <c r="K155" s="258" t="s">
        <v>216</v>
      </c>
      <c r="L155" s="263"/>
      <c r="M155" s="264" t="s">
        <v>19</v>
      </c>
      <c r="N155" s="265" t="s">
        <v>42</v>
      </c>
      <c r="O155" s="85"/>
      <c r="P155" s="225">
        <f>O155*H155</f>
        <v>0</v>
      </c>
      <c r="Q155" s="225">
        <v>0.00031</v>
      </c>
      <c r="R155" s="225">
        <f>Q155*H155</f>
        <v>0.031309999999999998</v>
      </c>
      <c r="S155" s="225">
        <v>0</v>
      </c>
      <c r="T155" s="226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27" t="s">
        <v>264</v>
      </c>
      <c r="AT155" s="227" t="s">
        <v>247</v>
      </c>
      <c r="AU155" s="227" t="s">
        <v>75</v>
      </c>
      <c r="AY155" s="18" t="s">
        <v>209</v>
      </c>
      <c r="BE155" s="228">
        <f>IF(N155="základní",J155,0)</f>
        <v>0</v>
      </c>
      <c r="BF155" s="228">
        <f>IF(N155="snížená",J155,0)</f>
        <v>0</v>
      </c>
      <c r="BG155" s="228">
        <f>IF(N155="zákl. přenesená",J155,0)</f>
        <v>0</v>
      </c>
      <c r="BH155" s="228">
        <f>IF(N155="sníž. přenesená",J155,0)</f>
        <v>0</v>
      </c>
      <c r="BI155" s="228">
        <f>IF(N155="nulová",J155,0)</f>
        <v>0</v>
      </c>
      <c r="BJ155" s="18" t="s">
        <v>75</v>
      </c>
      <c r="BK155" s="228">
        <f>ROUND(I155*H155,2)</f>
        <v>0</v>
      </c>
      <c r="BL155" s="18" t="s">
        <v>264</v>
      </c>
      <c r="BM155" s="227" t="s">
        <v>347</v>
      </c>
    </row>
    <row r="156" s="13" customFormat="1">
      <c r="A156" s="13"/>
      <c r="B156" s="234"/>
      <c r="C156" s="235"/>
      <c r="D156" s="229" t="s">
        <v>225</v>
      </c>
      <c r="E156" s="236" t="s">
        <v>19</v>
      </c>
      <c r="F156" s="237" t="s">
        <v>712</v>
      </c>
      <c r="G156" s="235"/>
      <c r="H156" s="238">
        <v>101</v>
      </c>
      <c r="I156" s="239"/>
      <c r="J156" s="235"/>
      <c r="K156" s="235"/>
      <c r="L156" s="240"/>
      <c r="M156" s="241"/>
      <c r="N156" s="242"/>
      <c r="O156" s="242"/>
      <c r="P156" s="242"/>
      <c r="Q156" s="242"/>
      <c r="R156" s="242"/>
      <c r="S156" s="242"/>
      <c r="T156" s="24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4" t="s">
        <v>225</v>
      </c>
      <c r="AU156" s="244" t="s">
        <v>75</v>
      </c>
      <c r="AV156" s="13" t="s">
        <v>79</v>
      </c>
      <c r="AW156" s="13" t="s">
        <v>32</v>
      </c>
      <c r="AX156" s="13" t="s">
        <v>75</v>
      </c>
      <c r="AY156" s="244" t="s">
        <v>209</v>
      </c>
    </row>
    <row r="157" s="2" customFormat="1" ht="16.5" customHeight="1">
      <c r="A157" s="39"/>
      <c r="B157" s="40"/>
      <c r="C157" s="256" t="s">
        <v>344</v>
      </c>
      <c r="D157" s="256" t="s">
        <v>247</v>
      </c>
      <c r="E157" s="257" t="s">
        <v>349</v>
      </c>
      <c r="F157" s="258" t="s">
        <v>350</v>
      </c>
      <c r="G157" s="259" t="s">
        <v>289</v>
      </c>
      <c r="H157" s="260">
        <v>33.329999999999998</v>
      </c>
      <c r="I157" s="261"/>
      <c r="J157" s="262">
        <f>ROUND(I157*H157,2)</f>
        <v>0</v>
      </c>
      <c r="K157" s="258" t="s">
        <v>216</v>
      </c>
      <c r="L157" s="263"/>
      <c r="M157" s="264" t="s">
        <v>19</v>
      </c>
      <c r="N157" s="265" t="s">
        <v>42</v>
      </c>
      <c r="O157" s="85"/>
      <c r="P157" s="225">
        <f>O157*H157</f>
        <v>0</v>
      </c>
      <c r="Q157" s="225">
        <v>1</v>
      </c>
      <c r="R157" s="225">
        <f>Q157*H157</f>
        <v>33.329999999999998</v>
      </c>
      <c r="S157" s="225">
        <v>0</v>
      </c>
      <c r="T157" s="226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27" t="s">
        <v>264</v>
      </c>
      <c r="AT157" s="227" t="s">
        <v>247</v>
      </c>
      <c r="AU157" s="227" t="s">
        <v>75</v>
      </c>
      <c r="AY157" s="18" t="s">
        <v>209</v>
      </c>
      <c r="BE157" s="228">
        <f>IF(N157="základní",J157,0)</f>
        <v>0</v>
      </c>
      <c r="BF157" s="228">
        <f>IF(N157="snížená",J157,0)</f>
        <v>0</v>
      </c>
      <c r="BG157" s="228">
        <f>IF(N157="zákl. přenesená",J157,0)</f>
        <v>0</v>
      </c>
      <c r="BH157" s="228">
        <f>IF(N157="sníž. přenesená",J157,0)</f>
        <v>0</v>
      </c>
      <c r="BI157" s="228">
        <f>IF(N157="nulová",J157,0)</f>
        <v>0</v>
      </c>
      <c r="BJ157" s="18" t="s">
        <v>75</v>
      </c>
      <c r="BK157" s="228">
        <f>ROUND(I157*H157,2)</f>
        <v>0</v>
      </c>
      <c r="BL157" s="18" t="s">
        <v>264</v>
      </c>
      <c r="BM157" s="227" t="s">
        <v>351</v>
      </c>
    </row>
    <row r="158" s="13" customFormat="1">
      <c r="A158" s="13"/>
      <c r="B158" s="234"/>
      <c r="C158" s="235"/>
      <c r="D158" s="229" t="s">
        <v>225</v>
      </c>
      <c r="E158" s="236" t="s">
        <v>19</v>
      </c>
      <c r="F158" s="237" t="s">
        <v>828</v>
      </c>
      <c r="G158" s="235"/>
      <c r="H158" s="238">
        <v>33.329999999999998</v>
      </c>
      <c r="I158" s="239"/>
      <c r="J158" s="235"/>
      <c r="K158" s="235"/>
      <c r="L158" s="240"/>
      <c r="M158" s="241"/>
      <c r="N158" s="242"/>
      <c r="O158" s="242"/>
      <c r="P158" s="242"/>
      <c r="Q158" s="242"/>
      <c r="R158" s="242"/>
      <c r="S158" s="242"/>
      <c r="T158" s="24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44" t="s">
        <v>225</v>
      </c>
      <c r="AU158" s="244" t="s">
        <v>75</v>
      </c>
      <c r="AV158" s="13" t="s">
        <v>79</v>
      </c>
      <c r="AW158" s="13" t="s">
        <v>32</v>
      </c>
      <c r="AX158" s="13" t="s">
        <v>75</v>
      </c>
      <c r="AY158" s="244" t="s">
        <v>209</v>
      </c>
    </row>
    <row r="159" s="2" customFormat="1" ht="16.5" customHeight="1">
      <c r="A159" s="39"/>
      <c r="B159" s="40"/>
      <c r="C159" s="256" t="s">
        <v>348</v>
      </c>
      <c r="D159" s="256" t="s">
        <v>247</v>
      </c>
      <c r="E159" s="257" t="s">
        <v>354</v>
      </c>
      <c r="F159" s="258" t="s">
        <v>355</v>
      </c>
      <c r="G159" s="259" t="s">
        <v>167</v>
      </c>
      <c r="H159" s="260">
        <v>18</v>
      </c>
      <c r="I159" s="261"/>
      <c r="J159" s="262">
        <f>ROUND(I159*H159,2)</f>
        <v>0</v>
      </c>
      <c r="K159" s="258" t="s">
        <v>216</v>
      </c>
      <c r="L159" s="263"/>
      <c r="M159" s="264" t="s">
        <v>19</v>
      </c>
      <c r="N159" s="265" t="s">
        <v>42</v>
      </c>
      <c r="O159" s="85"/>
      <c r="P159" s="225">
        <f>O159*H159</f>
        <v>0</v>
      </c>
      <c r="Q159" s="225">
        <v>0</v>
      </c>
      <c r="R159" s="225">
        <f>Q159*H159</f>
        <v>0</v>
      </c>
      <c r="S159" s="225">
        <v>0</v>
      </c>
      <c r="T159" s="226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27" t="s">
        <v>264</v>
      </c>
      <c r="AT159" s="227" t="s">
        <v>247</v>
      </c>
      <c r="AU159" s="227" t="s">
        <v>75</v>
      </c>
      <c r="AY159" s="18" t="s">
        <v>209</v>
      </c>
      <c r="BE159" s="228">
        <f>IF(N159="základní",J159,0)</f>
        <v>0</v>
      </c>
      <c r="BF159" s="228">
        <f>IF(N159="snížená",J159,0)</f>
        <v>0</v>
      </c>
      <c r="BG159" s="228">
        <f>IF(N159="zákl. přenesená",J159,0)</f>
        <v>0</v>
      </c>
      <c r="BH159" s="228">
        <f>IF(N159="sníž. přenesená",J159,0)</f>
        <v>0</v>
      </c>
      <c r="BI159" s="228">
        <f>IF(N159="nulová",J159,0)</f>
        <v>0</v>
      </c>
      <c r="BJ159" s="18" t="s">
        <v>75</v>
      </c>
      <c r="BK159" s="228">
        <f>ROUND(I159*H159,2)</f>
        <v>0</v>
      </c>
      <c r="BL159" s="18" t="s">
        <v>264</v>
      </c>
      <c r="BM159" s="227" t="s">
        <v>356</v>
      </c>
    </row>
    <row r="160" s="2" customFormat="1" ht="16.5" customHeight="1">
      <c r="A160" s="39"/>
      <c r="B160" s="40"/>
      <c r="C160" s="256" t="s">
        <v>353</v>
      </c>
      <c r="D160" s="256" t="s">
        <v>247</v>
      </c>
      <c r="E160" s="257" t="s">
        <v>358</v>
      </c>
      <c r="F160" s="258" t="s">
        <v>359</v>
      </c>
      <c r="G160" s="259" t="s">
        <v>167</v>
      </c>
      <c r="H160" s="260">
        <v>60</v>
      </c>
      <c r="I160" s="261"/>
      <c r="J160" s="262">
        <f>ROUND(I160*H160,2)</f>
        <v>0</v>
      </c>
      <c r="K160" s="258" t="s">
        <v>216</v>
      </c>
      <c r="L160" s="263"/>
      <c r="M160" s="264" t="s">
        <v>19</v>
      </c>
      <c r="N160" s="265" t="s">
        <v>42</v>
      </c>
      <c r="O160" s="85"/>
      <c r="P160" s="225">
        <f>O160*H160</f>
        <v>0</v>
      </c>
      <c r="Q160" s="225">
        <v>0</v>
      </c>
      <c r="R160" s="225">
        <f>Q160*H160</f>
        <v>0</v>
      </c>
      <c r="S160" s="225">
        <v>0</v>
      </c>
      <c r="T160" s="226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27" t="s">
        <v>264</v>
      </c>
      <c r="AT160" s="227" t="s">
        <v>247</v>
      </c>
      <c r="AU160" s="227" t="s">
        <v>75</v>
      </c>
      <c r="AY160" s="18" t="s">
        <v>209</v>
      </c>
      <c r="BE160" s="228">
        <f>IF(N160="základní",J160,0)</f>
        <v>0</v>
      </c>
      <c r="BF160" s="228">
        <f>IF(N160="snížená",J160,0)</f>
        <v>0</v>
      </c>
      <c r="BG160" s="228">
        <f>IF(N160="zákl. přenesená",J160,0)</f>
        <v>0</v>
      </c>
      <c r="BH160" s="228">
        <f>IF(N160="sníž. přenesená",J160,0)</f>
        <v>0</v>
      </c>
      <c r="BI160" s="228">
        <f>IF(N160="nulová",J160,0)</f>
        <v>0</v>
      </c>
      <c r="BJ160" s="18" t="s">
        <v>75</v>
      </c>
      <c r="BK160" s="228">
        <f>ROUND(I160*H160,2)</f>
        <v>0</v>
      </c>
      <c r="BL160" s="18" t="s">
        <v>264</v>
      </c>
      <c r="BM160" s="227" t="s">
        <v>360</v>
      </c>
    </row>
    <row r="161" s="13" customFormat="1">
      <c r="A161" s="13"/>
      <c r="B161" s="234"/>
      <c r="C161" s="235"/>
      <c r="D161" s="229" t="s">
        <v>225</v>
      </c>
      <c r="E161" s="236" t="s">
        <v>19</v>
      </c>
      <c r="F161" s="237" t="s">
        <v>1041</v>
      </c>
      <c r="G161" s="235"/>
      <c r="H161" s="238">
        <v>60</v>
      </c>
      <c r="I161" s="239"/>
      <c r="J161" s="235"/>
      <c r="K161" s="235"/>
      <c r="L161" s="240"/>
      <c r="M161" s="241"/>
      <c r="N161" s="242"/>
      <c r="O161" s="242"/>
      <c r="P161" s="242"/>
      <c r="Q161" s="242"/>
      <c r="R161" s="242"/>
      <c r="S161" s="242"/>
      <c r="T161" s="24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44" t="s">
        <v>225</v>
      </c>
      <c r="AU161" s="244" t="s">
        <v>75</v>
      </c>
      <c r="AV161" s="13" t="s">
        <v>79</v>
      </c>
      <c r="AW161" s="13" t="s">
        <v>32</v>
      </c>
      <c r="AX161" s="13" t="s">
        <v>75</v>
      </c>
      <c r="AY161" s="244" t="s">
        <v>209</v>
      </c>
    </row>
    <row r="162" s="2" customFormat="1" ht="44.25" customHeight="1">
      <c r="A162" s="39"/>
      <c r="B162" s="40"/>
      <c r="C162" s="216" t="s">
        <v>357</v>
      </c>
      <c r="D162" s="216" t="s">
        <v>213</v>
      </c>
      <c r="E162" s="217" t="s">
        <v>364</v>
      </c>
      <c r="F162" s="218" t="s">
        <v>365</v>
      </c>
      <c r="G162" s="219" t="s">
        <v>167</v>
      </c>
      <c r="H162" s="220">
        <v>34</v>
      </c>
      <c r="I162" s="221"/>
      <c r="J162" s="222">
        <f>ROUND(I162*H162,2)</f>
        <v>0</v>
      </c>
      <c r="K162" s="218" t="s">
        <v>216</v>
      </c>
      <c r="L162" s="45"/>
      <c r="M162" s="223" t="s">
        <v>19</v>
      </c>
      <c r="N162" s="224" t="s">
        <v>42</v>
      </c>
      <c r="O162" s="85"/>
      <c r="P162" s="225">
        <f>O162*H162</f>
        <v>0</v>
      </c>
      <c r="Q162" s="225">
        <v>0</v>
      </c>
      <c r="R162" s="225">
        <f>Q162*H162</f>
        <v>0</v>
      </c>
      <c r="S162" s="225">
        <v>0</v>
      </c>
      <c r="T162" s="226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27" t="s">
        <v>217</v>
      </c>
      <c r="AT162" s="227" t="s">
        <v>213</v>
      </c>
      <c r="AU162" s="227" t="s">
        <v>75</v>
      </c>
      <c r="AY162" s="18" t="s">
        <v>209</v>
      </c>
      <c r="BE162" s="228">
        <f>IF(N162="základní",J162,0)</f>
        <v>0</v>
      </c>
      <c r="BF162" s="228">
        <f>IF(N162="snížená",J162,0)</f>
        <v>0</v>
      </c>
      <c r="BG162" s="228">
        <f>IF(N162="zákl. přenesená",J162,0)</f>
        <v>0</v>
      </c>
      <c r="BH162" s="228">
        <f>IF(N162="sníž. přenesená",J162,0)</f>
        <v>0</v>
      </c>
      <c r="BI162" s="228">
        <f>IF(N162="nulová",J162,0)</f>
        <v>0</v>
      </c>
      <c r="BJ162" s="18" t="s">
        <v>75</v>
      </c>
      <c r="BK162" s="228">
        <f>ROUND(I162*H162,2)</f>
        <v>0</v>
      </c>
      <c r="BL162" s="18" t="s">
        <v>217</v>
      </c>
      <c r="BM162" s="227" t="s">
        <v>366</v>
      </c>
    </row>
    <row r="163" s="2" customFormat="1" ht="66.75" customHeight="1">
      <c r="A163" s="39"/>
      <c r="B163" s="40"/>
      <c r="C163" s="216" t="s">
        <v>363</v>
      </c>
      <c r="D163" s="216" t="s">
        <v>213</v>
      </c>
      <c r="E163" s="217" t="s">
        <v>368</v>
      </c>
      <c r="F163" s="218" t="s">
        <v>369</v>
      </c>
      <c r="G163" s="219" t="s">
        <v>221</v>
      </c>
      <c r="H163" s="220">
        <v>2</v>
      </c>
      <c r="I163" s="221"/>
      <c r="J163" s="222">
        <f>ROUND(I163*H163,2)</f>
        <v>0</v>
      </c>
      <c r="K163" s="218" t="s">
        <v>216</v>
      </c>
      <c r="L163" s="45"/>
      <c r="M163" s="223" t="s">
        <v>19</v>
      </c>
      <c r="N163" s="224" t="s">
        <v>42</v>
      </c>
      <c r="O163" s="85"/>
      <c r="P163" s="225">
        <f>O163*H163</f>
        <v>0</v>
      </c>
      <c r="Q163" s="225">
        <v>0</v>
      </c>
      <c r="R163" s="225">
        <f>Q163*H163</f>
        <v>0</v>
      </c>
      <c r="S163" s="225">
        <v>0</v>
      </c>
      <c r="T163" s="226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27" t="s">
        <v>217</v>
      </c>
      <c r="AT163" s="227" t="s">
        <v>213</v>
      </c>
      <c r="AU163" s="227" t="s">
        <v>75</v>
      </c>
      <c r="AY163" s="18" t="s">
        <v>209</v>
      </c>
      <c r="BE163" s="228">
        <f>IF(N163="základní",J163,0)</f>
        <v>0</v>
      </c>
      <c r="BF163" s="228">
        <f>IF(N163="snížená",J163,0)</f>
        <v>0</v>
      </c>
      <c r="BG163" s="228">
        <f>IF(N163="zákl. přenesená",J163,0)</f>
        <v>0</v>
      </c>
      <c r="BH163" s="228">
        <f>IF(N163="sníž. přenesená",J163,0)</f>
        <v>0</v>
      </c>
      <c r="BI163" s="228">
        <f>IF(N163="nulová",J163,0)</f>
        <v>0</v>
      </c>
      <c r="BJ163" s="18" t="s">
        <v>75</v>
      </c>
      <c r="BK163" s="228">
        <f>ROUND(I163*H163,2)</f>
        <v>0</v>
      </c>
      <c r="BL163" s="18" t="s">
        <v>217</v>
      </c>
      <c r="BM163" s="227" t="s">
        <v>370</v>
      </c>
    </row>
    <row r="164" s="2" customFormat="1">
      <c r="A164" s="39"/>
      <c r="B164" s="40"/>
      <c r="C164" s="41"/>
      <c r="D164" s="229" t="s">
        <v>223</v>
      </c>
      <c r="E164" s="41"/>
      <c r="F164" s="230" t="s">
        <v>371</v>
      </c>
      <c r="G164" s="41"/>
      <c r="H164" s="41"/>
      <c r="I164" s="231"/>
      <c r="J164" s="41"/>
      <c r="K164" s="41"/>
      <c r="L164" s="45"/>
      <c r="M164" s="232"/>
      <c r="N164" s="233"/>
      <c r="O164" s="85"/>
      <c r="P164" s="85"/>
      <c r="Q164" s="85"/>
      <c r="R164" s="85"/>
      <c r="S164" s="85"/>
      <c r="T164" s="86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T164" s="18" t="s">
        <v>223</v>
      </c>
      <c r="AU164" s="18" t="s">
        <v>75</v>
      </c>
    </row>
    <row r="165" s="13" customFormat="1">
      <c r="A165" s="13"/>
      <c r="B165" s="234"/>
      <c r="C165" s="235"/>
      <c r="D165" s="229" t="s">
        <v>225</v>
      </c>
      <c r="E165" s="236" t="s">
        <v>19</v>
      </c>
      <c r="F165" s="237" t="s">
        <v>1042</v>
      </c>
      <c r="G165" s="235"/>
      <c r="H165" s="238">
        <v>2</v>
      </c>
      <c r="I165" s="239"/>
      <c r="J165" s="235"/>
      <c r="K165" s="235"/>
      <c r="L165" s="240"/>
      <c r="M165" s="241"/>
      <c r="N165" s="242"/>
      <c r="O165" s="242"/>
      <c r="P165" s="242"/>
      <c r="Q165" s="242"/>
      <c r="R165" s="242"/>
      <c r="S165" s="242"/>
      <c r="T165" s="24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4" t="s">
        <v>225</v>
      </c>
      <c r="AU165" s="244" t="s">
        <v>75</v>
      </c>
      <c r="AV165" s="13" t="s">
        <v>79</v>
      </c>
      <c r="AW165" s="13" t="s">
        <v>32</v>
      </c>
      <c r="AX165" s="13" t="s">
        <v>75</v>
      </c>
      <c r="AY165" s="244" t="s">
        <v>209</v>
      </c>
    </row>
    <row r="166" s="2" customFormat="1">
      <c r="A166" s="39"/>
      <c r="B166" s="40"/>
      <c r="C166" s="216" t="s">
        <v>367</v>
      </c>
      <c r="D166" s="216" t="s">
        <v>213</v>
      </c>
      <c r="E166" s="217" t="s">
        <v>1043</v>
      </c>
      <c r="F166" s="218" t="s">
        <v>1044</v>
      </c>
      <c r="G166" s="219" t="s">
        <v>289</v>
      </c>
      <c r="H166" s="220">
        <v>123.68300000000001</v>
      </c>
      <c r="I166" s="221"/>
      <c r="J166" s="222">
        <f>ROUND(I166*H166,2)</f>
        <v>0</v>
      </c>
      <c r="K166" s="218" t="s">
        <v>216</v>
      </c>
      <c r="L166" s="45"/>
      <c r="M166" s="223" t="s">
        <v>19</v>
      </c>
      <c r="N166" s="224" t="s">
        <v>42</v>
      </c>
      <c r="O166" s="85"/>
      <c r="P166" s="225">
        <f>O166*H166</f>
        <v>0</v>
      </c>
      <c r="Q166" s="225">
        <v>0</v>
      </c>
      <c r="R166" s="225">
        <f>Q166*H166</f>
        <v>0</v>
      </c>
      <c r="S166" s="225">
        <v>0</v>
      </c>
      <c r="T166" s="226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27" t="s">
        <v>217</v>
      </c>
      <c r="AT166" s="227" t="s">
        <v>213</v>
      </c>
      <c r="AU166" s="227" t="s">
        <v>75</v>
      </c>
      <c r="AY166" s="18" t="s">
        <v>209</v>
      </c>
      <c r="BE166" s="228">
        <f>IF(N166="základní",J166,0)</f>
        <v>0</v>
      </c>
      <c r="BF166" s="228">
        <f>IF(N166="snížená",J166,0)</f>
        <v>0</v>
      </c>
      <c r="BG166" s="228">
        <f>IF(N166="zákl. přenesená",J166,0)</f>
        <v>0</v>
      </c>
      <c r="BH166" s="228">
        <f>IF(N166="sníž. přenesená",J166,0)</f>
        <v>0</v>
      </c>
      <c r="BI166" s="228">
        <f>IF(N166="nulová",J166,0)</f>
        <v>0</v>
      </c>
      <c r="BJ166" s="18" t="s">
        <v>75</v>
      </c>
      <c r="BK166" s="228">
        <f>ROUND(I166*H166,2)</f>
        <v>0</v>
      </c>
      <c r="BL166" s="18" t="s">
        <v>217</v>
      </c>
      <c r="BM166" s="227" t="s">
        <v>1045</v>
      </c>
    </row>
    <row r="167" s="2" customFormat="1">
      <c r="A167" s="39"/>
      <c r="B167" s="40"/>
      <c r="C167" s="41"/>
      <c r="D167" s="229" t="s">
        <v>223</v>
      </c>
      <c r="E167" s="41"/>
      <c r="F167" s="230" t="s">
        <v>380</v>
      </c>
      <c r="G167" s="41"/>
      <c r="H167" s="41"/>
      <c r="I167" s="231"/>
      <c r="J167" s="41"/>
      <c r="K167" s="41"/>
      <c r="L167" s="45"/>
      <c r="M167" s="232"/>
      <c r="N167" s="233"/>
      <c r="O167" s="85"/>
      <c r="P167" s="85"/>
      <c r="Q167" s="85"/>
      <c r="R167" s="85"/>
      <c r="S167" s="85"/>
      <c r="T167" s="86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T167" s="18" t="s">
        <v>223</v>
      </c>
      <c r="AU167" s="18" t="s">
        <v>75</v>
      </c>
    </row>
    <row r="168" s="13" customFormat="1">
      <c r="A168" s="13"/>
      <c r="B168" s="234"/>
      <c r="C168" s="235"/>
      <c r="D168" s="229" t="s">
        <v>225</v>
      </c>
      <c r="E168" s="236" t="s">
        <v>19</v>
      </c>
      <c r="F168" s="237" t="s">
        <v>1046</v>
      </c>
      <c r="G168" s="235"/>
      <c r="H168" s="238">
        <v>35.558</v>
      </c>
      <c r="I168" s="239"/>
      <c r="J168" s="235"/>
      <c r="K168" s="235"/>
      <c r="L168" s="240"/>
      <c r="M168" s="241"/>
      <c r="N168" s="242"/>
      <c r="O168" s="242"/>
      <c r="P168" s="242"/>
      <c r="Q168" s="242"/>
      <c r="R168" s="242"/>
      <c r="S168" s="242"/>
      <c r="T168" s="24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44" t="s">
        <v>225</v>
      </c>
      <c r="AU168" s="244" t="s">
        <v>75</v>
      </c>
      <c r="AV168" s="13" t="s">
        <v>79</v>
      </c>
      <c r="AW168" s="13" t="s">
        <v>32</v>
      </c>
      <c r="AX168" s="13" t="s">
        <v>71</v>
      </c>
      <c r="AY168" s="244" t="s">
        <v>209</v>
      </c>
    </row>
    <row r="169" s="13" customFormat="1">
      <c r="A169" s="13"/>
      <c r="B169" s="234"/>
      <c r="C169" s="235"/>
      <c r="D169" s="229" t="s">
        <v>225</v>
      </c>
      <c r="E169" s="236" t="s">
        <v>19</v>
      </c>
      <c r="F169" s="237" t="s">
        <v>1047</v>
      </c>
      <c r="G169" s="235"/>
      <c r="H169" s="238">
        <v>74.924999999999997</v>
      </c>
      <c r="I169" s="239"/>
      <c r="J169" s="235"/>
      <c r="K169" s="235"/>
      <c r="L169" s="240"/>
      <c r="M169" s="241"/>
      <c r="N169" s="242"/>
      <c r="O169" s="242"/>
      <c r="P169" s="242"/>
      <c r="Q169" s="242"/>
      <c r="R169" s="242"/>
      <c r="S169" s="242"/>
      <c r="T169" s="24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44" t="s">
        <v>225</v>
      </c>
      <c r="AU169" s="244" t="s">
        <v>75</v>
      </c>
      <c r="AV169" s="13" t="s">
        <v>79</v>
      </c>
      <c r="AW169" s="13" t="s">
        <v>32</v>
      </c>
      <c r="AX169" s="13" t="s">
        <v>71</v>
      </c>
      <c r="AY169" s="244" t="s">
        <v>209</v>
      </c>
    </row>
    <row r="170" s="13" customFormat="1">
      <c r="A170" s="13"/>
      <c r="B170" s="234"/>
      <c r="C170" s="235"/>
      <c r="D170" s="229" t="s">
        <v>225</v>
      </c>
      <c r="E170" s="236" t="s">
        <v>19</v>
      </c>
      <c r="F170" s="237" t="s">
        <v>1048</v>
      </c>
      <c r="G170" s="235"/>
      <c r="H170" s="238">
        <v>13.199999999999999</v>
      </c>
      <c r="I170" s="239"/>
      <c r="J170" s="235"/>
      <c r="K170" s="235"/>
      <c r="L170" s="240"/>
      <c r="M170" s="241"/>
      <c r="N170" s="242"/>
      <c r="O170" s="242"/>
      <c r="P170" s="242"/>
      <c r="Q170" s="242"/>
      <c r="R170" s="242"/>
      <c r="S170" s="242"/>
      <c r="T170" s="24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44" t="s">
        <v>225</v>
      </c>
      <c r="AU170" s="244" t="s">
        <v>75</v>
      </c>
      <c r="AV170" s="13" t="s">
        <v>79</v>
      </c>
      <c r="AW170" s="13" t="s">
        <v>32</v>
      </c>
      <c r="AX170" s="13" t="s">
        <v>71</v>
      </c>
      <c r="AY170" s="244" t="s">
        <v>209</v>
      </c>
    </row>
    <row r="171" s="14" customFormat="1">
      <c r="A171" s="14"/>
      <c r="B171" s="245"/>
      <c r="C171" s="246"/>
      <c r="D171" s="229" t="s">
        <v>225</v>
      </c>
      <c r="E171" s="247" t="s">
        <v>19</v>
      </c>
      <c r="F171" s="248" t="s">
        <v>229</v>
      </c>
      <c r="G171" s="246"/>
      <c r="H171" s="249">
        <v>123.68300000000001</v>
      </c>
      <c r="I171" s="250"/>
      <c r="J171" s="246"/>
      <c r="K171" s="246"/>
      <c r="L171" s="251"/>
      <c r="M171" s="252"/>
      <c r="N171" s="253"/>
      <c r="O171" s="253"/>
      <c r="P171" s="253"/>
      <c r="Q171" s="253"/>
      <c r="R171" s="253"/>
      <c r="S171" s="253"/>
      <c r="T171" s="25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T171" s="255" t="s">
        <v>225</v>
      </c>
      <c r="AU171" s="255" t="s">
        <v>75</v>
      </c>
      <c r="AV171" s="14" t="s">
        <v>116</v>
      </c>
      <c r="AW171" s="14" t="s">
        <v>32</v>
      </c>
      <c r="AX171" s="14" t="s">
        <v>75</v>
      </c>
      <c r="AY171" s="255" t="s">
        <v>209</v>
      </c>
    </row>
    <row r="172" s="2" customFormat="1">
      <c r="A172" s="39"/>
      <c r="B172" s="40"/>
      <c r="C172" s="216" t="s">
        <v>375</v>
      </c>
      <c r="D172" s="216" t="s">
        <v>213</v>
      </c>
      <c r="E172" s="217" t="s">
        <v>834</v>
      </c>
      <c r="F172" s="218" t="s">
        <v>835</v>
      </c>
      <c r="G172" s="219" t="s">
        <v>289</v>
      </c>
      <c r="H172" s="220">
        <v>236.80199999999999</v>
      </c>
      <c r="I172" s="221"/>
      <c r="J172" s="222">
        <f>ROUND(I172*H172,2)</f>
        <v>0</v>
      </c>
      <c r="K172" s="218" t="s">
        <v>216</v>
      </c>
      <c r="L172" s="45"/>
      <c r="M172" s="223" t="s">
        <v>19</v>
      </c>
      <c r="N172" s="224" t="s">
        <v>42</v>
      </c>
      <c r="O172" s="85"/>
      <c r="P172" s="225">
        <f>O172*H172</f>
        <v>0</v>
      </c>
      <c r="Q172" s="225">
        <v>0</v>
      </c>
      <c r="R172" s="225">
        <f>Q172*H172</f>
        <v>0</v>
      </c>
      <c r="S172" s="225">
        <v>0</v>
      </c>
      <c r="T172" s="226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27" t="s">
        <v>217</v>
      </c>
      <c r="AT172" s="227" t="s">
        <v>213</v>
      </c>
      <c r="AU172" s="227" t="s">
        <v>75</v>
      </c>
      <c r="AY172" s="18" t="s">
        <v>209</v>
      </c>
      <c r="BE172" s="228">
        <f>IF(N172="základní",J172,0)</f>
        <v>0</v>
      </c>
      <c r="BF172" s="228">
        <f>IF(N172="snížená",J172,0)</f>
        <v>0</v>
      </c>
      <c r="BG172" s="228">
        <f>IF(N172="zákl. přenesená",J172,0)</f>
        <v>0</v>
      </c>
      <c r="BH172" s="228">
        <f>IF(N172="sníž. přenesená",J172,0)</f>
        <v>0</v>
      </c>
      <c r="BI172" s="228">
        <f>IF(N172="nulová",J172,0)</f>
        <v>0</v>
      </c>
      <c r="BJ172" s="18" t="s">
        <v>75</v>
      </c>
      <c r="BK172" s="228">
        <f>ROUND(I172*H172,2)</f>
        <v>0</v>
      </c>
      <c r="BL172" s="18" t="s">
        <v>217</v>
      </c>
      <c r="BM172" s="227" t="s">
        <v>388</v>
      </c>
    </row>
    <row r="173" s="2" customFormat="1">
      <c r="A173" s="39"/>
      <c r="B173" s="40"/>
      <c r="C173" s="41"/>
      <c r="D173" s="229" t="s">
        <v>223</v>
      </c>
      <c r="E173" s="41"/>
      <c r="F173" s="230" t="s">
        <v>380</v>
      </c>
      <c r="G173" s="41"/>
      <c r="H173" s="41"/>
      <c r="I173" s="231"/>
      <c r="J173" s="41"/>
      <c r="K173" s="41"/>
      <c r="L173" s="45"/>
      <c r="M173" s="232"/>
      <c r="N173" s="233"/>
      <c r="O173" s="85"/>
      <c r="P173" s="85"/>
      <c r="Q173" s="85"/>
      <c r="R173" s="85"/>
      <c r="S173" s="85"/>
      <c r="T173" s="86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T173" s="18" t="s">
        <v>223</v>
      </c>
      <c r="AU173" s="18" t="s">
        <v>75</v>
      </c>
    </row>
    <row r="174" s="13" customFormat="1">
      <c r="A174" s="13"/>
      <c r="B174" s="234"/>
      <c r="C174" s="235"/>
      <c r="D174" s="229" t="s">
        <v>225</v>
      </c>
      <c r="E174" s="236" t="s">
        <v>19</v>
      </c>
      <c r="F174" s="237" t="s">
        <v>1049</v>
      </c>
      <c r="G174" s="235"/>
      <c r="H174" s="238">
        <v>7.2000000000000002</v>
      </c>
      <c r="I174" s="239"/>
      <c r="J174" s="235"/>
      <c r="K174" s="235"/>
      <c r="L174" s="240"/>
      <c r="M174" s="241"/>
      <c r="N174" s="242"/>
      <c r="O174" s="242"/>
      <c r="P174" s="242"/>
      <c r="Q174" s="242"/>
      <c r="R174" s="242"/>
      <c r="S174" s="242"/>
      <c r="T174" s="24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4" t="s">
        <v>225</v>
      </c>
      <c r="AU174" s="244" t="s">
        <v>75</v>
      </c>
      <c r="AV174" s="13" t="s">
        <v>79</v>
      </c>
      <c r="AW174" s="13" t="s">
        <v>32</v>
      </c>
      <c r="AX174" s="13" t="s">
        <v>71</v>
      </c>
      <c r="AY174" s="244" t="s">
        <v>209</v>
      </c>
    </row>
    <row r="175" s="13" customFormat="1">
      <c r="A175" s="13"/>
      <c r="B175" s="234"/>
      <c r="C175" s="235"/>
      <c r="D175" s="229" t="s">
        <v>225</v>
      </c>
      <c r="E175" s="236" t="s">
        <v>19</v>
      </c>
      <c r="F175" s="237" t="s">
        <v>1050</v>
      </c>
      <c r="G175" s="235"/>
      <c r="H175" s="238">
        <v>5.0999999999999996</v>
      </c>
      <c r="I175" s="239"/>
      <c r="J175" s="235"/>
      <c r="K175" s="235"/>
      <c r="L175" s="240"/>
      <c r="M175" s="241"/>
      <c r="N175" s="242"/>
      <c r="O175" s="242"/>
      <c r="P175" s="242"/>
      <c r="Q175" s="242"/>
      <c r="R175" s="242"/>
      <c r="S175" s="242"/>
      <c r="T175" s="24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44" t="s">
        <v>225</v>
      </c>
      <c r="AU175" s="244" t="s">
        <v>75</v>
      </c>
      <c r="AV175" s="13" t="s">
        <v>79</v>
      </c>
      <c r="AW175" s="13" t="s">
        <v>32</v>
      </c>
      <c r="AX175" s="13" t="s">
        <v>71</v>
      </c>
      <c r="AY175" s="244" t="s">
        <v>209</v>
      </c>
    </row>
    <row r="176" s="13" customFormat="1">
      <c r="A176" s="13"/>
      <c r="B176" s="234"/>
      <c r="C176" s="235"/>
      <c r="D176" s="229" t="s">
        <v>225</v>
      </c>
      <c r="E176" s="236" t="s">
        <v>19</v>
      </c>
      <c r="F176" s="237" t="s">
        <v>402</v>
      </c>
      <c r="G176" s="235"/>
      <c r="H176" s="238">
        <v>212.48400000000001</v>
      </c>
      <c r="I176" s="239"/>
      <c r="J176" s="235"/>
      <c r="K176" s="235"/>
      <c r="L176" s="240"/>
      <c r="M176" s="241"/>
      <c r="N176" s="242"/>
      <c r="O176" s="242"/>
      <c r="P176" s="242"/>
      <c r="Q176" s="242"/>
      <c r="R176" s="242"/>
      <c r="S176" s="242"/>
      <c r="T176" s="24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44" t="s">
        <v>225</v>
      </c>
      <c r="AU176" s="244" t="s">
        <v>75</v>
      </c>
      <c r="AV176" s="13" t="s">
        <v>79</v>
      </c>
      <c r="AW176" s="13" t="s">
        <v>32</v>
      </c>
      <c r="AX176" s="13" t="s">
        <v>71</v>
      </c>
      <c r="AY176" s="244" t="s">
        <v>209</v>
      </c>
    </row>
    <row r="177" s="13" customFormat="1">
      <c r="A177" s="13"/>
      <c r="B177" s="234"/>
      <c r="C177" s="235"/>
      <c r="D177" s="229" t="s">
        <v>225</v>
      </c>
      <c r="E177" s="236" t="s">
        <v>19</v>
      </c>
      <c r="F177" s="237" t="s">
        <v>1051</v>
      </c>
      <c r="G177" s="235"/>
      <c r="H177" s="238">
        <v>12.018000000000001</v>
      </c>
      <c r="I177" s="239"/>
      <c r="J177" s="235"/>
      <c r="K177" s="235"/>
      <c r="L177" s="240"/>
      <c r="M177" s="241"/>
      <c r="N177" s="242"/>
      <c r="O177" s="242"/>
      <c r="P177" s="242"/>
      <c r="Q177" s="242"/>
      <c r="R177" s="242"/>
      <c r="S177" s="242"/>
      <c r="T177" s="24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44" t="s">
        <v>225</v>
      </c>
      <c r="AU177" s="244" t="s">
        <v>75</v>
      </c>
      <c r="AV177" s="13" t="s">
        <v>79</v>
      </c>
      <c r="AW177" s="13" t="s">
        <v>32</v>
      </c>
      <c r="AX177" s="13" t="s">
        <v>71</v>
      </c>
      <c r="AY177" s="244" t="s">
        <v>209</v>
      </c>
    </row>
    <row r="178" s="14" customFormat="1">
      <c r="A178" s="14"/>
      <c r="B178" s="245"/>
      <c r="C178" s="246"/>
      <c r="D178" s="229" t="s">
        <v>225</v>
      </c>
      <c r="E178" s="247" t="s">
        <v>19</v>
      </c>
      <c r="F178" s="248" t="s">
        <v>229</v>
      </c>
      <c r="G178" s="246"/>
      <c r="H178" s="249">
        <v>236.80199999999999</v>
      </c>
      <c r="I178" s="250"/>
      <c r="J178" s="246"/>
      <c r="K178" s="246"/>
      <c r="L178" s="251"/>
      <c r="M178" s="252"/>
      <c r="N178" s="253"/>
      <c r="O178" s="253"/>
      <c r="P178" s="253"/>
      <c r="Q178" s="253"/>
      <c r="R178" s="253"/>
      <c r="S178" s="253"/>
      <c r="T178" s="25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55" t="s">
        <v>225</v>
      </c>
      <c r="AU178" s="255" t="s">
        <v>75</v>
      </c>
      <c r="AV178" s="14" t="s">
        <v>116</v>
      </c>
      <c r="AW178" s="14" t="s">
        <v>32</v>
      </c>
      <c r="AX178" s="14" t="s">
        <v>75</v>
      </c>
      <c r="AY178" s="255" t="s">
        <v>209</v>
      </c>
    </row>
    <row r="179" s="2" customFormat="1" ht="78" customHeight="1">
      <c r="A179" s="39"/>
      <c r="B179" s="40"/>
      <c r="C179" s="216" t="s">
        <v>385</v>
      </c>
      <c r="D179" s="216" t="s">
        <v>213</v>
      </c>
      <c r="E179" s="217" t="s">
        <v>399</v>
      </c>
      <c r="F179" s="218" t="s">
        <v>609</v>
      </c>
      <c r="G179" s="219" t="s">
        <v>289</v>
      </c>
      <c r="H179" s="220">
        <v>33.329999999999998</v>
      </c>
      <c r="I179" s="221"/>
      <c r="J179" s="222">
        <f>ROUND(I179*H179,2)</f>
        <v>0</v>
      </c>
      <c r="K179" s="218" t="s">
        <v>216</v>
      </c>
      <c r="L179" s="45"/>
      <c r="M179" s="223" t="s">
        <v>19</v>
      </c>
      <c r="N179" s="224" t="s">
        <v>42</v>
      </c>
      <c r="O179" s="85"/>
      <c r="P179" s="225">
        <f>O179*H179</f>
        <v>0</v>
      </c>
      <c r="Q179" s="225">
        <v>0</v>
      </c>
      <c r="R179" s="225">
        <f>Q179*H179</f>
        <v>0</v>
      </c>
      <c r="S179" s="225">
        <v>0</v>
      </c>
      <c r="T179" s="226">
        <f>S179*H179</f>
        <v>0</v>
      </c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R179" s="227" t="s">
        <v>217</v>
      </c>
      <c r="AT179" s="227" t="s">
        <v>213</v>
      </c>
      <c r="AU179" s="227" t="s">
        <v>75</v>
      </c>
      <c r="AY179" s="18" t="s">
        <v>209</v>
      </c>
      <c r="BE179" s="228">
        <f>IF(N179="základní",J179,0)</f>
        <v>0</v>
      </c>
      <c r="BF179" s="228">
        <f>IF(N179="snížená",J179,0)</f>
        <v>0</v>
      </c>
      <c r="BG179" s="228">
        <f>IF(N179="zákl. přenesená",J179,0)</f>
        <v>0</v>
      </c>
      <c r="BH179" s="228">
        <f>IF(N179="sníž. přenesená",J179,0)</f>
        <v>0</v>
      </c>
      <c r="BI179" s="228">
        <f>IF(N179="nulová",J179,0)</f>
        <v>0</v>
      </c>
      <c r="BJ179" s="18" t="s">
        <v>75</v>
      </c>
      <c r="BK179" s="228">
        <f>ROUND(I179*H179,2)</f>
        <v>0</v>
      </c>
      <c r="BL179" s="18" t="s">
        <v>217</v>
      </c>
      <c r="BM179" s="227" t="s">
        <v>401</v>
      </c>
    </row>
    <row r="180" s="2" customFormat="1">
      <c r="A180" s="39"/>
      <c r="B180" s="40"/>
      <c r="C180" s="41"/>
      <c r="D180" s="229" t="s">
        <v>223</v>
      </c>
      <c r="E180" s="41"/>
      <c r="F180" s="230" t="s">
        <v>380</v>
      </c>
      <c r="G180" s="41"/>
      <c r="H180" s="41"/>
      <c r="I180" s="231"/>
      <c r="J180" s="41"/>
      <c r="K180" s="41"/>
      <c r="L180" s="45"/>
      <c r="M180" s="232"/>
      <c r="N180" s="233"/>
      <c r="O180" s="85"/>
      <c r="P180" s="85"/>
      <c r="Q180" s="85"/>
      <c r="R180" s="85"/>
      <c r="S180" s="85"/>
      <c r="T180" s="86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T180" s="18" t="s">
        <v>223</v>
      </c>
      <c r="AU180" s="18" t="s">
        <v>75</v>
      </c>
    </row>
    <row r="181" s="13" customFormat="1">
      <c r="A181" s="13"/>
      <c r="B181" s="234"/>
      <c r="C181" s="235"/>
      <c r="D181" s="229" t="s">
        <v>225</v>
      </c>
      <c r="E181" s="236" t="s">
        <v>19</v>
      </c>
      <c r="F181" s="237" t="s">
        <v>844</v>
      </c>
      <c r="G181" s="235"/>
      <c r="H181" s="238">
        <v>33.329999999999998</v>
      </c>
      <c r="I181" s="239"/>
      <c r="J181" s="235"/>
      <c r="K181" s="235"/>
      <c r="L181" s="240"/>
      <c r="M181" s="241"/>
      <c r="N181" s="242"/>
      <c r="O181" s="242"/>
      <c r="P181" s="242"/>
      <c r="Q181" s="242"/>
      <c r="R181" s="242"/>
      <c r="S181" s="242"/>
      <c r="T181" s="24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44" t="s">
        <v>225</v>
      </c>
      <c r="AU181" s="244" t="s">
        <v>75</v>
      </c>
      <c r="AV181" s="13" t="s">
        <v>79</v>
      </c>
      <c r="AW181" s="13" t="s">
        <v>32</v>
      </c>
      <c r="AX181" s="13" t="s">
        <v>75</v>
      </c>
      <c r="AY181" s="244" t="s">
        <v>209</v>
      </c>
    </row>
    <row r="182" s="2" customFormat="1" ht="78" customHeight="1">
      <c r="A182" s="39"/>
      <c r="B182" s="40"/>
      <c r="C182" s="216" t="s">
        <v>392</v>
      </c>
      <c r="D182" s="216" t="s">
        <v>213</v>
      </c>
      <c r="E182" s="217" t="s">
        <v>853</v>
      </c>
      <c r="F182" s="218" t="s">
        <v>1052</v>
      </c>
      <c r="G182" s="219" t="s">
        <v>289</v>
      </c>
      <c r="H182" s="220">
        <v>6.2699999999999996</v>
      </c>
      <c r="I182" s="221"/>
      <c r="J182" s="222">
        <f>ROUND(I182*H182,2)</f>
        <v>0</v>
      </c>
      <c r="K182" s="218" t="s">
        <v>216</v>
      </c>
      <c r="L182" s="45"/>
      <c r="M182" s="223" t="s">
        <v>19</v>
      </c>
      <c r="N182" s="224" t="s">
        <v>42</v>
      </c>
      <c r="O182" s="85"/>
      <c r="P182" s="225">
        <f>O182*H182</f>
        <v>0</v>
      </c>
      <c r="Q182" s="225">
        <v>0</v>
      </c>
      <c r="R182" s="225">
        <f>Q182*H182</f>
        <v>0</v>
      </c>
      <c r="S182" s="225">
        <v>0</v>
      </c>
      <c r="T182" s="226">
        <f>S182*H182</f>
        <v>0</v>
      </c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R182" s="227" t="s">
        <v>217</v>
      </c>
      <c r="AT182" s="227" t="s">
        <v>213</v>
      </c>
      <c r="AU182" s="227" t="s">
        <v>75</v>
      </c>
      <c r="AY182" s="18" t="s">
        <v>209</v>
      </c>
      <c r="BE182" s="228">
        <f>IF(N182="základní",J182,0)</f>
        <v>0</v>
      </c>
      <c r="BF182" s="228">
        <f>IF(N182="snížená",J182,0)</f>
        <v>0</v>
      </c>
      <c r="BG182" s="228">
        <f>IF(N182="zákl. přenesená",J182,0)</f>
        <v>0</v>
      </c>
      <c r="BH182" s="228">
        <f>IF(N182="sníž. přenesená",J182,0)</f>
        <v>0</v>
      </c>
      <c r="BI182" s="228">
        <f>IF(N182="nulová",J182,0)</f>
        <v>0</v>
      </c>
      <c r="BJ182" s="18" t="s">
        <v>75</v>
      </c>
      <c r="BK182" s="228">
        <f>ROUND(I182*H182,2)</f>
        <v>0</v>
      </c>
      <c r="BL182" s="18" t="s">
        <v>217</v>
      </c>
      <c r="BM182" s="227" t="s">
        <v>1053</v>
      </c>
    </row>
    <row r="183" s="2" customFormat="1">
      <c r="A183" s="39"/>
      <c r="B183" s="40"/>
      <c r="C183" s="41"/>
      <c r="D183" s="229" t="s">
        <v>223</v>
      </c>
      <c r="E183" s="41"/>
      <c r="F183" s="230" t="s">
        <v>380</v>
      </c>
      <c r="G183" s="41"/>
      <c r="H183" s="41"/>
      <c r="I183" s="231"/>
      <c r="J183" s="41"/>
      <c r="K183" s="41"/>
      <c r="L183" s="45"/>
      <c r="M183" s="232"/>
      <c r="N183" s="233"/>
      <c r="O183" s="85"/>
      <c r="P183" s="85"/>
      <c r="Q183" s="85"/>
      <c r="R183" s="85"/>
      <c r="S183" s="85"/>
      <c r="T183" s="86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T183" s="18" t="s">
        <v>223</v>
      </c>
      <c r="AU183" s="18" t="s">
        <v>75</v>
      </c>
    </row>
    <row r="184" s="13" customFormat="1">
      <c r="A184" s="13"/>
      <c r="B184" s="234"/>
      <c r="C184" s="235"/>
      <c r="D184" s="229" t="s">
        <v>225</v>
      </c>
      <c r="E184" s="236" t="s">
        <v>19</v>
      </c>
      <c r="F184" s="237" t="s">
        <v>1054</v>
      </c>
      <c r="G184" s="235"/>
      <c r="H184" s="238">
        <v>6.2699999999999996</v>
      </c>
      <c r="I184" s="239"/>
      <c r="J184" s="235"/>
      <c r="K184" s="235"/>
      <c r="L184" s="240"/>
      <c r="M184" s="241"/>
      <c r="N184" s="242"/>
      <c r="O184" s="242"/>
      <c r="P184" s="242"/>
      <c r="Q184" s="242"/>
      <c r="R184" s="242"/>
      <c r="S184" s="242"/>
      <c r="T184" s="24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44" t="s">
        <v>225</v>
      </c>
      <c r="AU184" s="244" t="s">
        <v>75</v>
      </c>
      <c r="AV184" s="13" t="s">
        <v>79</v>
      </c>
      <c r="AW184" s="13" t="s">
        <v>32</v>
      </c>
      <c r="AX184" s="13" t="s">
        <v>75</v>
      </c>
      <c r="AY184" s="244" t="s">
        <v>209</v>
      </c>
    </row>
    <row r="185" s="2" customFormat="1" ht="78" customHeight="1">
      <c r="A185" s="39"/>
      <c r="B185" s="40"/>
      <c r="C185" s="216" t="s">
        <v>398</v>
      </c>
      <c r="D185" s="216" t="s">
        <v>213</v>
      </c>
      <c r="E185" s="217" t="s">
        <v>858</v>
      </c>
      <c r="F185" s="218" t="s">
        <v>1055</v>
      </c>
      <c r="G185" s="219" t="s">
        <v>289</v>
      </c>
      <c r="H185" s="220">
        <v>313.5</v>
      </c>
      <c r="I185" s="221"/>
      <c r="J185" s="222">
        <f>ROUND(I185*H185,2)</f>
        <v>0</v>
      </c>
      <c r="K185" s="218" t="s">
        <v>216</v>
      </c>
      <c r="L185" s="45"/>
      <c r="M185" s="223" t="s">
        <v>19</v>
      </c>
      <c r="N185" s="224" t="s">
        <v>42</v>
      </c>
      <c r="O185" s="85"/>
      <c r="P185" s="225">
        <f>O185*H185</f>
        <v>0</v>
      </c>
      <c r="Q185" s="225">
        <v>0</v>
      </c>
      <c r="R185" s="225">
        <f>Q185*H185</f>
        <v>0</v>
      </c>
      <c r="S185" s="225">
        <v>0</v>
      </c>
      <c r="T185" s="226">
        <f>S185*H185</f>
        <v>0</v>
      </c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R185" s="227" t="s">
        <v>217</v>
      </c>
      <c r="AT185" s="227" t="s">
        <v>213</v>
      </c>
      <c r="AU185" s="227" t="s">
        <v>75</v>
      </c>
      <c r="AY185" s="18" t="s">
        <v>209</v>
      </c>
      <c r="BE185" s="228">
        <f>IF(N185="základní",J185,0)</f>
        <v>0</v>
      </c>
      <c r="BF185" s="228">
        <f>IF(N185="snížená",J185,0)</f>
        <v>0</v>
      </c>
      <c r="BG185" s="228">
        <f>IF(N185="zákl. přenesená",J185,0)</f>
        <v>0</v>
      </c>
      <c r="BH185" s="228">
        <f>IF(N185="sníž. přenesená",J185,0)</f>
        <v>0</v>
      </c>
      <c r="BI185" s="228">
        <f>IF(N185="nulová",J185,0)</f>
        <v>0</v>
      </c>
      <c r="BJ185" s="18" t="s">
        <v>75</v>
      </c>
      <c r="BK185" s="228">
        <f>ROUND(I185*H185,2)</f>
        <v>0</v>
      </c>
      <c r="BL185" s="18" t="s">
        <v>217</v>
      </c>
      <c r="BM185" s="227" t="s">
        <v>1056</v>
      </c>
    </row>
    <row r="186" s="2" customFormat="1">
      <c r="A186" s="39"/>
      <c r="B186" s="40"/>
      <c r="C186" s="41"/>
      <c r="D186" s="229" t="s">
        <v>223</v>
      </c>
      <c r="E186" s="41"/>
      <c r="F186" s="230" t="s">
        <v>380</v>
      </c>
      <c r="G186" s="41"/>
      <c r="H186" s="41"/>
      <c r="I186" s="231"/>
      <c r="J186" s="41"/>
      <c r="K186" s="41"/>
      <c r="L186" s="45"/>
      <c r="M186" s="232"/>
      <c r="N186" s="233"/>
      <c r="O186" s="85"/>
      <c r="P186" s="85"/>
      <c r="Q186" s="85"/>
      <c r="R186" s="85"/>
      <c r="S186" s="85"/>
      <c r="T186" s="86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T186" s="18" t="s">
        <v>223</v>
      </c>
      <c r="AU186" s="18" t="s">
        <v>75</v>
      </c>
    </row>
    <row r="187" s="13" customFormat="1">
      <c r="A187" s="13"/>
      <c r="B187" s="234"/>
      <c r="C187" s="235"/>
      <c r="D187" s="229" t="s">
        <v>225</v>
      </c>
      <c r="E187" s="236" t="s">
        <v>19</v>
      </c>
      <c r="F187" s="237" t="s">
        <v>1057</v>
      </c>
      <c r="G187" s="235"/>
      <c r="H187" s="238">
        <v>313.5</v>
      </c>
      <c r="I187" s="239"/>
      <c r="J187" s="235"/>
      <c r="K187" s="235"/>
      <c r="L187" s="240"/>
      <c r="M187" s="241"/>
      <c r="N187" s="242"/>
      <c r="O187" s="242"/>
      <c r="P187" s="242"/>
      <c r="Q187" s="242"/>
      <c r="R187" s="242"/>
      <c r="S187" s="242"/>
      <c r="T187" s="24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44" t="s">
        <v>225</v>
      </c>
      <c r="AU187" s="244" t="s">
        <v>75</v>
      </c>
      <c r="AV187" s="13" t="s">
        <v>79</v>
      </c>
      <c r="AW187" s="13" t="s">
        <v>32</v>
      </c>
      <c r="AX187" s="13" t="s">
        <v>75</v>
      </c>
      <c r="AY187" s="244" t="s">
        <v>209</v>
      </c>
    </row>
    <row r="188" s="2" customFormat="1">
      <c r="A188" s="39"/>
      <c r="B188" s="40"/>
      <c r="C188" s="216" t="s">
        <v>404</v>
      </c>
      <c r="D188" s="216" t="s">
        <v>213</v>
      </c>
      <c r="E188" s="217" t="s">
        <v>420</v>
      </c>
      <c r="F188" s="218" t="s">
        <v>421</v>
      </c>
      <c r="G188" s="219" t="s">
        <v>289</v>
      </c>
      <c r="H188" s="220">
        <v>123.68300000000001</v>
      </c>
      <c r="I188" s="221"/>
      <c r="J188" s="222">
        <f>ROUND(I188*H188,2)</f>
        <v>0</v>
      </c>
      <c r="K188" s="218" t="s">
        <v>216</v>
      </c>
      <c r="L188" s="45"/>
      <c r="M188" s="223" t="s">
        <v>19</v>
      </c>
      <c r="N188" s="224" t="s">
        <v>42</v>
      </c>
      <c r="O188" s="85"/>
      <c r="P188" s="225">
        <f>O188*H188</f>
        <v>0</v>
      </c>
      <c r="Q188" s="225">
        <v>0</v>
      </c>
      <c r="R188" s="225">
        <f>Q188*H188</f>
        <v>0</v>
      </c>
      <c r="S188" s="225">
        <v>0</v>
      </c>
      <c r="T188" s="226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27" t="s">
        <v>217</v>
      </c>
      <c r="AT188" s="227" t="s">
        <v>213</v>
      </c>
      <c r="AU188" s="227" t="s">
        <v>75</v>
      </c>
      <c r="AY188" s="18" t="s">
        <v>209</v>
      </c>
      <c r="BE188" s="228">
        <f>IF(N188="základní",J188,0)</f>
        <v>0</v>
      </c>
      <c r="BF188" s="228">
        <f>IF(N188="snížená",J188,0)</f>
        <v>0</v>
      </c>
      <c r="BG188" s="228">
        <f>IF(N188="zákl. přenesená",J188,0)</f>
        <v>0</v>
      </c>
      <c r="BH188" s="228">
        <f>IF(N188="sníž. přenesená",J188,0)</f>
        <v>0</v>
      </c>
      <c r="BI188" s="228">
        <f>IF(N188="nulová",J188,0)</f>
        <v>0</v>
      </c>
      <c r="BJ188" s="18" t="s">
        <v>75</v>
      </c>
      <c r="BK188" s="228">
        <f>ROUND(I188*H188,2)</f>
        <v>0</v>
      </c>
      <c r="BL188" s="18" t="s">
        <v>217</v>
      </c>
      <c r="BM188" s="227" t="s">
        <v>422</v>
      </c>
    </row>
    <row r="189" s="13" customFormat="1">
      <c r="A189" s="13"/>
      <c r="B189" s="234"/>
      <c r="C189" s="235"/>
      <c r="D189" s="229" t="s">
        <v>225</v>
      </c>
      <c r="E189" s="236" t="s">
        <v>19</v>
      </c>
      <c r="F189" s="237" t="s">
        <v>1046</v>
      </c>
      <c r="G189" s="235"/>
      <c r="H189" s="238">
        <v>35.558</v>
      </c>
      <c r="I189" s="239"/>
      <c r="J189" s="235"/>
      <c r="K189" s="235"/>
      <c r="L189" s="240"/>
      <c r="M189" s="241"/>
      <c r="N189" s="242"/>
      <c r="O189" s="242"/>
      <c r="P189" s="242"/>
      <c r="Q189" s="242"/>
      <c r="R189" s="242"/>
      <c r="S189" s="242"/>
      <c r="T189" s="24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44" t="s">
        <v>225</v>
      </c>
      <c r="AU189" s="244" t="s">
        <v>75</v>
      </c>
      <c r="AV189" s="13" t="s">
        <v>79</v>
      </c>
      <c r="AW189" s="13" t="s">
        <v>32</v>
      </c>
      <c r="AX189" s="13" t="s">
        <v>71</v>
      </c>
      <c r="AY189" s="244" t="s">
        <v>209</v>
      </c>
    </row>
    <row r="190" s="13" customFormat="1">
      <c r="A190" s="13"/>
      <c r="B190" s="234"/>
      <c r="C190" s="235"/>
      <c r="D190" s="229" t="s">
        <v>225</v>
      </c>
      <c r="E190" s="236" t="s">
        <v>19</v>
      </c>
      <c r="F190" s="237" t="s">
        <v>382</v>
      </c>
      <c r="G190" s="235"/>
      <c r="H190" s="238">
        <v>74.924999999999997</v>
      </c>
      <c r="I190" s="239"/>
      <c r="J190" s="235"/>
      <c r="K190" s="235"/>
      <c r="L190" s="240"/>
      <c r="M190" s="241"/>
      <c r="N190" s="242"/>
      <c r="O190" s="242"/>
      <c r="P190" s="242"/>
      <c r="Q190" s="242"/>
      <c r="R190" s="242"/>
      <c r="S190" s="242"/>
      <c r="T190" s="24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44" t="s">
        <v>225</v>
      </c>
      <c r="AU190" s="244" t="s">
        <v>75</v>
      </c>
      <c r="AV190" s="13" t="s">
        <v>79</v>
      </c>
      <c r="AW190" s="13" t="s">
        <v>32</v>
      </c>
      <c r="AX190" s="13" t="s">
        <v>71</v>
      </c>
      <c r="AY190" s="244" t="s">
        <v>209</v>
      </c>
    </row>
    <row r="191" s="13" customFormat="1">
      <c r="A191" s="13"/>
      <c r="B191" s="234"/>
      <c r="C191" s="235"/>
      <c r="D191" s="229" t="s">
        <v>225</v>
      </c>
      <c r="E191" s="236" t="s">
        <v>19</v>
      </c>
      <c r="F191" s="237" t="s">
        <v>1048</v>
      </c>
      <c r="G191" s="235"/>
      <c r="H191" s="238">
        <v>13.199999999999999</v>
      </c>
      <c r="I191" s="239"/>
      <c r="J191" s="235"/>
      <c r="K191" s="235"/>
      <c r="L191" s="240"/>
      <c r="M191" s="241"/>
      <c r="N191" s="242"/>
      <c r="O191" s="242"/>
      <c r="P191" s="242"/>
      <c r="Q191" s="242"/>
      <c r="R191" s="242"/>
      <c r="S191" s="242"/>
      <c r="T191" s="24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44" t="s">
        <v>225</v>
      </c>
      <c r="AU191" s="244" t="s">
        <v>75</v>
      </c>
      <c r="AV191" s="13" t="s">
        <v>79</v>
      </c>
      <c r="AW191" s="13" t="s">
        <v>32</v>
      </c>
      <c r="AX191" s="13" t="s">
        <v>71</v>
      </c>
      <c r="AY191" s="244" t="s">
        <v>209</v>
      </c>
    </row>
    <row r="192" s="14" customFormat="1">
      <c r="A192" s="14"/>
      <c r="B192" s="245"/>
      <c r="C192" s="246"/>
      <c r="D192" s="229" t="s">
        <v>225</v>
      </c>
      <c r="E192" s="247" t="s">
        <v>19</v>
      </c>
      <c r="F192" s="248" t="s">
        <v>229</v>
      </c>
      <c r="G192" s="246"/>
      <c r="H192" s="249">
        <v>123.68300000000001</v>
      </c>
      <c r="I192" s="250"/>
      <c r="J192" s="246"/>
      <c r="K192" s="246"/>
      <c r="L192" s="251"/>
      <c r="M192" s="252"/>
      <c r="N192" s="253"/>
      <c r="O192" s="253"/>
      <c r="P192" s="253"/>
      <c r="Q192" s="253"/>
      <c r="R192" s="253"/>
      <c r="S192" s="253"/>
      <c r="T192" s="25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T192" s="255" t="s">
        <v>225</v>
      </c>
      <c r="AU192" s="255" t="s">
        <v>75</v>
      </c>
      <c r="AV192" s="14" t="s">
        <v>116</v>
      </c>
      <c r="AW192" s="14" t="s">
        <v>32</v>
      </c>
      <c r="AX192" s="14" t="s">
        <v>75</v>
      </c>
      <c r="AY192" s="255" t="s">
        <v>209</v>
      </c>
    </row>
    <row r="193" s="2" customFormat="1" ht="44.25" customHeight="1">
      <c r="A193" s="39"/>
      <c r="B193" s="40"/>
      <c r="C193" s="216" t="s">
        <v>409</v>
      </c>
      <c r="D193" s="216" t="s">
        <v>213</v>
      </c>
      <c r="E193" s="217" t="s">
        <v>425</v>
      </c>
      <c r="F193" s="218" t="s">
        <v>426</v>
      </c>
      <c r="G193" s="219" t="s">
        <v>221</v>
      </c>
      <c r="H193" s="220">
        <v>1</v>
      </c>
      <c r="I193" s="221"/>
      <c r="J193" s="222">
        <f>ROUND(I193*H193,2)</f>
        <v>0</v>
      </c>
      <c r="K193" s="218" t="s">
        <v>216</v>
      </c>
      <c r="L193" s="45"/>
      <c r="M193" s="223" t="s">
        <v>19</v>
      </c>
      <c r="N193" s="224" t="s">
        <v>42</v>
      </c>
      <c r="O193" s="85"/>
      <c r="P193" s="225">
        <f>O193*H193</f>
        <v>0</v>
      </c>
      <c r="Q193" s="225">
        <v>0</v>
      </c>
      <c r="R193" s="225">
        <f>Q193*H193</f>
        <v>0</v>
      </c>
      <c r="S193" s="225">
        <v>0</v>
      </c>
      <c r="T193" s="226">
        <f>S193*H193</f>
        <v>0</v>
      </c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R193" s="227" t="s">
        <v>217</v>
      </c>
      <c r="AT193" s="227" t="s">
        <v>213</v>
      </c>
      <c r="AU193" s="227" t="s">
        <v>75</v>
      </c>
      <c r="AY193" s="18" t="s">
        <v>209</v>
      </c>
      <c r="BE193" s="228">
        <f>IF(N193="základní",J193,0)</f>
        <v>0</v>
      </c>
      <c r="BF193" s="228">
        <f>IF(N193="snížená",J193,0)</f>
        <v>0</v>
      </c>
      <c r="BG193" s="228">
        <f>IF(N193="zákl. přenesená",J193,0)</f>
        <v>0</v>
      </c>
      <c r="BH193" s="228">
        <f>IF(N193="sníž. přenesená",J193,0)</f>
        <v>0</v>
      </c>
      <c r="BI193" s="228">
        <f>IF(N193="nulová",J193,0)</f>
        <v>0</v>
      </c>
      <c r="BJ193" s="18" t="s">
        <v>75</v>
      </c>
      <c r="BK193" s="228">
        <f>ROUND(I193*H193,2)</f>
        <v>0</v>
      </c>
      <c r="BL193" s="18" t="s">
        <v>217</v>
      </c>
      <c r="BM193" s="227" t="s">
        <v>427</v>
      </c>
    </row>
    <row r="194" s="13" customFormat="1">
      <c r="A194" s="13"/>
      <c r="B194" s="234"/>
      <c r="C194" s="235"/>
      <c r="D194" s="229" t="s">
        <v>225</v>
      </c>
      <c r="E194" s="236" t="s">
        <v>19</v>
      </c>
      <c r="F194" s="237" t="s">
        <v>428</v>
      </c>
      <c r="G194" s="235"/>
      <c r="H194" s="238">
        <v>1</v>
      </c>
      <c r="I194" s="239"/>
      <c r="J194" s="235"/>
      <c r="K194" s="235"/>
      <c r="L194" s="240"/>
      <c r="M194" s="241"/>
      <c r="N194" s="242"/>
      <c r="O194" s="242"/>
      <c r="P194" s="242"/>
      <c r="Q194" s="242"/>
      <c r="R194" s="242"/>
      <c r="S194" s="242"/>
      <c r="T194" s="24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44" t="s">
        <v>225</v>
      </c>
      <c r="AU194" s="244" t="s">
        <v>75</v>
      </c>
      <c r="AV194" s="13" t="s">
        <v>79</v>
      </c>
      <c r="AW194" s="13" t="s">
        <v>32</v>
      </c>
      <c r="AX194" s="13" t="s">
        <v>75</v>
      </c>
      <c r="AY194" s="244" t="s">
        <v>209</v>
      </c>
    </row>
    <row r="195" s="2" customFormat="1" ht="44.25" customHeight="1">
      <c r="A195" s="39"/>
      <c r="B195" s="40"/>
      <c r="C195" s="216" t="s">
        <v>413</v>
      </c>
      <c r="D195" s="216" t="s">
        <v>213</v>
      </c>
      <c r="E195" s="217" t="s">
        <v>430</v>
      </c>
      <c r="F195" s="218" t="s">
        <v>431</v>
      </c>
      <c r="G195" s="219" t="s">
        <v>221</v>
      </c>
      <c r="H195" s="220">
        <v>3</v>
      </c>
      <c r="I195" s="221"/>
      <c r="J195" s="222">
        <f>ROUND(I195*H195,2)</f>
        <v>0</v>
      </c>
      <c r="K195" s="218" t="s">
        <v>216</v>
      </c>
      <c r="L195" s="45"/>
      <c r="M195" s="223" t="s">
        <v>19</v>
      </c>
      <c r="N195" s="224" t="s">
        <v>42</v>
      </c>
      <c r="O195" s="85"/>
      <c r="P195" s="225">
        <f>O195*H195</f>
        <v>0</v>
      </c>
      <c r="Q195" s="225">
        <v>0</v>
      </c>
      <c r="R195" s="225">
        <f>Q195*H195</f>
        <v>0</v>
      </c>
      <c r="S195" s="225">
        <v>0</v>
      </c>
      <c r="T195" s="226">
        <f>S195*H195</f>
        <v>0</v>
      </c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R195" s="227" t="s">
        <v>217</v>
      </c>
      <c r="AT195" s="227" t="s">
        <v>213</v>
      </c>
      <c r="AU195" s="227" t="s">
        <v>75</v>
      </c>
      <c r="AY195" s="18" t="s">
        <v>209</v>
      </c>
      <c r="BE195" s="228">
        <f>IF(N195="základní",J195,0)</f>
        <v>0</v>
      </c>
      <c r="BF195" s="228">
        <f>IF(N195="snížená",J195,0)</f>
        <v>0</v>
      </c>
      <c r="BG195" s="228">
        <f>IF(N195="zákl. přenesená",J195,0)</f>
        <v>0</v>
      </c>
      <c r="BH195" s="228">
        <f>IF(N195="sníž. přenesená",J195,0)</f>
        <v>0</v>
      </c>
      <c r="BI195" s="228">
        <f>IF(N195="nulová",J195,0)</f>
        <v>0</v>
      </c>
      <c r="BJ195" s="18" t="s">
        <v>75</v>
      </c>
      <c r="BK195" s="228">
        <f>ROUND(I195*H195,2)</f>
        <v>0</v>
      </c>
      <c r="BL195" s="18" t="s">
        <v>217</v>
      </c>
      <c r="BM195" s="227" t="s">
        <v>432</v>
      </c>
    </row>
    <row r="196" s="13" customFormat="1">
      <c r="A196" s="13"/>
      <c r="B196" s="234"/>
      <c r="C196" s="235"/>
      <c r="D196" s="229" t="s">
        <v>225</v>
      </c>
      <c r="E196" s="236" t="s">
        <v>19</v>
      </c>
      <c r="F196" s="237" t="s">
        <v>433</v>
      </c>
      <c r="G196" s="235"/>
      <c r="H196" s="238">
        <v>1</v>
      </c>
      <c r="I196" s="239"/>
      <c r="J196" s="235"/>
      <c r="K196" s="235"/>
      <c r="L196" s="240"/>
      <c r="M196" s="241"/>
      <c r="N196" s="242"/>
      <c r="O196" s="242"/>
      <c r="P196" s="242"/>
      <c r="Q196" s="242"/>
      <c r="R196" s="242"/>
      <c r="S196" s="242"/>
      <c r="T196" s="24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44" t="s">
        <v>225</v>
      </c>
      <c r="AU196" s="244" t="s">
        <v>75</v>
      </c>
      <c r="AV196" s="13" t="s">
        <v>79</v>
      </c>
      <c r="AW196" s="13" t="s">
        <v>32</v>
      </c>
      <c r="AX196" s="13" t="s">
        <v>71</v>
      </c>
      <c r="AY196" s="244" t="s">
        <v>209</v>
      </c>
    </row>
    <row r="197" s="13" customFormat="1">
      <c r="A197" s="13"/>
      <c r="B197" s="234"/>
      <c r="C197" s="235"/>
      <c r="D197" s="229" t="s">
        <v>225</v>
      </c>
      <c r="E197" s="236" t="s">
        <v>19</v>
      </c>
      <c r="F197" s="237" t="s">
        <v>434</v>
      </c>
      <c r="G197" s="235"/>
      <c r="H197" s="238">
        <v>1</v>
      </c>
      <c r="I197" s="239"/>
      <c r="J197" s="235"/>
      <c r="K197" s="235"/>
      <c r="L197" s="240"/>
      <c r="M197" s="241"/>
      <c r="N197" s="242"/>
      <c r="O197" s="242"/>
      <c r="P197" s="242"/>
      <c r="Q197" s="242"/>
      <c r="R197" s="242"/>
      <c r="S197" s="242"/>
      <c r="T197" s="24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44" t="s">
        <v>225</v>
      </c>
      <c r="AU197" s="244" t="s">
        <v>75</v>
      </c>
      <c r="AV197" s="13" t="s">
        <v>79</v>
      </c>
      <c r="AW197" s="13" t="s">
        <v>32</v>
      </c>
      <c r="AX197" s="13" t="s">
        <v>71</v>
      </c>
      <c r="AY197" s="244" t="s">
        <v>209</v>
      </c>
    </row>
    <row r="198" s="13" customFormat="1">
      <c r="A198" s="13"/>
      <c r="B198" s="234"/>
      <c r="C198" s="235"/>
      <c r="D198" s="229" t="s">
        <v>225</v>
      </c>
      <c r="E198" s="236" t="s">
        <v>19</v>
      </c>
      <c r="F198" s="237" t="s">
        <v>435</v>
      </c>
      <c r="G198" s="235"/>
      <c r="H198" s="238">
        <v>1</v>
      </c>
      <c r="I198" s="239"/>
      <c r="J198" s="235"/>
      <c r="K198" s="235"/>
      <c r="L198" s="240"/>
      <c r="M198" s="241"/>
      <c r="N198" s="242"/>
      <c r="O198" s="242"/>
      <c r="P198" s="242"/>
      <c r="Q198" s="242"/>
      <c r="R198" s="242"/>
      <c r="S198" s="242"/>
      <c r="T198" s="24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44" t="s">
        <v>225</v>
      </c>
      <c r="AU198" s="244" t="s">
        <v>75</v>
      </c>
      <c r="AV198" s="13" t="s">
        <v>79</v>
      </c>
      <c r="AW198" s="13" t="s">
        <v>32</v>
      </c>
      <c r="AX198" s="13" t="s">
        <v>71</v>
      </c>
      <c r="AY198" s="244" t="s">
        <v>209</v>
      </c>
    </row>
    <row r="199" s="14" customFormat="1">
      <c r="A199" s="14"/>
      <c r="B199" s="245"/>
      <c r="C199" s="246"/>
      <c r="D199" s="229" t="s">
        <v>225</v>
      </c>
      <c r="E199" s="247" t="s">
        <v>19</v>
      </c>
      <c r="F199" s="248" t="s">
        <v>229</v>
      </c>
      <c r="G199" s="246"/>
      <c r="H199" s="249">
        <v>3</v>
      </c>
      <c r="I199" s="250"/>
      <c r="J199" s="246"/>
      <c r="K199" s="246"/>
      <c r="L199" s="251"/>
      <c r="M199" s="266"/>
      <c r="N199" s="267"/>
      <c r="O199" s="267"/>
      <c r="P199" s="267"/>
      <c r="Q199" s="267"/>
      <c r="R199" s="267"/>
      <c r="S199" s="267"/>
      <c r="T199" s="268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55" t="s">
        <v>225</v>
      </c>
      <c r="AU199" s="255" t="s">
        <v>75</v>
      </c>
      <c r="AV199" s="14" t="s">
        <v>116</v>
      </c>
      <c r="AW199" s="14" t="s">
        <v>32</v>
      </c>
      <c r="AX199" s="14" t="s">
        <v>75</v>
      </c>
      <c r="AY199" s="255" t="s">
        <v>209</v>
      </c>
    </row>
    <row r="200" s="2" customFormat="1" ht="6.96" customHeight="1">
      <c r="A200" s="39"/>
      <c r="B200" s="60"/>
      <c r="C200" s="61"/>
      <c r="D200" s="61"/>
      <c r="E200" s="61"/>
      <c r="F200" s="61"/>
      <c r="G200" s="61"/>
      <c r="H200" s="61"/>
      <c r="I200" s="61"/>
      <c r="J200" s="61"/>
      <c r="K200" s="61"/>
      <c r="L200" s="45"/>
      <c r="M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</row>
  </sheetData>
  <sheetProtection sheet="1" autoFilter="0" formatColumns="0" formatRows="0" objects="1" scenarios="1" spinCount="100000" saltValue="urSJ6Xh/z5lFlH567KItQ0QLIYzHCVI9Kr9rBs0y+VJpq8CZavrCZLAU118u4hLhLKO8tPPHX9hMlIQTnfVVNA==" hashValue="0KgxlQXlI+LJqISFrBa9TotmVaSc5eOpKYpRkVF3b53RXTW0eE1YMmjPphER52SybqnMy0uPB30I4xMEEx0YWA==" algorithmName="SHA-512" password="CC35"/>
  <autoFilter ref="C93:K199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80:H80"/>
    <mergeCell ref="E84:H84"/>
    <mergeCell ref="E82:H82"/>
    <mergeCell ref="E86:H86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161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>
      <c r="B8" s="21"/>
      <c r="D8" s="145" t="s">
        <v>181</v>
      </c>
      <c r="L8" s="21"/>
    </row>
    <row r="9" s="1" customFormat="1" ht="16.5" customHeight="1">
      <c r="B9" s="21"/>
      <c r="E9" s="146" t="s">
        <v>718</v>
      </c>
      <c r="F9" s="1"/>
      <c r="G9" s="1"/>
      <c r="H9" s="1"/>
      <c r="L9" s="21"/>
    </row>
    <row r="10" s="1" customFormat="1" ht="12" customHeight="1">
      <c r="B10" s="21"/>
      <c r="D10" s="145" t="s">
        <v>183</v>
      </c>
      <c r="L10" s="21"/>
    </row>
    <row r="11" s="2" customFormat="1" ht="16.5" customHeight="1">
      <c r="A11" s="39"/>
      <c r="B11" s="45"/>
      <c r="C11" s="39"/>
      <c r="D11" s="39"/>
      <c r="E11" s="147" t="s">
        <v>991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5" t="s">
        <v>185</v>
      </c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6.5" customHeight="1">
      <c r="A13" s="39"/>
      <c r="B13" s="45"/>
      <c r="C13" s="39"/>
      <c r="D13" s="39"/>
      <c r="E13" s="149" t="s">
        <v>1058</v>
      </c>
      <c r="F13" s="39"/>
      <c r="G13" s="39"/>
      <c r="H13" s="39"/>
      <c r="I13" s="39"/>
      <c r="J13" s="39"/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>
      <c r="A14" s="39"/>
      <c r="B14" s="45"/>
      <c r="C14" s="39"/>
      <c r="D14" s="39"/>
      <c r="E14" s="39"/>
      <c r="F14" s="39"/>
      <c r="G14" s="39"/>
      <c r="H14" s="39"/>
      <c r="I14" s="39"/>
      <c r="J14" s="39"/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2" customHeight="1">
      <c r="A15" s="39"/>
      <c r="B15" s="45"/>
      <c r="C15" s="39"/>
      <c r="D15" s="145" t="s">
        <v>18</v>
      </c>
      <c r="E15" s="39"/>
      <c r="F15" s="134" t="s">
        <v>19</v>
      </c>
      <c r="G15" s="39"/>
      <c r="H15" s="39"/>
      <c r="I15" s="145" t="s">
        <v>20</v>
      </c>
      <c r="J15" s="134" t="s">
        <v>19</v>
      </c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21</v>
      </c>
      <c r="E16" s="39"/>
      <c r="F16" s="134" t="s">
        <v>22</v>
      </c>
      <c r="G16" s="39"/>
      <c r="H16" s="39"/>
      <c r="I16" s="145" t="s">
        <v>23</v>
      </c>
      <c r="J16" s="150" t="str">
        <f>'Rekapitulace stavby'!AN8</f>
        <v>19. 11. 2020</v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0.8" customHeight="1">
      <c r="A17" s="39"/>
      <c r="B17" s="45"/>
      <c r="C17" s="39"/>
      <c r="D17" s="39"/>
      <c r="E17" s="39"/>
      <c r="F17" s="39"/>
      <c r="G17" s="39"/>
      <c r="H17" s="39"/>
      <c r="I17" s="39"/>
      <c r="J17" s="39"/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2" customHeight="1">
      <c r="A18" s="39"/>
      <c r="B18" s="45"/>
      <c r="C18" s="39"/>
      <c r="D18" s="145" t="s">
        <v>25</v>
      </c>
      <c r="E18" s="39"/>
      <c r="F18" s="39"/>
      <c r="G18" s="39"/>
      <c r="H18" s="39"/>
      <c r="I18" s="145" t="s">
        <v>26</v>
      </c>
      <c r="J18" s="134" t="str">
        <f>IF('Rekapitulace stavby'!AN10="","",'Rekapitulace stavby'!AN10)</f>
        <v/>
      </c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8" customHeight="1">
      <c r="A19" s="39"/>
      <c r="B19" s="45"/>
      <c r="C19" s="39"/>
      <c r="D19" s="39"/>
      <c r="E19" s="134" t="str">
        <f>IF('Rekapitulace stavby'!E11="","",'Rekapitulace stavby'!E11)</f>
        <v xml:space="preserve"> </v>
      </c>
      <c r="F19" s="39"/>
      <c r="G19" s="39"/>
      <c r="H19" s="39"/>
      <c r="I19" s="145" t="s">
        <v>28</v>
      </c>
      <c r="J19" s="134" t="str">
        <f>IF('Rekapitulace stavby'!AN11="","",'Rekapitulace stavby'!AN11)</f>
        <v/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6.96" customHeight="1">
      <c r="A20" s="39"/>
      <c r="B20" s="45"/>
      <c r="C20" s="39"/>
      <c r="D20" s="39"/>
      <c r="E20" s="39"/>
      <c r="F20" s="39"/>
      <c r="G20" s="39"/>
      <c r="H20" s="39"/>
      <c r="I20" s="39"/>
      <c r="J20" s="39"/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2" customHeight="1">
      <c r="A21" s="39"/>
      <c r="B21" s="45"/>
      <c r="C21" s="39"/>
      <c r="D21" s="145" t="s">
        <v>29</v>
      </c>
      <c r="E21" s="39"/>
      <c r="F21" s="39"/>
      <c r="G21" s="39"/>
      <c r="H21" s="39"/>
      <c r="I21" s="145" t="s">
        <v>26</v>
      </c>
      <c r="J21" s="34" t="str">
        <f>'Rekapitulace stavby'!AN13</f>
        <v>Vyplň údaj</v>
      </c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8" customHeight="1">
      <c r="A22" s="39"/>
      <c r="B22" s="45"/>
      <c r="C22" s="39"/>
      <c r="D22" s="39"/>
      <c r="E22" s="34" t="str">
        <f>'Rekapitulace stavby'!E14</f>
        <v>Vyplň údaj</v>
      </c>
      <c r="F22" s="134"/>
      <c r="G22" s="134"/>
      <c r="H22" s="134"/>
      <c r="I22" s="145" t="s">
        <v>28</v>
      </c>
      <c r="J22" s="34" t="str">
        <f>'Rekapitulace stavby'!AN14</f>
        <v>Vyplň údaj</v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6.96" customHeight="1">
      <c r="A23" s="39"/>
      <c r="B23" s="45"/>
      <c r="C23" s="39"/>
      <c r="D23" s="39"/>
      <c r="E23" s="39"/>
      <c r="F23" s="39"/>
      <c r="G23" s="39"/>
      <c r="H23" s="39"/>
      <c r="I23" s="39"/>
      <c r="J23" s="39"/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2" customHeight="1">
      <c r="A24" s="39"/>
      <c r="B24" s="45"/>
      <c r="C24" s="39"/>
      <c r="D24" s="145" t="s">
        <v>31</v>
      </c>
      <c r="E24" s="39"/>
      <c r="F24" s="39"/>
      <c r="G24" s="39"/>
      <c r="H24" s="39"/>
      <c r="I24" s="145" t="s">
        <v>26</v>
      </c>
      <c r="J24" s="134" t="str">
        <f>IF('Rekapitulace stavby'!AN16="","",'Rekapitulace stavby'!AN16)</f>
        <v/>
      </c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8" customHeight="1">
      <c r="A25" s="39"/>
      <c r="B25" s="45"/>
      <c r="C25" s="39"/>
      <c r="D25" s="39"/>
      <c r="E25" s="134" t="str">
        <f>IF('Rekapitulace stavby'!E17="","",'Rekapitulace stavby'!E17)</f>
        <v xml:space="preserve"> </v>
      </c>
      <c r="F25" s="39"/>
      <c r="G25" s="39"/>
      <c r="H25" s="39"/>
      <c r="I25" s="145" t="s">
        <v>28</v>
      </c>
      <c r="J25" s="134" t="str">
        <f>IF('Rekapitulace stavby'!AN17="","",'Rekapitulace stavby'!AN17)</f>
        <v/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6.96" customHeight="1">
      <c r="A26" s="39"/>
      <c r="B26" s="45"/>
      <c r="C26" s="39"/>
      <c r="D26" s="39"/>
      <c r="E26" s="39"/>
      <c r="F26" s="39"/>
      <c r="G26" s="39"/>
      <c r="H26" s="39"/>
      <c r="I26" s="39"/>
      <c r="J26" s="39"/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12" customHeight="1">
      <c r="A27" s="39"/>
      <c r="B27" s="45"/>
      <c r="C27" s="39"/>
      <c r="D27" s="145" t="s">
        <v>33</v>
      </c>
      <c r="E27" s="39"/>
      <c r="F27" s="39"/>
      <c r="G27" s="39"/>
      <c r="H27" s="39"/>
      <c r="I27" s="145" t="s">
        <v>26</v>
      </c>
      <c r="J27" s="134" t="s">
        <v>19</v>
      </c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8" customHeight="1">
      <c r="A28" s="39"/>
      <c r="B28" s="45"/>
      <c r="C28" s="39"/>
      <c r="D28" s="39"/>
      <c r="E28" s="134" t="s">
        <v>34</v>
      </c>
      <c r="F28" s="39"/>
      <c r="G28" s="39"/>
      <c r="H28" s="39"/>
      <c r="I28" s="145" t="s">
        <v>28</v>
      </c>
      <c r="J28" s="134" t="s">
        <v>19</v>
      </c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39"/>
      <c r="E29" s="39"/>
      <c r="F29" s="39"/>
      <c r="G29" s="39"/>
      <c r="H29" s="39"/>
      <c r="I29" s="39"/>
      <c r="J29" s="39"/>
      <c r="K29" s="39"/>
      <c r="L29" s="148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12" customHeight="1">
      <c r="A30" s="39"/>
      <c r="B30" s="45"/>
      <c r="C30" s="39"/>
      <c r="D30" s="145" t="s">
        <v>35</v>
      </c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8" customFormat="1" ht="16.5" customHeight="1">
      <c r="A31" s="151"/>
      <c r="B31" s="152"/>
      <c r="C31" s="151"/>
      <c r="D31" s="151"/>
      <c r="E31" s="153" t="s">
        <v>19</v>
      </c>
      <c r="F31" s="153"/>
      <c r="G31" s="153"/>
      <c r="H31" s="153"/>
      <c r="I31" s="151"/>
      <c r="J31" s="151"/>
      <c r="K31" s="151"/>
      <c r="L31" s="154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</row>
    <row r="32" s="2" customFormat="1" ht="6.96" customHeight="1">
      <c r="A32" s="39"/>
      <c r="B32" s="45"/>
      <c r="C32" s="39"/>
      <c r="D32" s="39"/>
      <c r="E32" s="39"/>
      <c r="F32" s="39"/>
      <c r="G32" s="39"/>
      <c r="H32" s="39"/>
      <c r="I32" s="39"/>
      <c r="J32" s="39"/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56" t="s">
        <v>37</v>
      </c>
      <c r="E34" s="39"/>
      <c r="F34" s="39"/>
      <c r="G34" s="39"/>
      <c r="H34" s="39"/>
      <c r="I34" s="39"/>
      <c r="J34" s="157">
        <f>ROUND(J92, 2)</f>
        <v>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55"/>
      <c r="E35" s="155"/>
      <c r="F35" s="155"/>
      <c r="G35" s="155"/>
      <c r="H35" s="155"/>
      <c r="I35" s="155"/>
      <c r="J35" s="155"/>
      <c r="K35" s="155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58" t="s">
        <v>39</v>
      </c>
      <c r="G36" s="39"/>
      <c r="H36" s="39"/>
      <c r="I36" s="158" t="s">
        <v>38</v>
      </c>
      <c r="J36" s="158" t="s">
        <v>40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47" t="s">
        <v>41</v>
      </c>
      <c r="E37" s="145" t="s">
        <v>42</v>
      </c>
      <c r="F37" s="159">
        <f>ROUND((SUM(BE92:BE96)),  2)</f>
        <v>0</v>
      </c>
      <c r="G37" s="39"/>
      <c r="H37" s="39"/>
      <c r="I37" s="160">
        <v>0.20999999999999999</v>
      </c>
      <c r="J37" s="159">
        <f>ROUND(((SUM(BE92:BE96))*I37),  2)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5" t="s">
        <v>43</v>
      </c>
      <c r="F38" s="159">
        <f>ROUND((SUM(BF92:BF96)),  2)</f>
        <v>0</v>
      </c>
      <c r="G38" s="39"/>
      <c r="H38" s="39"/>
      <c r="I38" s="160">
        <v>0.14999999999999999</v>
      </c>
      <c r="J38" s="159">
        <f>ROUND(((SUM(BF92:BF96))*I38),  2)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44</v>
      </c>
      <c r="F39" s="159">
        <f>ROUND((SUM(BG92:BG96)),  2)</f>
        <v>0</v>
      </c>
      <c r="G39" s="39"/>
      <c r="H39" s="39"/>
      <c r="I39" s="160">
        <v>0.20999999999999999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5" t="s">
        <v>45</v>
      </c>
      <c r="F40" s="159">
        <f>ROUND((SUM(BH92:BH96)),  2)</f>
        <v>0</v>
      </c>
      <c r="G40" s="39"/>
      <c r="H40" s="39"/>
      <c r="I40" s="160">
        <v>0.14999999999999999</v>
      </c>
      <c r="J40" s="159">
        <f>0</f>
        <v>0</v>
      </c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5" t="s">
        <v>46</v>
      </c>
      <c r="F41" s="159">
        <f>ROUND((SUM(BI92:BI96)),  2)</f>
        <v>0</v>
      </c>
      <c r="G41" s="39"/>
      <c r="H41" s="39"/>
      <c r="I41" s="160">
        <v>0</v>
      </c>
      <c r="J41" s="159">
        <f>0</f>
        <v>0</v>
      </c>
      <c r="K41" s="39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39"/>
      <c r="J42" s="39"/>
      <c r="K42" s="3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61"/>
      <c r="D43" s="162" t="s">
        <v>47</v>
      </c>
      <c r="E43" s="163"/>
      <c r="F43" s="163"/>
      <c r="G43" s="164" t="s">
        <v>48</v>
      </c>
      <c r="H43" s="165" t="s">
        <v>49</v>
      </c>
      <c r="I43" s="163"/>
      <c r="J43" s="166">
        <f>SUM(J34:J41)</f>
        <v>0</v>
      </c>
      <c r="K43" s="167"/>
      <c r="L43" s="148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68"/>
      <c r="C44" s="169"/>
      <c r="D44" s="169"/>
      <c r="E44" s="169"/>
      <c r="F44" s="169"/>
      <c r="G44" s="169"/>
      <c r="H44" s="169"/>
      <c r="I44" s="169"/>
      <c r="J44" s="169"/>
      <c r="K44" s="169"/>
      <c r="L44" s="148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70"/>
      <c r="C48" s="171"/>
      <c r="D48" s="171"/>
      <c r="E48" s="171"/>
      <c r="F48" s="171"/>
      <c r="G48" s="171"/>
      <c r="H48" s="171"/>
      <c r="I48" s="171"/>
      <c r="J48" s="171"/>
      <c r="K48" s="17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187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16</v>
      </c>
      <c r="D51" s="41"/>
      <c r="E51" s="41"/>
      <c r="F51" s="41"/>
      <c r="G51" s="41"/>
      <c r="H51" s="41"/>
      <c r="I51" s="41"/>
      <c r="J51" s="41"/>
      <c r="K51" s="41"/>
      <c r="L51" s="148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72" t="str">
        <f>E7</f>
        <v>Oprava přejezdu v obvodu Správy tratí Ústí nad Labem pro r. 2021 - změna č. 1</v>
      </c>
      <c r="F52" s="33"/>
      <c r="G52" s="33"/>
      <c r="H52" s="33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181</v>
      </c>
      <c r="D53" s="23"/>
      <c r="E53" s="23"/>
      <c r="F53" s="23"/>
      <c r="G53" s="23"/>
      <c r="H53" s="23"/>
      <c r="I53" s="23"/>
      <c r="J53" s="23"/>
      <c r="K53" s="23"/>
      <c r="L53" s="21"/>
    </row>
    <row r="54" s="1" customFormat="1" ht="16.5" customHeight="1">
      <c r="B54" s="22"/>
      <c r="C54" s="23"/>
      <c r="D54" s="23"/>
      <c r="E54" s="172" t="s">
        <v>718</v>
      </c>
      <c r="F54" s="23"/>
      <c r="G54" s="23"/>
      <c r="H54" s="23"/>
      <c r="I54" s="23"/>
      <c r="J54" s="23"/>
      <c r="K54" s="23"/>
      <c r="L54" s="21"/>
    </row>
    <row r="55" s="1" customFormat="1" ht="12" customHeight="1">
      <c r="B55" s="22"/>
      <c r="C55" s="33" t="s">
        <v>183</v>
      </c>
      <c r="D55" s="23"/>
      <c r="E55" s="23"/>
      <c r="F55" s="23"/>
      <c r="G55" s="23"/>
      <c r="H55" s="23"/>
      <c r="I55" s="23"/>
      <c r="J55" s="23"/>
      <c r="K55" s="23"/>
      <c r="L55" s="21"/>
    </row>
    <row r="56" s="2" customFormat="1" ht="16.5" customHeight="1">
      <c r="A56" s="39"/>
      <c r="B56" s="40"/>
      <c r="C56" s="41"/>
      <c r="D56" s="41"/>
      <c r="E56" s="173" t="s">
        <v>991</v>
      </c>
      <c r="F56" s="41"/>
      <c r="G56" s="41"/>
      <c r="H56" s="41"/>
      <c r="I56" s="41"/>
      <c r="J56" s="41"/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2" customHeight="1">
      <c r="A57" s="39"/>
      <c r="B57" s="40"/>
      <c r="C57" s="33" t="s">
        <v>185</v>
      </c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6.5" customHeight="1">
      <c r="A58" s="39"/>
      <c r="B58" s="40"/>
      <c r="C58" s="41"/>
      <c r="D58" s="41"/>
      <c r="E58" s="70" t="str">
        <f>E13</f>
        <v>SO 11.2 - VRN</v>
      </c>
      <c r="F58" s="41"/>
      <c r="G58" s="41"/>
      <c r="H58" s="41"/>
      <c r="I58" s="41"/>
      <c r="J58" s="41"/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41"/>
      <c r="J59" s="41"/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2" customHeight="1">
      <c r="A60" s="39"/>
      <c r="B60" s="40"/>
      <c r="C60" s="33" t="s">
        <v>21</v>
      </c>
      <c r="D60" s="41"/>
      <c r="E60" s="41"/>
      <c r="F60" s="28" t="str">
        <f>F16</f>
        <v>Obvod ST Ústí n.L.</v>
      </c>
      <c r="G60" s="41"/>
      <c r="H60" s="41"/>
      <c r="I60" s="33" t="s">
        <v>23</v>
      </c>
      <c r="J60" s="73" t="str">
        <f>IF(J16="","",J16)</f>
        <v>19. 11. 2020</v>
      </c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6.96" customHeight="1">
      <c r="A61" s="39"/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5.15" customHeight="1">
      <c r="A62" s="39"/>
      <c r="B62" s="40"/>
      <c r="C62" s="33" t="s">
        <v>25</v>
      </c>
      <c r="D62" s="41"/>
      <c r="E62" s="41"/>
      <c r="F62" s="28" t="str">
        <f>E19</f>
        <v xml:space="preserve"> </v>
      </c>
      <c r="G62" s="41"/>
      <c r="H62" s="41"/>
      <c r="I62" s="33" t="s">
        <v>31</v>
      </c>
      <c r="J62" s="37" t="str">
        <f>E25</f>
        <v xml:space="preserve"> </v>
      </c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15.15" customHeight="1">
      <c r="A63" s="39"/>
      <c r="B63" s="40"/>
      <c r="C63" s="33" t="s">
        <v>29</v>
      </c>
      <c r="D63" s="41"/>
      <c r="E63" s="41"/>
      <c r="F63" s="28" t="str">
        <f>IF(E22="","",E22)</f>
        <v>Vyplň údaj</v>
      </c>
      <c r="G63" s="41"/>
      <c r="H63" s="41"/>
      <c r="I63" s="33" t="s">
        <v>33</v>
      </c>
      <c r="J63" s="37" t="str">
        <f>E28</f>
        <v>Jan Seemann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41"/>
      <c r="J64" s="41"/>
      <c r="K64" s="41"/>
      <c r="L64" s="14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9.28" customHeight="1">
      <c r="A65" s="39"/>
      <c r="B65" s="40"/>
      <c r="C65" s="174" t="s">
        <v>188</v>
      </c>
      <c r="D65" s="175"/>
      <c r="E65" s="175"/>
      <c r="F65" s="175"/>
      <c r="G65" s="175"/>
      <c r="H65" s="175"/>
      <c r="I65" s="175"/>
      <c r="J65" s="176" t="s">
        <v>189</v>
      </c>
      <c r="K65" s="175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10.32" customHeight="1">
      <c r="A66" s="39"/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67" s="2" customFormat="1" ht="22.8" customHeight="1">
      <c r="A67" s="39"/>
      <c r="B67" s="40"/>
      <c r="C67" s="177" t="s">
        <v>69</v>
      </c>
      <c r="D67" s="41"/>
      <c r="E67" s="41"/>
      <c r="F67" s="41"/>
      <c r="G67" s="41"/>
      <c r="H67" s="41"/>
      <c r="I67" s="41"/>
      <c r="J67" s="103">
        <f>J92</f>
        <v>0</v>
      </c>
      <c r="K67" s="41"/>
      <c r="L67" s="14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U67" s="18" t="s">
        <v>190</v>
      </c>
    </row>
    <row r="68" s="9" customFormat="1" ht="24.96" customHeight="1">
      <c r="A68" s="9"/>
      <c r="B68" s="178"/>
      <c r="C68" s="179"/>
      <c r="D68" s="180" t="s">
        <v>437</v>
      </c>
      <c r="E68" s="181"/>
      <c r="F68" s="181"/>
      <c r="G68" s="181"/>
      <c r="H68" s="181"/>
      <c r="I68" s="181"/>
      <c r="J68" s="182">
        <f>J93</f>
        <v>0</v>
      </c>
      <c r="K68" s="179"/>
      <c r="L68" s="183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2" customFormat="1" ht="21.84" customHeight="1">
      <c r="A69" s="39"/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148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0" s="2" customFormat="1" ht="6.96" customHeight="1">
      <c r="A70" s="39"/>
      <c r="B70" s="60"/>
      <c r="C70" s="61"/>
      <c r="D70" s="61"/>
      <c r="E70" s="61"/>
      <c r="F70" s="61"/>
      <c r="G70" s="61"/>
      <c r="H70" s="61"/>
      <c r="I70" s="61"/>
      <c r="J70" s="61"/>
      <c r="K70" s="61"/>
      <c r="L70" s="148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4" s="2" customFormat="1" ht="6.96" customHeight="1">
      <c r="A74" s="39"/>
      <c r="B74" s="62"/>
      <c r="C74" s="63"/>
      <c r="D74" s="63"/>
      <c r="E74" s="63"/>
      <c r="F74" s="63"/>
      <c r="G74" s="63"/>
      <c r="H74" s="63"/>
      <c r="I74" s="63"/>
      <c r="J74" s="63"/>
      <c r="K74" s="63"/>
      <c r="L74" s="148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24.96" customHeight="1">
      <c r="A75" s="39"/>
      <c r="B75" s="40"/>
      <c r="C75" s="24" t="s">
        <v>194</v>
      </c>
      <c r="D75" s="41"/>
      <c r="E75" s="41"/>
      <c r="F75" s="41"/>
      <c r="G75" s="41"/>
      <c r="H75" s="41"/>
      <c r="I75" s="41"/>
      <c r="J75" s="41"/>
      <c r="K75" s="41"/>
      <c r="L75" s="148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6.96" customHeight="1">
      <c r="A76" s="39"/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2" customHeight="1">
      <c r="A77" s="39"/>
      <c r="B77" s="40"/>
      <c r="C77" s="33" t="s">
        <v>16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6.5" customHeight="1">
      <c r="A78" s="39"/>
      <c r="B78" s="40"/>
      <c r="C78" s="41"/>
      <c r="D78" s="41"/>
      <c r="E78" s="172" t="str">
        <f>E7</f>
        <v>Oprava přejezdu v obvodu Správy tratí Ústí nad Labem pro r. 2021 - změna č. 1</v>
      </c>
      <c r="F78" s="33"/>
      <c r="G78" s="33"/>
      <c r="H78" s="33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1" customFormat="1" ht="12" customHeight="1">
      <c r="B79" s="22"/>
      <c r="C79" s="33" t="s">
        <v>181</v>
      </c>
      <c r="D79" s="23"/>
      <c r="E79" s="23"/>
      <c r="F79" s="23"/>
      <c r="G79" s="23"/>
      <c r="H79" s="23"/>
      <c r="I79" s="23"/>
      <c r="J79" s="23"/>
      <c r="K79" s="23"/>
      <c r="L79" s="21"/>
    </row>
    <row r="80" s="1" customFormat="1" ht="16.5" customHeight="1">
      <c r="B80" s="22"/>
      <c r="C80" s="23"/>
      <c r="D80" s="23"/>
      <c r="E80" s="172" t="s">
        <v>718</v>
      </c>
      <c r="F80" s="23"/>
      <c r="G80" s="23"/>
      <c r="H80" s="23"/>
      <c r="I80" s="23"/>
      <c r="J80" s="23"/>
      <c r="K80" s="23"/>
      <c r="L80" s="21"/>
    </row>
    <row r="81" s="1" customFormat="1" ht="12" customHeight="1">
      <c r="B81" s="22"/>
      <c r="C81" s="33" t="s">
        <v>183</v>
      </c>
      <c r="D81" s="23"/>
      <c r="E81" s="23"/>
      <c r="F81" s="23"/>
      <c r="G81" s="23"/>
      <c r="H81" s="23"/>
      <c r="I81" s="23"/>
      <c r="J81" s="23"/>
      <c r="K81" s="23"/>
      <c r="L81" s="21"/>
    </row>
    <row r="82" s="2" customFormat="1" ht="16.5" customHeight="1">
      <c r="A82" s="39"/>
      <c r="B82" s="40"/>
      <c r="C82" s="41"/>
      <c r="D82" s="41"/>
      <c r="E82" s="173" t="s">
        <v>991</v>
      </c>
      <c r="F82" s="41"/>
      <c r="G82" s="41"/>
      <c r="H82" s="41"/>
      <c r="I82" s="41"/>
      <c r="J82" s="41"/>
      <c r="K82" s="41"/>
      <c r="L82" s="148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185</v>
      </c>
      <c r="D83" s="41"/>
      <c r="E83" s="41"/>
      <c r="F83" s="41"/>
      <c r="G83" s="41"/>
      <c r="H83" s="41"/>
      <c r="I83" s="41"/>
      <c r="J83" s="41"/>
      <c r="K83" s="41"/>
      <c r="L83" s="148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6.5" customHeight="1">
      <c r="A84" s="39"/>
      <c r="B84" s="40"/>
      <c r="C84" s="41"/>
      <c r="D84" s="41"/>
      <c r="E84" s="70" t="str">
        <f>E13</f>
        <v>SO 11.2 - VRN</v>
      </c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6.96" customHeight="1">
      <c r="A85" s="39"/>
      <c r="B85" s="40"/>
      <c r="C85" s="41"/>
      <c r="D85" s="41"/>
      <c r="E85" s="41"/>
      <c r="F85" s="41"/>
      <c r="G85" s="41"/>
      <c r="H85" s="41"/>
      <c r="I85" s="41"/>
      <c r="J85" s="41"/>
      <c r="K85" s="41"/>
      <c r="L85" s="148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21</v>
      </c>
      <c r="D86" s="41"/>
      <c r="E86" s="41"/>
      <c r="F86" s="28" t="str">
        <f>F16</f>
        <v>Obvod ST Ústí n.L.</v>
      </c>
      <c r="G86" s="41"/>
      <c r="H86" s="41"/>
      <c r="I86" s="33" t="s">
        <v>23</v>
      </c>
      <c r="J86" s="73" t="str">
        <f>IF(J16="","",J16)</f>
        <v>19. 11. 2020</v>
      </c>
      <c r="K86" s="41"/>
      <c r="L86" s="148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41"/>
      <c r="J87" s="41"/>
      <c r="K87" s="41"/>
      <c r="L87" s="148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5.15" customHeight="1">
      <c r="A88" s="39"/>
      <c r="B88" s="40"/>
      <c r="C88" s="33" t="s">
        <v>25</v>
      </c>
      <c r="D88" s="41"/>
      <c r="E88" s="41"/>
      <c r="F88" s="28" t="str">
        <f>E19</f>
        <v xml:space="preserve"> </v>
      </c>
      <c r="G88" s="41"/>
      <c r="H88" s="41"/>
      <c r="I88" s="33" t="s">
        <v>31</v>
      </c>
      <c r="J88" s="37" t="str">
        <f>E25</f>
        <v xml:space="preserve"> </v>
      </c>
      <c r="K88" s="41"/>
      <c r="L88" s="148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29</v>
      </c>
      <c r="D89" s="41"/>
      <c r="E89" s="41"/>
      <c r="F89" s="28" t="str">
        <f>IF(E22="","",E22)</f>
        <v>Vyplň údaj</v>
      </c>
      <c r="G89" s="41"/>
      <c r="H89" s="41"/>
      <c r="I89" s="33" t="s">
        <v>33</v>
      </c>
      <c r="J89" s="37" t="str">
        <f>E28</f>
        <v>Jan Seemann</v>
      </c>
      <c r="K89" s="41"/>
      <c r="L89" s="148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0.32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148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11" customFormat="1" ht="29.28" customHeight="1">
      <c r="A91" s="189"/>
      <c r="B91" s="190"/>
      <c r="C91" s="191" t="s">
        <v>195</v>
      </c>
      <c r="D91" s="192" t="s">
        <v>56</v>
      </c>
      <c r="E91" s="192" t="s">
        <v>52</v>
      </c>
      <c r="F91" s="192" t="s">
        <v>53</v>
      </c>
      <c r="G91" s="192" t="s">
        <v>196</v>
      </c>
      <c r="H91" s="192" t="s">
        <v>197</v>
      </c>
      <c r="I91" s="192" t="s">
        <v>198</v>
      </c>
      <c r="J91" s="192" t="s">
        <v>189</v>
      </c>
      <c r="K91" s="193" t="s">
        <v>199</v>
      </c>
      <c r="L91" s="194"/>
      <c r="M91" s="93" t="s">
        <v>19</v>
      </c>
      <c r="N91" s="94" t="s">
        <v>41</v>
      </c>
      <c r="O91" s="94" t="s">
        <v>200</v>
      </c>
      <c r="P91" s="94" t="s">
        <v>201</v>
      </c>
      <c r="Q91" s="94" t="s">
        <v>202</v>
      </c>
      <c r="R91" s="94" t="s">
        <v>203</v>
      </c>
      <c r="S91" s="94" t="s">
        <v>204</v>
      </c>
      <c r="T91" s="95" t="s">
        <v>205</v>
      </c>
      <c r="U91" s="189"/>
      <c r="V91" s="189"/>
      <c r="W91" s="189"/>
      <c r="X91" s="189"/>
      <c r="Y91" s="189"/>
      <c r="Z91" s="189"/>
      <c r="AA91" s="189"/>
      <c r="AB91" s="189"/>
      <c r="AC91" s="189"/>
      <c r="AD91" s="189"/>
      <c r="AE91" s="189"/>
    </row>
    <row r="92" s="2" customFormat="1" ht="22.8" customHeight="1">
      <c r="A92" s="39"/>
      <c r="B92" s="40"/>
      <c r="C92" s="100" t="s">
        <v>206</v>
      </c>
      <c r="D92" s="41"/>
      <c r="E92" s="41"/>
      <c r="F92" s="41"/>
      <c r="G92" s="41"/>
      <c r="H92" s="41"/>
      <c r="I92" s="41"/>
      <c r="J92" s="195">
        <f>BK92</f>
        <v>0</v>
      </c>
      <c r="K92" s="41"/>
      <c r="L92" s="45"/>
      <c r="M92" s="96"/>
      <c r="N92" s="196"/>
      <c r="O92" s="97"/>
      <c r="P92" s="197">
        <f>P93</f>
        <v>0</v>
      </c>
      <c r="Q92" s="97"/>
      <c r="R92" s="197">
        <f>R93</f>
        <v>0</v>
      </c>
      <c r="S92" s="97"/>
      <c r="T92" s="198">
        <f>T93</f>
        <v>0</v>
      </c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T92" s="18" t="s">
        <v>70</v>
      </c>
      <c r="AU92" s="18" t="s">
        <v>190</v>
      </c>
      <c r="BK92" s="199">
        <f>BK93</f>
        <v>0</v>
      </c>
    </row>
    <row r="93" s="12" customFormat="1" ht="25.92" customHeight="1">
      <c r="A93" s="12"/>
      <c r="B93" s="200"/>
      <c r="C93" s="201"/>
      <c r="D93" s="202" t="s">
        <v>70</v>
      </c>
      <c r="E93" s="203" t="s">
        <v>90</v>
      </c>
      <c r="F93" s="203" t="s">
        <v>438</v>
      </c>
      <c r="G93" s="201"/>
      <c r="H93" s="201"/>
      <c r="I93" s="204"/>
      <c r="J93" s="205">
        <f>BK93</f>
        <v>0</v>
      </c>
      <c r="K93" s="201"/>
      <c r="L93" s="206"/>
      <c r="M93" s="207"/>
      <c r="N93" s="208"/>
      <c r="O93" s="208"/>
      <c r="P93" s="209">
        <f>SUM(P94:P96)</f>
        <v>0</v>
      </c>
      <c r="Q93" s="208"/>
      <c r="R93" s="209">
        <f>SUM(R94:R96)</f>
        <v>0</v>
      </c>
      <c r="S93" s="208"/>
      <c r="T93" s="210">
        <f>SUM(T94:T96)</f>
        <v>0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11" t="s">
        <v>126</v>
      </c>
      <c r="AT93" s="212" t="s">
        <v>70</v>
      </c>
      <c r="AU93" s="212" t="s">
        <v>71</v>
      </c>
      <c r="AY93" s="211" t="s">
        <v>209</v>
      </c>
      <c r="BK93" s="213">
        <f>SUM(BK94:BK96)</f>
        <v>0</v>
      </c>
    </row>
    <row r="94" s="2" customFormat="1" ht="44.25" customHeight="1">
      <c r="A94" s="39"/>
      <c r="B94" s="40"/>
      <c r="C94" s="216" t="s">
        <v>75</v>
      </c>
      <c r="D94" s="216" t="s">
        <v>213</v>
      </c>
      <c r="E94" s="217" t="s">
        <v>439</v>
      </c>
      <c r="F94" s="218" t="s">
        <v>440</v>
      </c>
      <c r="G94" s="219" t="s">
        <v>221</v>
      </c>
      <c r="H94" s="220">
        <v>1</v>
      </c>
      <c r="I94" s="221"/>
      <c r="J94" s="222">
        <f>ROUND(I94*H94,2)</f>
        <v>0</v>
      </c>
      <c r="K94" s="218" t="s">
        <v>216</v>
      </c>
      <c r="L94" s="45"/>
      <c r="M94" s="223" t="s">
        <v>19</v>
      </c>
      <c r="N94" s="224" t="s">
        <v>42</v>
      </c>
      <c r="O94" s="85"/>
      <c r="P94" s="225">
        <f>O94*H94</f>
        <v>0</v>
      </c>
      <c r="Q94" s="225">
        <v>0</v>
      </c>
      <c r="R94" s="225">
        <f>Q94*H94</f>
        <v>0</v>
      </c>
      <c r="S94" s="225">
        <v>0</v>
      </c>
      <c r="T94" s="226">
        <f>S94*H94</f>
        <v>0</v>
      </c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R94" s="227" t="s">
        <v>116</v>
      </c>
      <c r="AT94" s="227" t="s">
        <v>213</v>
      </c>
      <c r="AU94" s="227" t="s">
        <v>75</v>
      </c>
      <c r="AY94" s="18" t="s">
        <v>209</v>
      </c>
      <c r="BE94" s="228">
        <f>IF(N94="základní",J94,0)</f>
        <v>0</v>
      </c>
      <c r="BF94" s="228">
        <f>IF(N94="snížená",J94,0)</f>
        <v>0</v>
      </c>
      <c r="BG94" s="228">
        <f>IF(N94="zákl. přenesená",J94,0)</f>
        <v>0</v>
      </c>
      <c r="BH94" s="228">
        <f>IF(N94="sníž. přenesená",J94,0)</f>
        <v>0</v>
      </c>
      <c r="BI94" s="228">
        <f>IF(N94="nulová",J94,0)</f>
        <v>0</v>
      </c>
      <c r="BJ94" s="18" t="s">
        <v>75</v>
      </c>
      <c r="BK94" s="228">
        <f>ROUND(I94*H94,2)</f>
        <v>0</v>
      </c>
      <c r="BL94" s="18" t="s">
        <v>116</v>
      </c>
      <c r="BM94" s="227" t="s">
        <v>441</v>
      </c>
    </row>
    <row r="95" s="2" customFormat="1">
      <c r="A95" s="39"/>
      <c r="B95" s="40"/>
      <c r="C95" s="216" t="s">
        <v>79</v>
      </c>
      <c r="D95" s="216" t="s">
        <v>213</v>
      </c>
      <c r="E95" s="217" t="s">
        <v>451</v>
      </c>
      <c r="F95" s="218" t="s">
        <v>452</v>
      </c>
      <c r="G95" s="219" t="s">
        <v>328</v>
      </c>
      <c r="H95" s="220">
        <v>1</v>
      </c>
      <c r="I95" s="221"/>
      <c r="J95" s="222">
        <f>ROUND(I95*H95,2)</f>
        <v>0</v>
      </c>
      <c r="K95" s="218" t="s">
        <v>216</v>
      </c>
      <c r="L95" s="45"/>
      <c r="M95" s="223" t="s">
        <v>19</v>
      </c>
      <c r="N95" s="224" t="s">
        <v>42</v>
      </c>
      <c r="O95" s="85"/>
      <c r="P95" s="225">
        <f>O95*H95</f>
        <v>0</v>
      </c>
      <c r="Q95" s="225">
        <v>0</v>
      </c>
      <c r="R95" s="225">
        <f>Q95*H95</f>
        <v>0</v>
      </c>
      <c r="S95" s="225">
        <v>0</v>
      </c>
      <c r="T95" s="226">
        <f>S95*H95</f>
        <v>0</v>
      </c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R95" s="227" t="s">
        <v>116</v>
      </c>
      <c r="AT95" s="227" t="s">
        <v>213</v>
      </c>
      <c r="AU95" s="227" t="s">
        <v>75</v>
      </c>
      <c r="AY95" s="18" t="s">
        <v>209</v>
      </c>
      <c r="BE95" s="228">
        <f>IF(N95="základní",J95,0)</f>
        <v>0</v>
      </c>
      <c r="BF95" s="228">
        <f>IF(N95="snížená",J95,0)</f>
        <v>0</v>
      </c>
      <c r="BG95" s="228">
        <f>IF(N95="zákl. přenesená",J95,0)</f>
        <v>0</v>
      </c>
      <c r="BH95" s="228">
        <f>IF(N95="sníž. přenesená",J95,0)</f>
        <v>0</v>
      </c>
      <c r="BI95" s="228">
        <f>IF(N95="nulová",J95,0)</f>
        <v>0</v>
      </c>
      <c r="BJ95" s="18" t="s">
        <v>75</v>
      </c>
      <c r="BK95" s="228">
        <f>ROUND(I95*H95,2)</f>
        <v>0</v>
      </c>
      <c r="BL95" s="18" t="s">
        <v>116</v>
      </c>
      <c r="BM95" s="227" t="s">
        <v>453</v>
      </c>
    </row>
    <row r="96" s="2" customFormat="1">
      <c r="A96" s="39"/>
      <c r="B96" s="40"/>
      <c r="C96" s="41"/>
      <c r="D96" s="229" t="s">
        <v>223</v>
      </c>
      <c r="E96" s="41"/>
      <c r="F96" s="230" t="s">
        <v>454</v>
      </c>
      <c r="G96" s="41"/>
      <c r="H96" s="41"/>
      <c r="I96" s="231"/>
      <c r="J96" s="41"/>
      <c r="K96" s="41"/>
      <c r="L96" s="45"/>
      <c r="M96" s="269"/>
      <c r="N96" s="270"/>
      <c r="O96" s="271"/>
      <c r="P96" s="271"/>
      <c r="Q96" s="271"/>
      <c r="R96" s="271"/>
      <c r="S96" s="271"/>
      <c r="T96" s="272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T96" s="18" t="s">
        <v>223</v>
      </c>
      <c r="AU96" s="18" t="s">
        <v>75</v>
      </c>
    </row>
    <row r="97" s="2" customFormat="1" ht="6.96" customHeight="1">
      <c r="A97" s="39"/>
      <c r="B97" s="60"/>
      <c r="C97" s="61"/>
      <c r="D97" s="61"/>
      <c r="E97" s="61"/>
      <c r="F97" s="61"/>
      <c r="G97" s="61"/>
      <c r="H97" s="61"/>
      <c r="I97" s="61"/>
      <c r="J97" s="61"/>
      <c r="K97" s="61"/>
      <c r="L97" s="45"/>
      <c r="M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</row>
  </sheetData>
  <sheetProtection sheet="1" autoFilter="0" formatColumns="0" formatRows="0" objects="1" scenarios="1" spinCount="100000" saltValue="u9rqPiphr94Qols1Odj0ewlq0RIEqKVnto8j/j3PoZwlgVLk9c3SmqlJYh/CRkf7BsOKnLMuugcmgWGbXKuXBA==" hashValue="gh9CqfT87EdWEJrRwFOdJh/kvpLANzNDRCzgvyMpjvnJvV5WTpd0s2vKCtRhnFHnrjKia9uFGAbalYKq0RcWnw==" algorithmName="SHA-512" password="CC35"/>
  <autoFilter ref="C91:K96"/>
  <mergeCells count="15">
    <mergeCell ref="E7:H7"/>
    <mergeCell ref="E11:H11"/>
    <mergeCell ref="E9:H9"/>
    <mergeCell ref="E13:H13"/>
    <mergeCell ref="E22:H22"/>
    <mergeCell ref="E31:H31"/>
    <mergeCell ref="E52:H52"/>
    <mergeCell ref="E56:H56"/>
    <mergeCell ref="E54:H54"/>
    <mergeCell ref="E58:H58"/>
    <mergeCell ref="E78:H78"/>
    <mergeCell ref="E82:H82"/>
    <mergeCell ref="E80:H80"/>
    <mergeCell ref="E84:H8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164</v>
      </c>
    </row>
    <row r="3" s="1" customFormat="1" ht="6.96" customHeight="1"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21"/>
      <c r="AT3" s="18" t="s">
        <v>79</v>
      </c>
    </row>
    <row r="4" s="1" customFormat="1" ht="24.96" customHeight="1">
      <c r="B4" s="21"/>
      <c r="D4" s="143" t="s">
        <v>173</v>
      </c>
      <c r="L4" s="21"/>
      <c r="M4" s="144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5" t="s">
        <v>16</v>
      </c>
      <c r="L6" s="21"/>
    </row>
    <row r="7" s="1" customFormat="1" ht="16.5" customHeight="1">
      <c r="B7" s="21"/>
      <c r="E7" s="146" t="str">
        <f>'Rekapitulace stavby'!K6</f>
        <v>Oprava přejezdu v obvodu Správy tratí Ústí nad Labem pro r. 2021 - změna č. 1</v>
      </c>
      <c r="F7" s="145"/>
      <c r="G7" s="145"/>
      <c r="H7" s="145"/>
      <c r="L7" s="21"/>
    </row>
    <row r="8" s="1" customFormat="1" ht="12" customHeight="1">
      <c r="B8" s="21"/>
      <c r="D8" s="145" t="s">
        <v>181</v>
      </c>
      <c r="L8" s="21"/>
    </row>
    <row r="9" s="2" customFormat="1" ht="16.5" customHeight="1">
      <c r="A9" s="39"/>
      <c r="B9" s="45"/>
      <c r="C9" s="39"/>
      <c r="D9" s="39"/>
      <c r="E9" s="146" t="s">
        <v>718</v>
      </c>
      <c r="F9" s="39"/>
      <c r="G9" s="39"/>
      <c r="H9" s="39"/>
      <c r="I9" s="39"/>
      <c r="J9" s="39"/>
      <c r="K9" s="39"/>
      <c r="L9" s="148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45" t="s">
        <v>183</v>
      </c>
      <c r="E10" s="39"/>
      <c r="F10" s="39"/>
      <c r="G10" s="39"/>
      <c r="H10" s="39"/>
      <c r="I10" s="39"/>
      <c r="J10" s="39"/>
      <c r="K10" s="39"/>
      <c r="L10" s="148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49" t="s">
        <v>1059</v>
      </c>
      <c r="F11" s="39"/>
      <c r="G11" s="39"/>
      <c r="H11" s="39"/>
      <c r="I11" s="39"/>
      <c r="J11" s="39"/>
      <c r="K11" s="39"/>
      <c r="L11" s="148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39"/>
      <c r="J12" s="39"/>
      <c r="K12" s="39"/>
      <c r="L12" s="148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45" t="s">
        <v>18</v>
      </c>
      <c r="E13" s="39"/>
      <c r="F13" s="134" t="s">
        <v>19</v>
      </c>
      <c r="G13" s="39"/>
      <c r="H13" s="39"/>
      <c r="I13" s="145" t="s">
        <v>20</v>
      </c>
      <c r="J13" s="134" t="s">
        <v>19</v>
      </c>
      <c r="K13" s="39"/>
      <c r="L13" s="148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5" t="s">
        <v>21</v>
      </c>
      <c r="E14" s="39"/>
      <c r="F14" s="134" t="s">
        <v>22</v>
      </c>
      <c r="G14" s="39"/>
      <c r="H14" s="39"/>
      <c r="I14" s="145" t="s">
        <v>23</v>
      </c>
      <c r="J14" s="150" t="str">
        <f>'Rekapitulace stavby'!AN8</f>
        <v>19. 11. 2020</v>
      </c>
      <c r="K14" s="39"/>
      <c r="L14" s="148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39"/>
      <c r="J15" s="39"/>
      <c r="K15" s="39"/>
      <c r="L15" s="148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5" t="s">
        <v>25</v>
      </c>
      <c r="E16" s="39"/>
      <c r="F16" s="39"/>
      <c r="G16" s="39"/>
      <c r="H16" s="39"/>
      <c r="I16" s="145" t="s">
        <v>26</v>
      </c>
      <c r="J16" s="134" t="str">
        <f>IF('Rekapitulace stavby'!AN10="","",'Rekapitulace stavby'!AN10)</f>
        <v/>
      </c>
      <c r="K16" s="39"/>
      <c r="L16" s="148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34" t="str">
        <f>IF('Rekapitulace stavby'!E11="","",'Rekapitulace stavby'!E11)</f>
        <v xml:space="preserve"> </v>
      </c>
      <c r="F17" s="39"/>
      <c r="G17" s="39"/>
      <c r="H17" s="39"/>
      <c r="I17" s="145" t="s">
        <v>28</v>
      </c>
      <c r="J17" s="134" t="str">
        <f>IF('Rekapitulace stavby'!AN11="","",'Rekapitulace stavby'!AN11)</f>
        <v/>
      </c>
      <c r="K17" s="39"/>
      <c r="L17" s="148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39"/>
      <c r="J18" s="39"/>
      <c r="K18" s="39"/>
      <c r="L18" s="148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45" t="s">
        <v>29</v>
      </c>
      <c r="E19" s="39"/>
      <c r="F19" s="39"/>
      <c r="G19" s="39"/>
      <c r="H19" s="39"/>
      <c r="I19" s="145" t="s">
        <v>26</v>
      </c>
      <c r="J19" s="34" t="str">
        <f>'Rekapitulace stavby'!AN13</f>
        <v>Vyplň údaj</v>
      </c>
      <c r="K19" s="39"/>
      <c r="L19" s="148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34"/>
      <c r="G20" s="134"/>
      <c r="H20" s="134"/>
      <c r="I20" s="145" t="s">
        <v>28</v>
      </c>
      <c r="J20" s="34" t="str">
        <f>'Rekapitulace stavby'!AN14</f>
        <v>Vyplň údaj</v>
      </c>
      <c r="K20" s="39"/>
      <c r="L20" s="148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39"/>
      <c r="J21" s="39"/>
      <c r="K21" s="39"/>
      <c r="L21" s="148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45" t="s">
        <v>31</v>
      </c>
      <c r="E22" s="39"/>
      <c r="F22" s="39"/>
      <c r="G22" s="39"/>
      <c r="H22" s="39"/>
      <c r="I22" s="145" t="s">
        <v>26</v>
      </c>
      <c r="J22" s="134" t="str">
        <f>IF('Rekapitulace stavby'!AN16="","",'Rekapitulace stavby'!AN16)</f>
        <v/>
      </c>
      <c r="K22" s="39"/>
      <c r="L22" s="148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34" t="str">
        <f>IF('Rekapitulace stavby'!E17="","",'Rekapitulace stavby'!E17)</f>
        <v xml:space="preserve"> </v>
      </c>
      <c r="F23" s="39"/>
      <c r="G23" s="39"/>
      <c r="H23" s="39"/>
      <c r="I23" s="145" t="s">
        <v>28</v>
      </c>
      <c r="J23" s="134" t="str">
        <f>IF('Rekapitulace stavby'!AN17="","",'Rekapitulace stavby'!AN17)</f>
        <v/>
      </c>
      <c r="K23" s="39"/>
      <c r="L23" s="148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39"/>
      <c r="J24" s="39"/>
      <c r="K24" s="39"/>
      <c r="L24" s="148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45" t="s">
        <v>33</v>
      </c>
      <c r="E25" s="39"/>
      <c r="F25" s="39"/>
      <c r="G25" s="39"/>
      <c r="H25" s="39"/>
      <c r="I25" s="145" t="s">
        <v>26</v>
      </c>
      <c r="J25" s="134" t="s">
        <v>19</v>
      </c>
      <c r="K25" s="39"/>
      <c r="L25" s="148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34" t="s">
        <v>34</v>
      </c>
      <c r="F26" s="39"/>
      <c r="G26" s="39"/>
      <c r="H26" s="39"/>
      <c r="I26" s="145" t="s">
        <v>28</v>
      </c>
      <c r="J26" s="134" t="s">
        <v>19</v>
      </c>
      <c r="K26" s="39"/>
      <c r="L26" s="14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39"/>
      <c r="J27" s="39"/>
      <c r="K27" s="39"/>
      <c r="L27" s="148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45" t="s">
        <v>35</v>
      </c>
      <c r="E28" s="39"/>
      <c r="F28" s="39"/>
      <c r="G28" s="39"/>
      <c r="H28" s="39"/>
      <c r="I28" s="39"/>
      <c r="J28" s="39"/>
      <c r="K28" s="39"/>
      <c r="L28" s="148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1"/>
      <c r="B29" s="152"/>
      <c r="C29" s="151"/>
      <c r="D29" s="151"/>
      <c r="E29" s="153" t="s">
        <v>19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39"/>
      <c r="J30" s="39"/>
      <c r="K30" s="39"/>
      <c r="L30" s="148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5"/>
      <c r="E31" s="155"/>
      <c r="F31" s="155"/>
      <c r="G31" s="155"/>
      <c r="H31" s="155"/>
      <c r="I31" s="155"/>
      <c r="J31" s="155"/>
      <c r="K31" s="155"/>
      <c r="L31" s="148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56" t="s">
        <v>37</v>
      </c>
      <c r="E32" s="39"/>
      <c r="F32" s="39"/>
      <c r="G32" s="39"/>
      <c r="H32" s="39"/>
      <c r="I32" s="39"/>
      <c r="J32" s="157">
        <f>ROUND(J86, 2)</f>
        <v>0</v>
      </c>
      <c r="K32" s="39"/>
      <c r="L32" s="148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55"/>
      <c r="E33" s="155"/>
      <c r="F33" s="155"/>
      <c r="G33" s="155"/>
      <c r="H33" s="155"/>
      <c r="I33" s="155"/>
      <c r="J33" s="155"/>
      <c r="K33" s="155"/>
      <c r="L33" s="148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58" t="s">
        <v>39</v>
      </c>
      <c r="G34" s="39"/>
      <c r="H34" s="39"/>
      <c r="I34" s="158" t="s">
        <v>38</v>
      </c>
      <c r="J34" s="158" t="s">
        <v>40</v>
      </c>
      <c r="K34" s="39"/>
      <c r="L34" s="148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47" t="s">
        <v>41</v>
      </c>
      <c r="E35" s="145" t="s">
        <v>42</v>
      </c>
      <c r="F35" s="159">
        <f>ROUND((SUM(BE86:BE92)),  2)</f>
        <v>0</v>
      </c>
      <c r="G35" s="39"/>
      <c r="H35" s="39"/>
      <c r="I35" s="160">
        <v>0.20999999999999999</v>
      </c>
      <c r="J35" s="159">
        <f>ROUND(((SUM(BE86:BE92))*I35),  2)</f>
        <v>0</v>
      </c>
      <c r="K35" s="39"/>
      <c r="L35" s="148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45" t="s">
        <v>43</v>
      </c>
      <c r="F36" s="159">
        <f>ROUND((SUM(BF86:BF92)),  2)</f>
        <v>0</v>
      </c>
      <c r="G36" s="39"/>
      <c r="H36" s="39"/>
      <c r="I36" s="160">
        <v>0.14999999999999999</v>
      </c>
      <c r="J36" s="159">
        <f>ROUND(((SUM(BF86:BF92))*I36),  2)</f>
        <v>0</v>
      </c>
      <c r="K36" s="39"/>
      <c r="L36" s="148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5" t="s">
        <v>44</v>
      </c>
      <c r="F37" s="159">
        <f>ROUND((SUM(BG86:BG92)),  2)</f>
        <v>0</v>
      </c>
      <c r="G37" s="39"/>
      <c r="H37" s="39"/>
      <c r="I37" s="160">
        <v>0.20999999999999999</v>
      </c>
      <c r="J37" s="159">
        <f>0</f>
        <v>0</v>
      </c>
      <c r="K37" s="39"/>
      <c r="L37" s="148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45" t="s">
        <v>45</v>
      </c>
      <c r="F38" s="159">
        <f>ROUND((SUM(BH86:BH92)),  2)</f>
        <v>0</v>
      </c>
      <c r="G38" s="39"/>
      <c r="H38" s="39"/>
      <c r="I38" s="160">
        <v>0.14999999999999999</v>
      </c>
      <c r="J38" s="159">
        <f>0</f>
        <v>0</v>
      </c>
      <c r="K38" s="39"/>
      <c r="L38" s="148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5" t="s">
        <v>46</v>
      </c>
      <c r="F39" s="159">
        <f>ROUND((SUM(BI86:BI92)),  2)</f>
        <v>0</v>
      </c>
      <c r="G39" s="39"/>
      <c r="H39" s="39"/>
      <c r="I39" s="160">
        <v>0</v>
      </c>
      <c r="J39" s="159">
        <f>0</f>
        <v>0</v>
      </c>
      <c r="K39" s="39"/>
      <c r="L39" s="148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148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61"/>
      <c r="D41" s="162" t="s">
        <v>47</v>
      </c>
      <c r="E41" s="163"/>
      <c r="F41" s="163"/>
      <c r="G41" s="164" t="s">
        <v>48</v>
      </c>
      <c r="H41" s="165" t="s">
        <v>49</v>
      </c>
      <c r="I41" s="163"/>
      <c r="J41" s="166">
        <f>SUM(J32:J39)</f>
        <v>0</v>
      </c>
      <c r="K41" s="167"/>
      <c r="L41" s="148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168"/>
      <c r="C42" s="169"/>
      <c r="D42" s="169"/>
      <c r="E42" s="169"/>
      <c r="F42" s="169"/>
      <c r="G42" s="169"/>
      <c r="H42" s="169"/>
      <c r="I42" s="169"/>
      <c r="J42" s="169"/>
      <c r="K42" s="169"/>
      <c r="L42" s="148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6" s="2" customFormat="1" ht="6.96" customHeight="1">
      <c r="A46" s="39"/>
      <c r="B46" s="170"/>
      <c r="C46" s="171"/>
      <c r="D46" s="171"/>
      <c r="E46" s="171"/>
      <c r="F46" s="171"/>
      <c r="G46" s="171"/>
      <c r="H46" s="171"/>
      <c r="I46" s="171"/>
      <c r="J46" s="171"/>
      <c r="K46" s="171"/>
      <c r="L46" s="148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24.96" customHeight="1">
      <c r="A47" s="39"/>
      <c r="B47" s="40"/>
      <c r="C47" s="24" t="s">
        <v>187</v>
      </c>
      <c r="D47" s="41"/>
      <c r="E47" s="41"/>
      <c r="F47" s="41"/>
      <c r="G47" s="41"/>
      <c r="H47" s="41"/>
      <c r="I47" s="41"/>
      <c r="J47" s="41"/>
      <c r="K47" s="41"/>
      <c r="L47" s="148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6.96" customHeight="1">
      <c r="A48" s="39"/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148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16</v>
      </c>
      <c r="D49" s="41"/>
      <c r="E49" s="41"/>
      <c r="F49" s="41"/>
      <c r="G49" s="41"/>
      <c r="H49" s="41"/>
      <c r="I49" s="41"/>
      <c r="J49" s="41"/>
      <c r="K49" s="41"/>
      <c r="L49" s="148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172" t="str">
        <f>E7</f>
        <v>Oprava přejezdu v obvodu Správy tratí Ústí nad Labem pro r. 2021 - změna č. 1</v>
      </c>
      <c r="F50" s="33"/>
      <c r="G50" s="33"/>
      <c r="H50" s="33"/>
      <c r="I50" s="41"/>
      <c r="J50" s="41"/>
      <c r="K50" s="41"/>
      <c r="L50" s="148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1" customFormat="1" ht="12" customHeight="1">
      <c r="B51" s="22"/>
      <c r="C51" s="33" t="s">
        <v>181</v>
      </c>
      <c r="D51" s="23"/>
      <c r="E51" s="23"/>
      <c r="F51" s="23"/>
      <c r="G51" s="23"/>
      <c r="H51" s="23"/>
      <c r="I51" s="23"/>
      <c r="J51" s="23"/>
      <c r="K51" s="23"/>
      <c r="L51" s="21"/>
    </row>
    <row r="52" s="2" customFormat="1" ht="16.5" customHeight="1">
      <c r="A52" s="39"/>
      <c r="B52" s="40"/>
      <c r="C52" s="41"/>
      <c r="D52" s="41"/>
      <c r="E52" s="172" t="s">
        <v>718</v>
      </c>
      <c r="F52" s="41"/>
      <c r="G52" s="41"/>
      <c r="H52" s="41"/>
      <c r="I52" s="41"/>
      <c r="J52" s="41"/>
      <c r="K52" s="41"/>
      <c r="L52" s="148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12" customHeight="1">
      <c r="A53" s="39"/>
      <c r="B53" s="40"/>
      <c r="C53" s="33" t="s">
        <v>183</v>
      </c>
      <c r="D53" s="41"/>
      <c r="E53" s="41"/>
      <c r="F53" s="41"/>
      <c r="G53" s="41"/>
      <c r="H53" s="41"/>
      <c r="I53" s="41"/>
      <c r="J53" s="41"/>
      <c r="K53" s="41"/>
      <c r="L53" s="148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6.5" customHeight="1">
      <c r="A54" s="39"/>
      <c r="B54" s="40"/>
      <c r="C54" s="41"/>
      <c r="D54" s="41"/>
      <c r="E54" s="70" t="str">
        <f>E11</f>
        <v>∑ - Materiál dodávaný objednatelem (TO Rumburk) - NEOCEŇOVAT</v>
      </c>
      <c r="F54" s="41"/>
      <c r="G54" s="41"/>
      <c r="H54" s="41"/>
      <c r="I54" s="41"/>
      <c r="J54" s="41"/>
      <c r="K54" s="41"/>
      <c r="L54" s="148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6.96" customHeight="1">
      <c r="A55" s="39"/>
      <c r="B55" s="40"/>
      <c r="C55" s="41"/>
      <c r="D55" s="41"/>
      <c r="E55" s="41"/>
      <c r="F55" s="41"/>
      <c r="G55" s="41"/>
      <c r="H55" s="41"/>
      <c r="I55" s="41"/>
      <c r="J55" s="41"/>
      <c r="K55" s="41"/>
      <c r="L55" s="148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2" customHeight="1">
      <c r="A56" s="39"/>
      <c r="B56" s="40"/>
      <c r="C56" s="33" t="s">
        <v>21</v>
      </c>
      <c r="D56" s="41"/>
      <c r="E56" s="41"/>
      <c r="F56" s="28" t="str">
        <f>F14</f>
        <v>Obvod ST Ústí n.L.</v>
      </c>
      <c r="G56" s="41"/>
      <c r="H56" s="41"/>
      <c r="I56" s="33" t="s">
        <v>23</v>
      </c>
      <c r="J56" s="73" t="str">
        <f>IF(J14="","",J14)</f>
        <v>19. 11. 2020</v>
      </c>
      <c r="K56" s="41"/>
      <c r="L56" s="148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6.96" customHeight="1">
      <c r="A57" s="39"/>
      <c r="B57" s="40"/>
      <c r="C57" s="41"/>
      <c r="D57" s="41"/>
      <c r="E57" s="41"/>
      <c r="F57" s="41"/>
      <c r="G57" s="41"/>
      <c r="H57" s="41"/>
      <c r="I57" s="41"/>
      <c r="J57" s="41"/>
      <c r="K57" s="41"/>
      <c r="L57" s="14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5.15" customHeight="1">
      <c r="A58" s="39"/>
      <c r="B58" s="40"/>
      <c r="C58" s="33" t="s">
        <v>25</v>
      </c>
      <c r="D58" s="41"/>
      <c r="E58" s="41"/>
      <c r="F58" s="28" t="str">
        <f>E17</f>
        <v xml:space="preserve"> </v>
      </c>
      <c r="G58" s="41"/>
      <c r="H58" s="41"/>
      <c r="I58" s="33" t="s">
        <v>31</v>
      </c>
      <c r="J58" s="37" t="str">
        <f>E23</f>
        <v xml:space="preserve"> </v>
      </c>
      <c r="K58" s="41"/>
      <c r="L58" s="14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15.15" customHeight="1">
      <c r="A59" s="39"/>
      <c r="B59" s="40"/>
      <c r="C59" s="33" t="s">
        <v>29</v>
      </c>
      <c r="D59" s="41"/>
      <c r="E59" s="41"/>
      <c r="F59" s="28" t="str">
        <f>IF(E20="","",E20)</f>
        <v>Vyplň údaj</v>
      </c>
      <c r="G59" s="41"/>
      <c r="H59" s="41"/>
      <c r="I59" s="33" t="s">
        <v>33</v>
      </c>
      <c r="J59" s="37" t="str">
        <f>E26</f>
        <v>Jan Seemann</v>
      </c>
      <c r="K59" s="41"/>
      <c r="L59" s="14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0.32" customHeight="1">
      <c r="A60" s="39"/>
      <c r="B60" s="40"/>
      <c r="C60" s="41"/>
      <c r="D60" s="41"/>
      <c r="E60" s="41"/>
      <c r="F60" s="41"/>
      <c r="G60" s="41"/>
      <c r="H60" s="41"/>
      <c r="I60" s="41"/>
      <c r="J60" s="41"/>
      <c r="K60" s="41"/>
      <c r="L60" s="14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29.28" customHeight="1">
      <c r="A61" s="39"/>
      <c r="B61" s="40"/>
      <c r="C61" s="174" t="s">
        <v>188</v>
      </c>
      <c r="D61" s="175"/>
      <c r="E61" s="175"/>
      <c r="F61" s="175"/>
      <c r="G61" s="175"/>
      <c r="H61" s="175"/>
      <c r="I61" s="175"/>
      <c r="J61" s="176" t="s">
        <v>189</v>
      </c>
      <c r="K61" s="175"/>
      <c r="L61" s="14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0.32" customHeight="1">
      <c r="A62" s="39"/>
      <c r="B62" s="40"/>
      <c r="C62" s="41"/>
      <c r="D62" s="41"/>
      <c r="E62" s="41"/>
      <c r="F62" s="41"/>
      <c r="G62" s="41"/>
      <c r="H62" s="41"/>
      <c r="I62" s="41"/>
      <c r="J62" s="41"/>
      <c r="K62" s="41"/>
      <c r="L62" s="14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22.8" customHeight="1">
      <c r="A63" s="39"/>
      <c r="B63" s="40"/>
      <c r="C63" s="177" t="s">
        <v>69</v>
      </c>
      <c r="D63" s="41"/>
      <c r="E63" s="41"/>
      <c r="F63" s="41"/>
      <c r="G63" s="41"/>
      <c r="H63" s="41"/>
      <c r="I63" s="41"/>
      <c r="J63" s="103">
        <f>J86</f>
        <v>0</v>
      </c>
      <c r="K63" s="41"/>
      <c r="L63" s="14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U63" s="18" t="s">
        <v>190</v>
      </c>
    </row>
    <row r="64" s="9" customFormat="1" ht="24.96" customHeight="1">
      <c r="A64" s="9"/>
      <c r="B64" s="178"/>
      <c r="C64" s="179"/>
      <c r="D64" s="180" t="s">
        <v>193</v>
      </c>
      <c r="E64" s="181"/>
      <c r="F64" s="181"/>
      <c r="G64" s="181"/>
      <c r="H64" s="181"/>
      <c r="I64" s="181"/>
      <c r="J64" s="182">
        <f>J87</f>
        <v>0</v>
      </c>
      <c r="K64" s="179"/>
      <c r="L64" s="183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2" customFormat="1" ht="21.84" customHeight="1">
      <c r="A65" s="39"/>
      <c r="B65" s="40"/>
      <c r="C65" s="41"/>
      <c r="D65" s="41"/>
      <c r="E65" s="41"/>
      <c r="F65" s="41"/>
      <c r="G65" s="41"/>
      <c r="H65" s="41"/>
      <c r="I65" s="41"/>
      <c r="J65" s="41"/>
      <c r="K65" s="41"/>
      <c r="L65" s="14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6.96" customHeight="1">
      <c r="A66" s="39"/>
      <c r="B66" s="60"/>
      <c r="C66" s="61"/>
      <c r="D66" s="61"/>
      <c r="E66" s="61"/>
      <c r="F66" s="61"/>
      <c r="G66" s="61"/>
      <c r="H66" s="61"/>
      <c r="I66" s="61"/>
      <c r="J66" s="61"/>
      <c r="K66" s="61"/>
      <c r="L66" s="14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70" s="2" customFormat="1" ht="6.96" customHeight="1">
      <c r="A70" s="39"/>
      <c r="B70" s="62"/>
      <c r="C70" s="63"/>
      <c r="D70" s="63"/>
      <c r="E70" s="63"/>
      <c r="F70" s="63"/>
      <c r="G70" s="63"/>
      <c r="H70" s="63"/>
      <c r="I70" s="63"/>
      <c r="J70" s="63"/>
      <c r="K70" s="63"/>
      <c r="L70" s="148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="2" customFormat="1" ht="24.96" customHeight="1">
      <c r="A71" s="39"/>
      <c r="B71" s="40"/>
      <c r="C71" s="24" t="s">
        <v>194</v>
      </c>
      <c r="D71" s="41"/>
      <c r="E71" s="41"/>
      <c r="F71" s="41"/>
      <c r="G71" s="41"/>
      <c r="H71" s="41"/>
      <c r="I71" s="41"/>
      <c r="J71" s="41"/>
      <c r="K71" s="41"/>
      <c r="L71" s="148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40"/>
      <c r="C72" s="41"/>
      <c r="D72" s="41"/>
      <c r="E72" s="41"/>
      <c r="F72" s="41"/>
      <c r="G72" s="41"/>
      <c r="H72" s="41"/>
      <c r="I72" s="41"/>
      <c r="J72" s="41"/>
      <c r="K72" s="41"/>
      <c r="L72" s="148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12" customHeight="1">
      <c r="A73" s="39"/>
      <c r="B73" s="40"/>
      <c r="C73" s="33" t="s">
        <v>16</v>
      </c>
      <c r="D73" s="41"/>
      <c r="E73" s="41"/>
      <c r="F73" s="41"/>
      <c r="G73" s="41"/>
      <c r="H73" s="41"/>
      <c r="I73" s="41"/>
      <c r="J73" s="41"/>
      <c r="K73" s="41"/>
      <c r="L73" s="148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16.5" customHeight="1">
      <c r="A74" s="39"/>
      <c r="B74" s="40"/>
      <c r="C74" s="41"/>
      <c r="D74" s="41"/>
      <c r="E74" s="172" t="str">
        <f>E7</f>
        <v>Oprava přejezdu v obvodu Správy tratí Ústí nad Labem pro r. 2021 - změna č. 1</v>
      </c>
      <c r="F74" s="33"/>
      <c r="G74" s="33"/>
      <c r="H74" s="33"/>
      <c r="I74" s="41"/>
      <c r="J74" s="41"/>
      <c r="K74" s="41"/>
      <c r="L74" s="148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1" customFormat="1" ht="12" customHeight="1">
      <c r="B75" s="22"/>
      <c r="C75" s="33" t="s">
        <v>181</v>
      </c>
      <c r="D75" s="23"/>
      <c r="E75" s="23"/>
      <c r="F75" s="23"/>
      <c r="G75" s="23"/>
      <c r="H75" s="23"/>
      <c r="I75" s="23"/>
      <c r="J75" s="23"/>
      <c r="K75" s="23"/>
      <c r="L75" s="21"/>
    </row>
    <row r="76" s="2" customFormat="1" ht="16.5" customHeight="1">
      <c r="A76" s="39"/>
      <c r="B76" s="40"/>
      <c r="C76" s="41"/>
      <c r="D76" s="41"/>
      <c r="E76" s="172" t="s">
        <v>718</v>
      </c>
      <c r="F76" s="41"/>
      <c r="G76" s="41"/>
      <c r="H76" s="41"/>
      <c r="I76" s="41"/>
      <c r="J76" s="41"/>
      <c r="K76" s="41"/>
      <c r="L76" s="148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2" customHeight="1">
      <c r="A77" s="39"/>
      <c r="B77" s="40"/>
      <c r="C77" s="33" t="s">
        <v>183</v>
      </c>
      <c r="D77" s="41"/>
      <c r="E77" s="41"/>
      <c r="F77" s="41"/>
      <c r="G77" s="41"/>
      <c r="H77" s="41"/>
      <c r="I77" s="41"/>
      <c r="J77" s="41"/>
      <c r="K77" s="41"/>
      <c r="L77" s="148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6.5" customHeight="1">
      <c r="A78" s="39"/>
      <c r="B78" s="40"/>
      <c r="C78" s="41"/>
      <c r="D78" s="41"/>
      <c r="E78" s="70" t="str">
        <f>E11</f>
        <v>∑ - Materiál dodávaný objednatelem (TO Rumburk) - NEOCEŇOVAT</v>
      </c>
      <c r="F78" s="41"/>
      <c r="G78" s="41"/>
      <c r="H78" s="41"/>
      <c r="I78" s="41"/>
      <c r="J78" s="41"/>
      <c r="K78" s="41"/>
      <c r="L78" s="148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41"/>
      <c r="J79" s="41"/>
      <c r="K79" s="41"/>
      <c r="L79" s="148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21</v>
      </c>
      <c r="D80" s="41"/>
      <c r="E80" s="41"/>
      <c r="F80" s="28" t="str">
        <f>F14</f>
        <v>Obvod ST Ústí n.L.</v>
      </c>
      <c r="G80" s="41"/>
      <c r="H80" s="41"/>
      <c r="I80" s="33" t="s">
        <v>23</v>
      </c>
      <c r="J80" s="73" t="str">
        <f>IF(J14="","",J14)</f>
        <v>19. 11. 2020</v>
      </c>
      <c r="K80" s="41"/>
      <c r="L80" s="148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6.96" customHeight="1">
      <c r="A81" s="39"/>
      <c r="B81" s="40"/>
      <c r="C81" s="41"/>
      <c r="D81" s="41"/>
      <c r="E81" s="41"/>
      <c r="F81" s="41"/>
      <c r="G81" s="41"/>
      <c r="H81" s="41"/>
      <c r="I81" s="41"/>
      <c r="J81" s="41"/>
      <c r="K81" s="41"/>
      <c r="L81" s="148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5.15" customHeight="1">
      <c r="A82" s="39"/>
      <c r="B82" s="40"/>
      <c r="C82" s="33" t="s">
        <v>25</v>
      </c>
      <c r="D82" s="41"/>
      <c r="E82" s="41"/>
      <c r="F82" s="28" t="str">
        <f>E17</f>
        <v xml:space="preserve"> </v>
      </c>
      <c r="G82" s="41"/>
      <c r="H82" s="41"/>
      <c r="I82" s="33" t="s">
        <v>31</v>
      </c>
      <c r="J82" s="37" t="str">
        <f>E23</f>
        <v xml:space="preserve"> </v>
      </c>
      <c r="K82" s="41"/>
      <c r="L82" s="148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5.15" customHeight="1">
      <c r="A83" s="39"/>
      <c r="B83" s="40"/>
      <c r="C83" s="33" t="s">
        <v>29</v>
      </c>
      <c r="D83" s="41"/>
      <c r="E83" s="41"/>
      <c r="F83" s="28" t="str">
        <f>IF(E20="","",E20)</f>
        <v>Vyplň údaj</v>
      </c>
      <c r="G83" s="41"/>
      <c r="H83" s="41"/>
      <c r="I83" s="33" t="s">
        <v>33</v>
      </c>
      <c r="J83" s="37" t="str">
        <f>E26</f>
        <v>Jan Seemann</v>
      </c>
      <c r="K83" s="41"/>
      <c r="L83" s="148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0.32" customHeight="1">
      <c r="A84" s="39"/>
      <c r="B84" s="40"/>
      <c r="C84" s="41"/>
      <c r="D84" s="41"/>
      <c r="E84" s="41"/>
      <c r="F84" s="41"/>
      <c r="G84" s="41"/>
      <c r="H84" s="41"/>
      <c r="I84" s="41"/>
      <c r="J84" s="41"/>
      <c r="K84" s="41"/>
      <c r="L84" s="14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11" customFormat="1" ht="29.28" customHeight="1">
      <c r="A85" s="189"/>
      <c r="B85" s="190"/>
      <c r="C85" s="191" t="s">
        <v>195</v>
      </c>
      <c r="D85" s="192" t="s">
        <v>56</v>
      </c>
      <c r="E85" s="192" t="s">
        <v>52</v>
      </c>
      <c r="F85" s="192" t="s">
        <v>53</v>
      </c>
      <c r="G85" s="192" t="s">
        <v>196</v>
      </c>
      <c r="H85" s="192" t="s">
        <v>197</v>
      </c>
      <c r="I85" s="192" t="s">
        <v>198</v>
      </c>
      <c r="J85" s="192" t="s">
        <v>189</v>
      </c>
      <c r="K85" s="193" t="s">
        <v>199</v>
      </c>
      <c r="L85" s="194"/>
      <c r="M85" s="93" t="s">
        <v>19</v>
      </c>
      <c r="N85" s="94" t="s">
        <v>41</v>
      </c>
      <c r="O85" s="94" t="s">
        <v>200</v>
      </c>
      <c r="P85" s="94" t="s">
        <v>201</v>
      </c>
      <c r="Q85" s="94" t="s">
        <v>202</v>
      </c>
      <c r="R85" s="94" t="s">
        <v>203</v>
      </c>
      <c r="S85" s="94" t="s">
        <v>204</v>
      </c>
      <c r="T85" s="95" t="s">
        <v>205</v>
      </c>
      <c r="U85" s="189"/>
      <c r="V85" s="189"/>
      <c r="W85" s="189"/>
      <c r="X85" s="189"/>
      <c r="Y85" s="189"/>
      <c r="Z85" s="189"/>
      <c r="AA85" s="189"/>
      <c r="AB85" s="189"/>
      <c r="AC85" s="189"/>
      <c r="AD85" s="189"/>
      <c r="AE85" s="189"/>
    </row>
    <row r="86" s="2" customFormat="1" ht="22.8" customHeight="1">
      <c r="A86" s="39"/>
      <c r="B86" s="40"/>
      <c r="C86" s="100" t="s">
        <v>206</v>
      </c>
      <c r="D86" s="41"/>
      <c r="E86" s="41"/>
      <c r="F86" s="41"/>
      <c r="G86" s="41"/>
      <c r="H86" s="41"/>
      <c r="I86" s="41"/>
      <c r="J86" s="195">
        <f>BK86</f>
        <v>0</v>
      </c>
      <c r="K86" s="41"/>
      <c r="L86" s="45"/>
      <c r="M86" s="96"/>
      <c r="N86" s="196"/>
      <c r="O86" s="97"/>
      <c r="P86" s="197">
        <f>P87</f>
        <v>0</v>
      </c>
      <c r="Q86" s="97"/>
      <c r="R86" s="197">
        <f>R87</f>
        <v>0</v>
      </c>
      <c r="S86" s="97"/>
      <c r="T86" s="198">
        <f>T87</f>
        <v>0</v>
      </c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T86" s="18" t="s">
        <v>70</v>
      </c>
      <c r="AU86" s="18" t="s">
        <v>190</v>
      </c>
      <c r="BK86" s="199">
        <f>BK87</f>
        <v>0</v>
      </c>
    </row>
    <row r="87" s="12" customFormat="1" ht="25.92" customHeight="1">
      <c r="A87" s="12"/>
      <c r="B87" s="200"/>
      <c r="C87" s="201"/>
      <c r="D87" s="202" t="s">
        <v>70</v>
      </c>
      <c r="E87" s="203" t="s">
        <v>211</v>
      </c>
      <c r="F87" s="203" t="s">
        <v>212</v>
      </c>
      <c r="G87" s="201"/>
      <c r="H87" s="201"/>
      <c r="I87" s="204"/>
      <c r="J87" s="205">
        <f>BK87</f>
        <v>0</v>
      </c>
      <c r="K87" s="201"/>
      <c r="L87" s="206"/>
      <c r="M87" s="207"/>
      <c r="N87" s="208"/>
      <c r="O87" s="208"/>
      <c r="P87" s="209">
        <f>SUM(P88:P92)</f>
        <v>0</v>
      </c>
      <c r="Q87" s="208"/>
      <c r="R87" s="209">
        <f>SUM(R88:R92)</f>
        <v>0</v>
      </c>
      <c r="S87" s="208"/>
      <c r="T87" s="210">
        <f>SUM(T88:T92)</f>
        <v>0</v>
      </c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R87" s="211" t="s">
        <v>116</v>
      </c>
      <c r="AT87" s="212" t="s">
        <v>70</v>
      </c>
      <c r="AU87" s="212" t="s">
        <v>71</v>
      </c>
      <c r="AY87" s="211" t="s">
        <v>209</v>
      </c>
      <c r="BK87" s="213">
        <f>SUM(BK88:BK92)</f>
        <v>0</v>
      </c>
    </row>
    <row r="88" s="2" customFormat="1" ht="16.5" customHeight="1">
      <c r="A88" s="39"/>
      <c r="B88" s="40"/>
      <c r="C88" s="256" t="s">
        <v>75</v>
      </c>
      <c r="D88" s="256" t="s">
        <v>247</v>
      </c>
      <c r="E88" s="257" t="s">
        <v>1060</v>
      </c>
      <c r="F88" s="258" t="s">
        <v>1061</v>
      </c>
      <c r="G88" s="259" t="s">
        <v>221</v>
      </c>
      <c r="H88" s="260">
        <v>73</v>
      </c>
      <c r="I88" s="261"/>
      <c r="J88" s="262">
        <f>ROUND(I88*H88,2)</f>
        <v>0</v>
      </c>
      <c r="K88" s="258" t="s">
        <v>216</v>
      </c>
      <c r="L88" s="263"/>
      <c r="M88" s="264" t="s">
        <v>19</v>
      </c>
      <c r="N88" s="265" t="s">
        <v>42</v>
      </c>
      <c r="O88" s="85"/>
      <c r="P88" s="225">
        <f>O88*H88</f>
        <v>0</v>
      </c>
      <c r="Q88" s="225">
        <v>0</v>
      </c>
      <c r="R88" s="225">
        <f>Q88*H88</f>
        <v>0</v>
      </c>
      <c r="S88" s="225">
        <v>0</v>
      </c>
      <c r="T88" s="226">
        <f>S88*H88</f>
        <v>0</v>
      </c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R88" s="227" t="s">
        <v>226</v>
      </c>
      <c r="AT88" s="227" t="s">
        <v>247</v>
      </c>
      <c r="AU88" s="227" t="s">
        <v>75</v>
      </c>
      <c r="AY88" s="18" t="s">
        <v>209</v>
      </c>
      <c r="BE88" s="228">
        <f>IF(N88="základní",J88,0)</f>
        <v>0</v>
      </c>
      <c r="BF88" s="228">
        <f>IF(N88="snížená",J88,0)</f>
        <v>0</v>
      </c>
      <c r="BG88" s="228">
        <f>IF(N88="zákl. přenesená",J88,0)</f>
        <v>0</v>
      </c>
      <c r="BH88" s="228">
        <f>IF(N88="sníž. přenesená",J88,0)</f>
        <v>0</v>
      </c>
      <c r="BI88" s="228">
        <f>IF(N88="nulová",J88,0)</f>
        <v>0</v>
      </c>
      <c r="BJ88" s="18" t="s">
        <v>75</v>
      </c>
      <c r="BK88" s="228">
        <f>ROUND(I88*H88,2)</f>
        <v>0</v>
      </c>
      <c r="BL88" s="18" t="s">
        <v>116</v>
      </c>
      <c r="BM88" s="227" t="s">
        <v>1062</v>
      </c>
    </row>
    <row r="89" s="13" customFormat="1">
      <c r="A89" s="13"/>
      <c r="B89" s="234"/>
      <c r="C89" s="235"/>
      <c r="D89" s="229" t="s">
        <v>225</v>
      </c>
      <c r="E89" s="236" t="s">
        <v>19</v>
      </c>
      <c r="F89" s="237" t="s">
        <v>1063</v>
      </c>
      <c r="G89" s="235"/>
      <c r="H89" s="238">
        <v>18</v>
      </c>
      <c r="I89" s="239"/>
      <c r="J89" s="235"/>
      <c r="K89" s="235"/>
      <c r="L89" s="240"/>
      <c r="M89" s="241"/>
      <c r="N89" s="242"/>
      <c r="O89" s="242"/>
      <c r="P89" s="242"/>
      <c r="Q89" s="242"/>
      <c r="R89" s="242"/>
      <c r="S89" s="242"/>
      <c r="T89" s="24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T89" s="244" t="s">
        <v>225</v>
      </c>
      <c r="AU89" s="244" t="s">
        <v>75</v>
      </c>
      <c r="AV89" s="13" t="s">
        <v>79</v>
      </c>
      <c r="AW89" s="13" t="s">
        <v>32</v>
      </c>
      <c r="AX89" s="13" t="s">
        <v>71</v>
      </c>
      <c r="AY89" s="244" t="s">
        <v>209</v>
      </c>
    </row>
    <row r="90" s="13" customFormat="1">
      <c r="A90" s="13"/>
      <c r="B90" s="234"/>
      <c r="C90" s="235"/>
      <c r="D90" s="229" t="s">
        <v>225</v>
      </c>
      <c r="E90" s="236" t="s">
        <v>19</v>
      </c>
      <c r="F90" s="237" t="s">
        <v>1064</v>
      </c>
      <c r="G90" s="235"/>
      <c r="H90" s="238">
        <v>38</v>
      </c>
      <c r="I90" s="239"/>
      <c r="J90" s="235"/>
      <c r="K90" s="235"/>
      <c r="L90" s="240"/>
      <c r="M90" s="241"/>
      <c r="N90" s="242"/>
      <c r="O90" s="242"/>
      <c r="P90" s="242"/>
      <c r="Q90" s="242"/>
      <c r="R90" s="242"/>
      <c r="S90" s="242"/>
      <c r="T90" s="24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T90" s="244" t="s">
        <v>225</v>
      </c>
      <c r="AU90" s="244" t="s">
        <v>75</v>
      </c>
      <c r="AV90" s="13" t="s">
        <v>79</v>
      </c>
      <c r="AW90" s="13" t="s">
        <v>32</v>
      </c>
      <c r="AX90" s="13" t="s">
        <v>71</v>
      </c>
      <c r="AY90" s="244" t="s">
        <v>209</v>
      </c>
    </row>
    <row r="91" s="13" customFormat="1">
      <c r="A91" s="13"/>
      <c r="B91" s="234"/>
      <c r="C91" s="235"/>
      <c r="D91" s="229" t="s">
        <v>225</v>
      </c>
      <c r="E91" s="236" t="s">
        <v>19</v>
      </c>
      <c r="F91" s="237" t="s">
        <v>1065</v>
      </c>
      <c r="G91" s="235"/>
      <c r="H91" s="238">
        <v>17</v>
      </c>
      <c r="I91" s="239"/>
      <c r="J91" s="235"/>
      <c r="K91" s="235"/>
      <c r="L91" s="240"/>
      <c r="M91" s="241"/>
      <c r="N91" s="242"/>
      <c r="O91" s="242"/>
      <c r="P91" s="242"/>
      <c r="Q91" s="242"/>
      <c r="R91" s="242"/>
      <c r="S91" s="242"/>
      <c r="T91" s="24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T91" s="244" t="s">
        <v>225</v>
      </c>
      <c r="AU91" s="244" t="s">
        <v>75</v>
      </c>
      <c r="AV91" s="13" t="s">
        <v>79</v>
      </c>
      <c r="AW91" s="13" t="s">
        <v>32</v>
      </c>
      <c r="AX91" s="13" t="s">
        <v>71</v>
      </c>
      <c r="AY91" s="244" t="s">
        <v>209</v>
      </c>
    </row>
    <row r="92" s="14" customFormat="1">
      <c r="A92" s="14"/>
      <c r="B92" s="245"/>
      <c r="C92" s="246"/>
      <c r="D92" s="229" t="s">
        <v>225</v>
      </c>
      <c r="E92" s="247" t="s">
        <v>19</v>
      </c>
      <c r="F92" s="248" t="s">
        <v>229</v>
      </c>
      <c r="G92" s="246"/>
      <c r="H92" s="249">
        <v>73</v>
      </c>
      <c r="I92" s="250"/>
      <c r="J92" s="246"/>
      <c r="K92" s="246"/>
      <c r="L92" s="251"/>
      <c r="M92" s="266"/>
      <c r="N92" s="267"/>
      <c r="O92" s="267"/>
      <c r="P92" s="267"/>
      <c r="Q92" s="267"/>
      <c r="R92" s="267"/>
      <c r="S92" s="267"/>
      <c r="T92" s="268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T92" s="255" t="s">
        <v>225</v>
      </c>
      <c r="AU92" s="255" t="s">
        <v>75</v>
      </c>
      <c r="AV92" s="14" t="s">
        <v>116</v>
      </c>
      <c r="AW92" s="14" t="s">
        <v>32</v>
      </c>
      <c r="AX92" s="14" t="s">
        <v>75</v>
      </c>
      <c r="AY92" s="255" t="s">
        <v>209</v>
      </c>
    </row>
    <row r="93" s="2" customFormat="1" ht="6.96" customHeight="1">
      <c r="A93" s="39"/>
      <c r="B93" s="60"/>
      <c r="C93" s="61"/>
      <c r="D93" s="61"/>
      <c r="E93" s="61"/>
      <c r="F93" s="61"/>
      <c r="G93" s="61"/>
      <c r="H93" s="61"/>
      <c r="I93" s="61"/>
      <c r="J93" s="61"/>
      <c r="K93" s="61"/>
      <c r="L93" s="45"/>
      <c r="M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</sheetData>
  <sheetProtection sheet="1" autoFilter="0" formatColumns="0" formatRows="0" objects="1" scenarios="1" spinCount="100000" saltValue="Pf1p9J6bopZ6t+5B0WWtsMLX0XYBDeAX7iPNu2yRlVmKdExCeEueAZtwDNpF0mr+KcG0J5RRHqBOHkjCRNZS0w==" hashValue="1XtDIHKj/qy2Wqsq+i+qPHQYkN8r4MEv8par+zC65VZxqrS/ZyufaTlhRC04QRvuBhJw4HJMCNROstZBaypuww==" algorithmName="SHA-512" password="CC35"/>
  <autoFilter ref="C85:K92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25" style="1" customWidth="1"/>
    <col min="4" max="4" width="130.832" style="1" customWidth="1"/>
    <col min="5" max="5" width="13.33203" style="1" customWidth="1"/>
    <col min="6" max="6" width="20" style="1" customWidth="1"/>
    <col min="7" max="7" width="1.667969" style="1" customWidth="1"/>
    <col min="8" max="8" width="8.332031" style="1" customWidth="1"/>
  </cols>
  <sheetData>
    <row r="1" s="1" customFormat="1" ht="11.28" customHeight="1"/>
    <row r="2" s="1" customFormat="1" ht="36.96" customHeight="1"/>
    <row r="3" s="1" customFormat="1" ht="6.96" customHeight="1">
      <c r="B3" s="141"/>
      <c r="C3" s="142"/>
      <c r="D3" s="142"/>
      <c r="E3" s="142"/>
      <c r="F3" s="142"/>
      <c r="G3" s="142"/>
      <c r="H3" s="21"/>
    </row>
    <row r="4" s="1" customFormat="1" ht="24.96" customHeight="1">
      <c r="B4" s="21"/>
      <c r="C4" s="143" t="s">
        <v>1066</v>
      </c>
      <c r="H4" s="21"/>
    </row>
    <row r="5" s="1" customFormat="1" ht="12" customHeight="1">
      <c r="B5" s="21"/>
      <c r="C5" s="290" t="s">
        <v>13</v>
      </c>
      <c r="D5" s="153" t="s">
        <v>14</v>
      </c>
      <c r="E5" s="1"/>
      <c r="F5" s="1"/>
      <c r="H5" s="21"/>
    </row>
    <row r="6" s="1" customFormat="1" ht="36.96" customHeight="1">
      <c r="B6" s="21"/>
      <c r="C6" s="291" t="s">
        <v>16</v>
      </c>
      <c r="D6" s="292" t="s">
        <v>17</v>
      </c>
      <c r="E6" s="1"/>
      <c r="F6" s="1"/>
      <c r="H6" s="21"/>
    </row>
    <row r="7" s="1" customFormat="1" ht="16.5" customHeight="1">
      <c r="B7" s="21"/>
      <c r="C7" s="145" t="s">
        <v>23</v>
      </c>
      <c r="D7" s="150" t="str">
        <f>'Rekapitulace stavby'!AN8</f>
        <v>19. 11. 2020</v>
      </c>
      <c r="H7" s="21"/>
    </row>
    <row r="8" s="2" customFormat="1" ht="10.8" customHeight="1">
      <c r="A8" s="39"/>
      <c r="B8" s="45"/>
      <c r="C8" s="39"/>
      <c r="D8" s="39"/>
      <c r="E8" s="39"/>
      <c r="F8" s="39"/>
      <c r="G8" s="39"/>
      <c r="H8" s="45"/>
    </row>
    <row r="9" s="11" customFormat="1" ht="29.28" customHeight="1">
      <c r="A9" s="189"/>
      <c r="B9" s="293"/>
      <c r="C9" s="294" t="s">
        <v>52</v>
      </c>
      <c r="D9" s="295" t="s">
        <v>53</v>
      </c>
      <c r="E9" s="295" t="s">
        <v>196</v>
      </c>
      <c r="F9" s="296" t="s">
        <v>1067</v>
      </c>
      <c r="G9" s="189"/>
      <c r="H9" s="293"/>
    </row>
    <row r="10" s="2" customFormat="1" ht="26.4" customHeight="1">
      <c r="A10" s="39"/>
      <c r="B10" s="45"/>
      <c r="C10" s="297" t="s">
        <v>1068</v>
      </c>
      <c r="D10" s="297" t="s">
        <v>81</v>
      </c>
      <c r="E10" s="39"/>
      <c r="F10" s="39"/>
      <c r="G10" s="39"/>
      <c r="H10" s="45"/>
    </row>
    <row r="11" s="2" customFormat="1" ht="16.8" customHeight="1">
      <c r="A11" s="39"/>
      <c r="B11" s="45"/>
      <c r="C11" s="298" t="s">
        <v>1069</v>
      </c>
      <c r="D11" s="299" t="s">
        <v>1070</v>
      </c>
      <c r="E11" s="300" t="s">
        <v>171</v>
      </c>
      <c r="F11" s="301">
        <v>62.603999999999999</v>
      </c>
      <c r="G11" s="39"/>
      <c r="H11" s="45"/>
    </row>
    <row r="12" s="2" customFormat="1" ht="16.8" customHeight="1">
      <c r="A12" s="39"/>
      <c r="B12" s="45"/>
      <c r="C12" s="298" t="s">
        <v>165</v>
      </c>
      <c r="D12" s="299" t="s">
        <v>166</v>
      </c>
      <c r="E12" s="300" t="s">
        <v>167</v>
      </c>
      <c r="F12" s="301">
        <v>16</v>
      </c>
      <c r="G12" s="39"/>
      <c r="H12" s="45"/>
    </row>
    <row r="13" s="2" customFormat="1" ht="16.8" customHeight="1">
      <c r="A13" s="39"/>
      <c r="B13" s="45"/>
      <c r="C13" s="298" t="s">
        <v>174</v>
      </c>
      <c r="D13" s="299" t="s">
        <v>175</v>
      </c>
      <c r="E13" s="300" t="s">
        <v>176</v>
      </c>
      <c r="F13" s="301">
        <v>90</v>
      </c>
      <c r="G13" s="39"/>
      <c r="H13" s="45"/>
    </row>
    <row r="14" s="2" customFormat="1" ht="16.8" customHeight="1">
      <c r="A14" s="39"/>
      <c r="B14" s="45"/>
      <c r="C14" s="298" t="s">
        <v>178</v>
      </c>
      <c r="D14" s="299" t="s">
        <v>179</v>
      </c>
      <c r="E14" s="300" t="s">
        <v>167</v>
      </c>
      <c r="F14" s="301">
        <v>14.4</v>
      </c>
      <c r="G14" s="39"/>
      <c r="H14" s="45"/>
    </row>
    <row r="15" s="2" customFormat="1" ht="16.8" customHeight="1">
      <c r="A15" s="39"/>
      <c r="B15" s="45"/>
      <c r="C15" s="298" t="s">
        <v>245</v>
      </c>
      <c r="D15" s="299" t="s">
        <v>1071</v>
      </c>
      <c r="E15" s="300" t="s">
        <v>167</v>
      </c>
      <c r="F15" s="301">
        <v>100</v>
      </c>
      <c r="G15" s="39"/>
      <c r="H15" s="45"/>
    </row>
    <row r="16" s="2" customFormat="1" ht="26.4" customHeight="1">
      <c r="A16" s="39"/>
      <c r="B16" s="45"/>
      <c r="C16" s="297" t="s">
        <v>1072</v>
      </c>
      <c r="D16" s="297" t="s">
        <v>86</v>
      </c>
      <c r="E16" s="39"/>
      <c r="F16" s="39"/>
      <c r="G16" s="39"/>
      <c r="H16" s="45"/>
    </row>
    <row r="17" s="2" customFormat="1" ht="16.8" customHeight="1">
      <c r="A17" s="39"/>
      <c r="B17" s="45"/>
      <c r="C17" s="298" t="s">
        <v>291</v>
      </c>
      <c r="D17" s="299" t="s">
        <v>1073</v>
      </c>
      <c r="E17" s="300" t="s">
        <v>289</v>
      </c>
      <c r="F17" s="301">
        <v>51.335000000000001</v>
      </c>
      <c r="G17" s="39"/>
      <c r="H17" s="45"/>
    </row>
    <row r="18" s="2" customFormat="1" ht="16.8" customHeight="1">
      <c r="A18" s="39"/>
      <c r="B18" s="45"/>
      <c r="C18" s="302" t="s">
        <v>291</v>
      </c>
      <c r="D18" s="302" t="s">
        <v>292</v>
      </c>
      <c r="E18" s="18" t="s">
        <v>19</v>
      </c>
      <c r="F18" s="303">
        <v>51.335000000000001</v>
      </c>
      <c r="G18" s="39"/>
      <c r="H18" s="45"/>
    </row>
    <row r="19" s="2" customFormat="1" ht="16.8" customHeight="1">
      <c r="A19" s="39"/>
      <c r="B19" s="45"/>
      <c r="C19" s="304" t="s">
        <v>1074</v>
      </c>
      <c r="D19" s="39"/>
      <c r="E19" s="39"/>
      <c r="F19" s="39"/>
      <c r="G19" s="39"/>
      <c r="H19" s="45"/>
    </row>
    <row r="20" s="2" customFormat="1" ht="16.8" customHeight="1">
      <c r="A20" s="39"/>
      <c r="B20" s="45"/>
      <c r="C20" s="302" t="s">
        <v>287</v>
      </c>
      <c r="D20" s="302" t="s">
        <v>288</v>
      </c>
      <c r="E20" s="18" t="s">
        <v>289</v>
      </c>
      <c r="F20" s="303">
        <v>51.335000000000001</v>
      </c>
      <c r="G20" s="39"/>
      <c r="H20" s="45"/>
    </row>
    <row r="21" s="2" customFormat="1" ht="16.8" customHeight="1">
      <c r="A21" s="39"/>
      <c r="B21" s="45"/>
      <c r="C21" s="302" t="s">
        <v>399</v>
      </c>
      <c r="D21" s="302" t="s">
        <v>1075</v>
      </c>
      <c r="E21" s="18" t="s">
        <v>289</v>
      </c>
      <c r="F21" s="303">
        <v>58.655000000000001</v>
      </c>
      <c r="G21" s="39"/>
      <c r="H21" s="45"/>
    </row>
    <row r="22" s="2" customFormat="1" ht="16.8" customHeight="1">
      <c r="A22" s="39"/>
      <c r="B22" s="45"/>
      <c r="C22" s="298" t="s">
        <v>389</v>
      </c>
      <c r="D22" s="299" t="s">
        <v>1076</v>
      </c>
      <c r="E22" s="300" t="s">
        <v>289</v>
      </c>
      <c r="F22" s="301">
        <v>9</v>
      </c>
      <c r="G22" s="39"/>
      <c r="H22" s="45"/>
    </row>
    <row r="23" s="2" customFormat="1" ht="16.8" customHeight="1">
      <c r="A23" s="39"/>
      <c r="B23" s="45"/>
      <c r="C23" s="302" t="s">
        <v>389</v>
      </c>
      <c r="D23" s="302" t="s">
        <v>390</v>
      </c>
      <c r="E23" s="18" t="s">
        <v>19</v>
      </c>
      <c r="F23" s="303">
        <v>9</v>
      </c>
      <c r="G23" s="39"/>
      <c r="H23" s="45"/>
    </row>
    <row r="24" s="2" customFormat="1" ht="16.8" customHeight="1">
      <c r="A24" s="39"/>
      <c r="B24" s="45"/>
      <c r="C24" s="304" t="s">
        <v>1074</v>
      </c>
      <c r="D24" s="39"/>
      <c r="E24" s="39"/>
      <c r="F24" s="39"/>
      <c r="G24" s="39"/>
      <c r="H24" s="45"/>
    </row>
    <row r="25" s="2" customFormat="1">
      <c r="A25" s="39"/>
      <c r="B25" s="45"/>
      <c r="C25" s="302" t="s">
        <v>386</v>
      </c>
      <c r="D25" s="302" t="s">
        <v>1077</v>
      </c>
      <c r="E25" s="18" t="s">
        <v>289</v>
      </c>
      <c r="F25" s="303">
        <v>20.52</v>
      </c>
      <c r="G25" s="39"/>
      <c r="H25" s="45"/>
    </row>
    <row r="26" s="2" customFormat="1" ht="16.8" customHeight="1">
      <c r="A26" s="39"/>
      <c r="B26" s="45"/>
      <c r="C26" s="302" t="s">
        <v>420</v>
      </c>
      <c r="D26" s="302" t="s">
        <v>1078</v>
      </c>
      <c r="E26" s="18" t="s">
        <v>289</v>
      </c>
      <c r="F26" s="303">
        <v>119.884</v>
      </c>
      <c r="G26" s="39"/>
      <c r="H26" s="45"/>
    </row>
    <row r="27" s="2" customFormat="1" ht="16.8" customHeight="1">
      <c r="A27" s="39"/>
      <c r="B27" s="45"/>
      <c r="C27" s="298" t="s">
        <v>165</v>
      </c>
      <c r="D27" s="299" t="s">
        <v>166</v>
      </c>
      <c r="E27" s="300" t="s">
        <v>167</v>
      </c>
      <c r="F27" s="301">
        <v>17.5</v>
      </c>
      <c r="G27" s="39"/>
      <c r="H27" s="45"/>
    </row>
    <row r="28" s="2" customFormat="1" ht="16.8" customHeight="1">
      <c r="A28" s="39"/>
      <c r="B28" s="45"/>
      <c r="C28" s="302" t="s">
        <v>165</v>
      </c>
      <c r="D28" s="302" t="s">
        <v>319</v>
      </c>
      <c r="E28" s="18" t="s">
        <v>19</v>
      </c>
      <c r="F28" s="303">
        <v>17.5</v>
      </c>
      <c r="G28" s="39"/>
      <c r="H28" s="45"/>
    </row>
    <row r="29" s="2" customFormat="1" ht="16.8" customHeight="1">
      <c r="A29" s="39"/>
      <c r="B29" s="45"/>
      <c r="C29" s="304" t="s">
        <v>1074</v>
      </c>
      <c r="D29" s="39"/>
      <c r="E29" s="39"/>
      <c r="F29" s="39"/>
      <c r="G29" s="39"/>
      <c r="H29" s="45"/>
    </row>
    <row r="30" s="2" customFormat="1" ht="16.8" customHeight="1">
      <c r="A30" s="39"/>
      <c r="B30" s="45"/>
      <c r="C30" s="302" t="s">
        <v>316</v>
      </c>
      <c r="D30" s="302" t="s">
        <v>1079</v>
      </c>
      <c r="E30" s="18" t="s">
        <v>167</v>
      </c>
      <c r="F30" s="303">
        <v>17.5</v>
      </c>
      <c r="G30" s="39"/>
      <c r="H30" s="45"/>
    </row>
    <row r="31" s="2" customFormat="1" ht="16.8" customHeight="1">
      <c r="A31" s="39"/>
      <c r="B31" s="45"/>
      <c r="C31" s="302" t="s">
        <v>320</v>
      </c>
      <c r="D31" s="302" t="s">
        <v>1080</v>
      </c>
      <c r="E31" s="18" t="s">
        <v>171</v>
      </c>
      <c r="F31" s="303">
        <v>1.8</v>
      </c>
      <c r="G31" s="39"/>
      <c r="H31" s="45"/>
    </row>
    <row r="32" s="2" customFormat="1">
      <c r="A32" s="39"/>
      <c r="B32" s="45"/>
      <c r="C32" s="302" t="s">
        <v>376</v>
      </c>
      <c r="D32" s="302" t="s">
        <v>1081</v>
      </c>
      <c r="E32" s="18" t="s">
        <v>289</v>
      </c>
      <c r="F32" s="303">
        <v>107.00400000000001</v>
      </c>
      <c r="G32" s="39"/>
      <c r="H32" s="45"/>
    </row>
    <row r="33" s="2" customFormat="1">
      <c r="A33" s="39"/>
      <c r="B33" s="45"/>
      <c r="C33" s="302" t="s">
        <v>405</v>
      </c>
      <c r="D33" s="302" t="s">
        <v>1082</v>
      </c>
      <c r="E33" s="18" t="s">
        <v>289</v>
      </c>
      <c r="F33" s="303">
        <v>4.2350000000000003</v>
      </c>
      <c r="G33" s="39"/>
      <c r="H33" s="45"/>
    </row>
    <row r="34" s="2" customFormat="1" ht="16.8" customHeight="1">
      <c r="A34" s="39"/>
      <c r="B34" s="45"/>
      <c r="C34" s="302" t="s">
        <v>358</v>
      </c>
      <c r="D34" s="302" t="s">
        <v>359</v>
      </c>
      <c r="E34" s="18" t="s">
        <v>167</v>
      </c>
      <c r="F34" s="303">
        <v>63.799999999999997</v>
      </c>
      <c r="G34" s="39"/>
      <c r="H34" s="45"/>
    </row>
    <row r="35" s="2" customFormat="1" ht="16.8" customHeight="1">
      <c r="A35" s="39"/>
      <c r="B35" s="45"/>
      <c r="C35" s="302" t="s">
        <v>332</v>
      </c>
      <c r="D35" s="302" t="s">
        <v>333</v>
      </c>
      <c r="E35" s="18" t="s">
        <v>171</v>
      </c>
      <c r="F35" s="303">
        <v>3.4729999999999999</v>
      </c>
      <c r="G35" s="39"/>
      <c r="H35" s="45"/>
    </row>
    <row r="36" s="2" customFormat="1" ht="16.8" customHeight="1">
      <c r="A36" s="39"/>
      <c r="B36" s="45"/>
      <c r="C36" s="298" t="s">
        <v>169</v>
      </c>
      <c r="D36" s="299" t="s">
        <v>170</v>
      </c>
      <c r="E36" s="300" t="s">
        <v>171</v>
      </c>
      <c r="F36" s="301">
        <v>31.302</v>
      </c>
      <c r="G36" s="39"/>
      <c r="H36" s="45"/>
    </row>
    <row r="37" s="2" customFormat="1" ht="16.8" customHeight="1">
      <c r="A37" s="39"/>
      <c r="B37" s="45"/>
      <c r="C37" s="302" t="s">
        <v>19</v>
      </c>
      <c r="D37" s="302" t="s">
        <v>285</v>
      </c>
      <c r="E37" s="18" t="s">
        <v>19</v>
      </c>
      <c r="F37" s="303">
        <v>31.302</v>
      </c>
      <c r="G37" s="39"/>
      <c r="H37" s="45"/>
    </row>
    <row r="38" s="2" customFormat="1" ht="16.8" customHeight="1">
      <c r="A38" s="39"/>
      <c r="B38" s="45"/>
      <c r="C38" s="302" t="s">
        <v>169</v>
      </c>
      <c r="D38" s="302" t="s">
        <v>229</v>
      </c>
      <c r="E38" s="18" t="s">
        <v>19</v>
      </c>
      <c r="F38" s="303">
        <v>31.302</v>
      </c>
      <c r="G38" s="39"/>
      <c r="H38" s="45"/>
    </row>
    <row r="39" s="2" customFormat="1" ht="16.8" customHeight="1">
      <c r="A39" s="39"/>
      <c r="B39" s="45"/>
      <c r="C39" s="304" t="s">
        <v>1074</v>
      </c>
      <c r="D39" s="39"/>
      <c r="E39" s="39"/>
      <c r="F39" s="39"/>
      <c r="G39" s="39"/>
      <c r="H39" s="45"/>
    </row>
    <row r="40" s="2" customFormat="1" ht="16.8" customHeight="1">
      <c r="A40" s="39"/>
      <c r="B40" s="45"/>
      <c r="C40" s="302" t="s">
        <v>282</v>
      </c>
      <c r="D40" s="302" t="s">
        <v>1083</v>
      </c>
      <c r="E40" s="18" t="s">
        <v>171</v>
      </c>
      <c r="F40" s="303">
        <v>31.302</v>
      </c>
      <c r="G40" s="39"/>
      <c r="H40" s="45"/>
    </row>
    <row r="41" s="2" customFormat="1" ht="16.8" customHeight="1">
      <c r="A41" s="39"/>
      <c r="B41" s="45"/>
      <c r="C41" s="302" t="s">
        <v>287</v>
      </c>
      <c r="D41" s="302" t="s">
        <v>288</v>
      </c>
      <c r="E41" s="18" t="s">
        <v>289</v>
      </c>
      <c r="F41" s="303">
        <v>51.335000000000001</v>
      </c>
      <c r="G41" s="39"/>
      <c r="H41" s="45"/>
    </row>
    <row r="42" s="2" customFormat="1" ht="16.8" customHeight="1">
      <c r="A42" s="39"/>
      <c r="B42" s="45"/>
      <c r="C42" s="298" t="s">
        <v>279</v>
      </c>
      <c r="D42" s="299" t="s">
        <v>1070</v>
      </c>
      <c r="E42" s="300" t="s">
        <v>171</v>
      </c>
      <c r="F42" s="301">
        <v>31.302</v>
      </c>
      <c r="G42" s="39"/>
      <c r="H42" s="45"/>
    </row>
    <row r="43" s="2" customFormat="1" ht="16.8" customHeight="1">
      <c r="A43" s="39"/>
      <c r="B43" s="45"/>
      <c r="C43" s="302" t="s">
        <v>279</v>
      </c>
      <c r="D43" s="302" t="s">
        <v>280</v>
      </c>
      <c r="E43" s="18" t="s">
        <v>19</v>
      </c>
      <c r="F43" s="303">
        <v>31.302</v>
      </c>
      <c r="G43" s="39"/>
      <c r="H43" s="45"/>
    </row>
    <row r="44" s="2" customFormat="1" ht="16.8" customHeight="1">
      <c r="A44" s="39"/>
      <c r="B44" s="45"/>
      <c r="C44" s="304" t="s">
        <v>1074</v>
      </c>
      <c r="D44" s="39"/>
      <c r="E44" s="39"/>
      <c r="F44" s="39"/>
      <c r="G44" s="39"/>
      <c r="H44" s="45"/>
    </row>
    <row r="45" s="2" customFormat="1" ht="16.8" customHeight="1">
      <c r="A45" s="39"/>
      <c r="B45" s="45"/>
      <c r="C45" s="302" t="s">
        <v>276</v>
      </c>
      <c r="D45" s="302" t="s">
        <v>1084</v>
      </c>
      <c r="E45" s="18" t="s">
        <v>171</v>
      </c>
      <c r="F45" s="303">
        <v>31.302</v>
      </c>
      <c r="G45" s="39"/>
      <c r="H45" s="45"/>
    </row>
    <row r="46" s="2" customFormat="1" ht="16.8" customHeight="1">
      <c r="A46" s="39"/>
      <c r="B46" s="45"/>
      <c r="C46" s="302" t="s">
        <v>282</v>
      </c>
      <c r="D46" s="302" t="s">
        <v>1083</v>
      </c>
      <c r="E46" s="18" t="s">
        <v>171</v>
      </c>
      <c r="F46" s="303">
        <v>31.302</v>
      </c>
      <c r="G46" s="39"/>
      <c r="H46" s="45"/>
    </row>
    <row r="47" s="2" customFormat="1">
      <c r="A47" s="39"/>
      <c r="B47" s="45"/>
      <c r="C47" s="302" t="s">
        <v>376</v>
      </c>
      <c r="D47" s="302" t="s">
        <v>1081</v>
      </c>
      <c r="E47" s="18" t="s">
        <v>289</v>
      </c>
      <c r="F47" s="303">
        <v>107.00400000000001</v>
      </c>
      <c r="G47" s="39"/>
      <c r="H47" s="45"/>
    </row>
    <row r="48" s="2" customFormat="1" ht="16.8" customHeight="1">
      <c r="A48" s="39"/>
      <c r="B48" s="45"/>
      <c r="C48" s="302" t="s">
        <v>420</v>
      </c>
      <c r="D48" s="302" t="s">
        <v>1078</v>
      </c>
      <c r="E48" s="18" t="s">
        <v>289</v>
      </c>
      <c r="F48" s="303">
        <v>119.884</v>
      </c>
      <c r="G48" s="39"/>
      <c r="H48" s="45"/>
    </row>
    <row r="49" s="2" customFormat="1" ht="16.8" customHeight="1">
      <c r="A49" s="39"/>
      <c r="B49" s="45"/>
      <c r="C49" s="298" t="s">
        <v>323</v>
      </c>
      <c r="D49" s="299" t="s">
        <v>1085</v>
      </c>
      <c r="E49" s="300" t="s">
        <v>171</v>
      </c>
      <c r="F49" s="301">
        <v>1.8</v>
      </c>
      <c r="G49" s="39"/>
      <c r="H49" s="45"/>
    </row>
    <row r="50" s="2" customFormat="1" ht="16.8" customHeight="1">
      <c r="A50" s="39"/>
      <c r="B50" s="45"/>
      <c r="C50" s="302" t="s">
        <v>323</v>
      </c>
      <c r="D50" s="302" t="s">
        <v>324</v>
      </c>
      <c r="E50" s="18" t="s">
        <v>19</v>
      </c>
      <c r="F50" s="303">
        <v>1.8</v>
      </c>
      <c r="G50" s="39"/>
      <c r="H50" s="45"/>
    </row>
    <row r="51" s="2" customFormat="1" ht="16.8" customHeight="1">
      <c r="A51" s="39"/>
      <c r="B51" s="45"/>
      <c r="C51" s="304" t="s">
        <v>1074</v>
      </c>
      <c r="D51" s="39"/>
      <c r="E51" s="39"/>
      <c r="F51" s="39"/>
      <c r="G51" s="39"/>
      <c r="H51" s="45"/>
    </row>
    <row r="52" s="2" customFormat="1" ht="16.8" customHeight="1">
      <c r="A52" s="39"/>
      <c r="B52" s="45"/>
      <c r="C52" s="302" t="s">
        <v>320</v>
      </c>
      <c r="D52" s="302" t="s">
        <v>1080</v>
      </c>
      <c r="E52" s="18" t="s">
        <v>171</v>
      </c>
      <c r="F52" s="303">
        <v>1.8</v>
      </c>
      <c r="G52" s="39"/>
      <c r="H52" s="45"/>
    </row>
    <row r="53" s="2" customFormat="1">
      <c r="A53" s="39"/>
      <c r="B53" s="45"/>
      <c r="C53" s="302" t="s">
        <v>376</v>
      </c>
      <c r="D53" s="302" t="s">
        <v>1081</v>
      </c>
      <c r="E53" s="18" t="s">
        <v>289</v>
      </c>
      <c r="F53" s="303">
        <v>107.00400000000001</v>
      </c>
      <c r="G53" s="39"/>
      <c r="H53" s="45"/>
    </row>
    <row r="54" s="2" customFormat="1" ht="16.8" customHeight="1">
      <c r="A54" s="39"/>
      <c r="B54" s="45"/>
      <c r="C54" s="302" t="s">
        <v>420</v>
      </c>
      <c r="D54" s="302" t="s">
        <v>1078</v>
      </c>
      <c r="E54" s="18" t="s">
        <v>289</v>
      </c>
      <c r="F54" s="303">
        <v>119.884</v>
      </c>
      <c r="G54" s="39"/>
      <c r="H54" s="45"/>
    </row>
    <row r="55" s="2" customFormat="1" ht="16.8" customHeight="1">
      <c r="A55" s="39"/>
      <c r="B55" s="45"/>
      <c r="C55" s="298" t="s">
        <v>174</v>
      </c>
      <c r="D55" s="299" t="s">
        <v>175</v>
      </c>
      <c r="E55" s="300" t="s">
        <v>176</v>
      </c>
      <c r="F55" s="301">
        <v>90</v>
      </c>
      <c r="G55" s="39"/>
      <c r="H55" s="45"/>
    </row>
    <row r="56" s="2" customFormat="1" ht="16.8" customHeight="1">
      <c r="A56" s="39"/>
      <c r="B56" s="45"/>
      <c r="C56" s="302" t="s">
        <v>19</v>
      </c>
      <c r="D56" s="302" t="s">
        <v>233</v>
      </c>
      <c r="E56" s="18" t="s">
        <v>19</v>
      </c>
      <c r="F56" s="303">
        <v>36</v>
      </c>
      <c r="G56" s="39"/>
      <c r="H56" s="45"/>
    </row>
    <row r="57" s="2" customFormat="1" ht="16.8" customHeight="1">
      <c r="A57" s="39"/>
      <c r="B57" s="45"/>
      <c r="C57" s="302" t="s">
        <v>19</v>
      </c>
      <c r="D57" s="302" t="s">
        <v>234</v>
      </c>
      <c r="E57" s="18" t="s">
        <v>19</v>
      </c>
      <c r="F57" s="303">
        <v>45</v>
      </c>
      <c r="G57" s="39"/>
      <c r="H57" s="45"/>
    </row>
    <row r="58" s="2" customFormat="1" ht="16.8" customHeight="1">
      <c r="A58" s="39"/>
      <c r="B58" s="45"/>
      <c r="C58" s="302" t="s">
        <v>19</v>
      </c>
      <c r="D58" s="302" t="s">
        <v>235</v>
      </c>
      <c r="E58" s="18" t="s">
        <v>19</v>
      </c>
      <c r="F58" s="303">
        <v>9</v>
      </c>
      <c r="G58" s="39"/>
      <c r="H58" s="45"/>
    </row>
    <row r="59" s="2" customFormat="1" ht="16.8" customHeight="1">
      <c r="A59" s="39"/>
      <c r="B59" s="45"/>
      <c r="C59" s="302" t="s">
        <v>174</v>
      </c>
      <c r="D59" s="302" t="s">
        <v>229</v>
      </c>
      <c r="E59" s="18" t="s">
        <v>19</v>
      </c>
      <c r="F59" s="303">
        <v>90</v>
      </c>
      <c r="G59" s="39"/>
      <c r="H59" s="45"/>
    </row>
    <row r="60" s="2" customFormat="1" ht="16.8" customHeight="1">
      <c r="A60" s="39"/>
      <c r="B60" s="45"/>
      <c r="C60" s="304" t="s">
        <v>1074</v>
      </c>
      <c r="D60" s="39"/>
      <c r="E60" s="39"/>
      <c r="F60" s="39"/>
      <c r="G60" s="39"/>
      <c r="H60" s="45"/>
    </row>
    <row r="61" s="2" customFormat="1" ht="16.8" customHeight="1">
      <c r="A61" s="39"/>
      <c r="B61" s="45"/>
      <c r="C61" s="302" t="s">
        <v>230</v>
      </c>
      <c r="D61" s="302" t="s">
        <v>1086</v>
      </c>
      <c r="E61" s="18" t="s">
        <v>176</v>
      </c>
      <c r="F61" s="303">
        <v>90</v>
      </c>
      <c r="G61" s="39"/>
      <c r="H61" s="45"/>
    </row>
    <row r="62" s="2" customFormat="1" ht="16.8" customHeight="1">
      <c r="A62" s="39"/>
      <c r="B62" s="45"/>
      <c r="C62" s="302" t="s">
        <v>337</v>
      </c>
      <c r="D62" s="302" t="s">
        <v>1087</v>
      </c>
      <c r="E62" s="18" t="s">
        <v>176</v>
      </c>
      <c r="F62" s="303">
        <v>90</v>
      </c>
      <c r="G62" s="39"/>
      <c r="H62" s="45"/>
    </row>
    <row r="63" s="2" customFormat="1" ht="16.8" customHeight="1">
      <c r="A63" s="39"/>
      <c r="B63" s="45"/>
      <c r="C63" s="302" t="s">
        <v>341</v>
      </c>
      <c r="D63" s="302" t="s">
        <v>1088</v>
      </c>
      <c r="E63" s="18" t="s">
        <v>176</v>
      </c>
      <c r="F63" s="303">
        <v>90</v>
      </c>
      <c r="G63" s="39"/>
      <c r="H63" s="45"/>
    </row>
    <row r="64" s="2" customFormat="1">
      <c r="A64" s="39"/>
      <c r="B64" s="45"/>
      <c r="C64" s="302" t="s">
        <v>376</v>
      </c>
      <c r="D64" s="302" t="s">
        <v>1081</v>
      </c>
      <c r="E64" s="18" t="s">
        <v>289</v>
      </c>
      <c r="F64" s="303">
        <v>107.00400000000001</v>
      </c>
      <c r="G64" s="39"/>
      <c r="H64" s="45"/>
    </row>
    <row r="65" s="2" customFormat="1">
      <c r="A65" s="39"/>
      <c r="B65" s="45"/>
      <c r="C65" s="302" t="s">
        <v>393</v>
      </c>
      <c r="D65" s="302" t="s">
        <v>1089</v>
      </c>
      <c r="E65" s="18" t="s">
        <v>289</v>
      </c>
      <c r="F65" s="303">
        <v>46.920000000000002</v>
      </c>
      <c r="G65" s="39"/>
      <c r="H65" s="45"/>
    </row>
    <row r="66" s="2" customFormat="1" ht="16.8" customHeight="1">
      <c r="A66" s="39"/>
      <c r="B66" s="45"/>
      <c r="C66" s="302" t="s">
        <v>420</v>
      </c>
      <c r="D66" s="302" t="s">
        <v>1078</v>
      </c>
      <c r="E66" s="18" t="s">
        <v>289</v>
      </c>
      <c r="F66" s="303">
        <v>119.884</v>
      </c>
      <c r="G66" s="39"/>
      <c r="H66" s="45"/>
    </row>
    <row r="67" s="2" customFormat="1" ht="16.8" customHeight="1">
      <c r="A67" s="39"/>
      <c r="B67" s="45"/>
      <c r="C67" s="302" t="s">
        <v>349</v>
      </c>
      <c r="D67" s="302" t="s">
        <v>350</v>
      </c>
      <c r="E67" s="18" t="s">
        <v>289</v>
      </c>
      <c r="F67" s="303">
        <v>39.600000000000001</v>
      </c>
      <c r="G67" s="39"/>
      <c r="H67" s="45"/>
    </row>
    <row r="68" s="2" customFormat="1" ht="16.8" customHeight="1">
      <c r="A68" s="39"/>
      <c r="B68" s="45"/>
      <c r="C68" s="302" t="s">
        <v>345</v>
      </c>
      <c r="D68" s="302" t="s">
        <v>346</v>
      </c>
      <c r="E68" s="18" t="s">
        <v>176</v>
      </c>
      <c r="F68" s="303">
        <v>90</v>
      </c>
      <c r="G68" s="39"/>
      <c r="H68" s="45"/>
    </row>
    <row r="69" s="2" customFormat="1" ht="16.8" customHeight="1">
      <c r="A69" s="39"/>
      <c r="B69" s="45"/>
      <c r="C69" s="298" t="s">
        <v>178</v>
      </c>
      <c r="D69" s="299" t="s">
        <v>179</v>
      </c>
      <c r="E69" s="300" t="s">
        <v>167</v>
      </c>
      <c r="F69" s="301">
        <v>14.4</v>
      </c>
      <c r="G69" s="39"/>
      <c r="H69" s="45"/>
    </row>
    <row r="70" s="2" customFormat="1" ht="16.8" customHeight="1">
      <c r="A70" s="39"/>
      <c r="B70" s="45"/>
      <c r="C70" s="302" t="s">
        <v>19</v>
      </c>
      <c r="D70" s="302" t="s">
        <v>239</v>
      </c>
      <c r="E70" s="18" t="s">
        <v>19</v>
      </c>
      <c r="F70" s="303">
        <v>7.2000000000000002</v>
      </c>
      <c r="G70" s="39"/>
      <c r="H70" s="45"/>
    </row>
    <row r="71" s="2" customFormat="1" ht="16.8" customHeight="1">
      <c r="A71" s="39"/>
      <c r="B71" s="45"/>
      <c r="C71" s="302" t="s">
        <v>19</v>
      </c>
      <c r="D71" s="302" t="s">
        <v>240</v>
      </c>
      <c r="E71" s="18" t="s">
        <v>19</v>
      </c>
      <c r="F71" s="303">
        <v>7.2000000000000002</v>
      </c>
      <c r="G71" s="39"/>
      <c r="H71" s="45"/>
    </row>
    <row r="72" s="2" customFormat="1" ht="16.8" customHeight="1">
      <c r="A72" s="39"/>
      <c r="B72" s="45"/>
      <c r="C72" s="302" t="s">
        <v>178</v>
      </c>
      <c r="D72" s="302" t="s">
        <v>229</v>
      </c>
      <c r="E72" s="18" t="s">
        <v>19</v>
      </c>
      <c r="F72" s="303">
        <v>14.4</v>
      </c>
      <c r="G72" s="39"/>
      <c r="H72" s="45"/>
    </row>
    <row r="73" s="2" customFormat="1" ht="16.8" customHeight="1">
      <c r="A73" s="39"/>
      <c r="B73" s="45"/>
      <c r="C73" s="304" t="s">
        <v>1074</v>
      </c>
      <c r="D73" s="39"/>
      <c r="E73" s="39"/>
      <c r="F73" s="39"/>
      <c r="G73" s="39"/>
      <c r="H73" s="45"/>
    </row>
    <row r="74" s="2" customFormat="1" ht="16.8" customHeight="1">
      <c r="A74" s="39"/>
      <c r="B74" s="45"/>
      <c r="C74" s="302" t="s">
        <v>236</v>
      </c>
      <c r="D74" s="302" t="s">
        <v>1090</v>
      </c>
      <c r="E74" s="18" t="s">
        <v>167</v>
      </c>
      <c r="F74" s="303">
        <v>14.4</v>
      </c>
      <c r="G74" s="39"/>
      <c r="H74" s="45"/>
    </row>
    <row r="75" s="2" customFormat="1" ht="16.8" customHeight="1">
      <c r="A75" s="39"/>
      <c r="B75" s="45"/>
      <c r="C75" s="302" t="s">
        <v>276</v>
      </c>
      <c r="D75" s="302" t="s">
        <v>1084</v>
      </c>
      <c r="E75" s="18" t="s">
        <v>171</v>
      </c>
      <c r="F75" s="303">
        <v>31.302</v>
      </c>
      <c r="G75" s="39"/>
      <c r="H75" s="45"/>
    </row>
    <row r="76" s="2" customFormat="1" ht="16.8" customHeight="1">
      <c r="A76" s="39"/>
      <c r="B76" s="45"/>
      <c r="C76" s="302" t="s">
        <v>256</v>
      </c>
      <c r="D76" s="302" t="s">
        <v>1091</v>
      </c>
      <c r="E76" s="18" t="s">
        <v>258</v>
      </c>
      <c r="F76" s="303">
        <v>60</v>
      </c>
      <c r="G76" s="39"/>
      <c r="H76" s="45"/>
    </row>
    <row r="77" s="2" customFormat="1" ht="16.8" customHeight="1">
      <c r="A77" s="39"/>
      <c r="B77" s="45"/>
      <c r="C77" s="302" t="s">
        <v>293</v>
      </c>
      <c r="D77" s="302" t="s">
        <v>1092</v>
      </c>
      <c r="E77" s="18" t="s">
        <v>167</v>
      </c>
      <c r="F77" s="303">
        <v>14.4</v>
      </c>
      <c r="G77" s="39"/>
      <c r="H77" s="45"/>
    </row>
    <row r="78" s="2" customFormat="1">
      <c r="A78" s="39"/>
      <c r="B78" s="45"/>
      <c r="C78" s="302" t="s">
        <v>376</v>
      </c>
      <c r="D78" s="302" t="s">
        <v>1081</v>
      </c>
      <c r="E78" s="18" t="s">
        <v>289</v>
      </c>
      <c r="F78" s="303">
        <v>107.00400000000001</v>
      </c>
      <c r="G78" s="39"/>
      <c r="H78" s="45"/>
    </row>
    <row r="79" s="2" customFormat="1">
      <c r="A79" s="39"/>
      <c r="B79" s="45"/>
      <c r="C79" s="302" t="s">
        <v>386</v>
      </c>
      <c r="D79" s="302" t="s">
        <v>1077</v>
      </c>
      <c r="E79" s="18" t="s">
        <v>289</v>
      </c>
      <c r="F79" s="303">
        <v>20.52</v>
      </c>
      <c r="G79" s="39"/>
      <c r="H79" s="45"/>
    </row>
    <row r="80" s="2" customFormat="1">
      <c r="A80" s="39"/>
      <c r="B80" s="45"/>
      <c r="C80" s="302" t="s">
        <v>410</v>
      </c>
      <c r="D80" s="302" t="s">
        <v>1093</v>
      </c>
      <c r="E80" s="18" t="s">
        <v>289</v>
      </c>
      <c r="F80" s="303">
        <v>18.84</v>
      </c>
      <c r="G80" s="39"/>
      <c r="H80" s="45"/>
    </row>
    <row r="81" s="2" customFormat="1">
      <c r="A81" s="39"/>
      <c r="B81" s="45"/>
      <c r="C81" s="302" t="s">
        <v>414</v>
      </c>
      <c r="D81" s="302" t="s">
        <v>1094</v>
      </c>
      <c r="E81" s="18" t="s">
        <v>289</v>
      </c>
      <c r="F81" s="303">
        <v>1234.8</v>
      </c>
      <c r="G81" s="39"/>
      <c r="H81" s="45"/>
    </row>
    <row r="82" s="2" customFormat="1" ht="16.8" customHeight="1">
      <c r="A82" s="39"/>
      <c r="B82" s="45"/>
      <c r="C82" s="302" t="s">
        <v>420</v>
      </c>
      <c r="D82" s="302" t="s">
        <v>1078</v>
      </c>
      <c r="E82" s="18" t="s">
        <v>289</v>
      </c>
      <c r="F82" s="303">
        <v>119.884</v>
      </c>
      <c r="G82" s="39"/>
      <c r="H82" s="45"/>
    </row>
    <row r="83" s="2" customFormat="1" ht="16.8" customHeight="1">
      <c r="A83" s="39"/>
      <c r="B83" s="45"/>
      <c r="C83" s="302" t="s">
        <v>262</v>
      </c>
      <c r="D83" s="302" t="s">
        <v>263</v>
      </c>
      <c r="E83" s="18" t="s">
        <v>221</v>
      </c>
      <c r="F83" s="303">
        <v>120</v>
      </c>
      <c r="G83" s="39"/>
      <c r="H83" s="45"/>
    </row>
    <row r="84" s="2" customFormat="1" ht="16.8" customHeight="1">
      <c r="A84" s="39"/>
      <c r="B84" s="45"/>
      <c r="C84" s="302" t="s">
        <v>268</v>
      </c>
      <c r="D84" s="302" t="s">
        <v>269</v>
      </c>
      <c r="E84" s="18" t="s">
        <v>221</v>
      </c>
      <c r="F84" s="303">
        <v>120</v>
      </c>
      <c r="G84" s="39"/>
      <c r="H84" s="45"/>
    </row>
    <row r="85" s="2" customFormat="1" ht="16.8" customHeight="1">
      <c r="A85" s="39"/>
      <c r="B85" s="45"/>
      <c r="C85" s="302" t="s">
        <v>272</v>
      </c>
      <c r="D85" s="302" t="s">
        <v>273</v>
      </c>
      <c r="E85" s="18" t="s">
        <v>221</v>
      </c>
      <c r="F85" s="303">
        <v>60</v>
      </c>
      <c r="G85" s="39"/>
      <c r="H85" s="45"/>
    </row>
    <row r="86" s="2" customFormat="1" ht="16.8" customHeight="1">
      <c r="A86" s="39"/>
      <c r="B86" s="45"/>
      <c r="C86" s="302" t="s">
        <v>297</v>
      </c>
      <c r="D86" s="302" t="s">
        <v>298</v>
      </c>
      <c r="E86" s="18" t="s">
        <v>167</v>
      </c>
      <c r="F86" s="303">
        <v>14.4</v>
      </c>
      <c r="G86" s="39"/>
      <c r="H86" s="45"/>
    </row>
    <row r="87" s="2" customFormat="1" ht="16.8" customHeight="1">
      <c r="A87" s="39"/>
      <c r="B87" s="45"/>
      <c r="C87" s="302" t="s">
        <v>358</v>
      </c>
      <c r="D87" s="302" t="s">
        <v>359</v>
      </c>
      <c r="E87" s="18" t="s">
        <v>167</v>
      </c>
      <c r="F87" s="303">
        <v>63.799999999999997</v>
      </c>
      <c r="G87" s="39"/>
      <c r="H87" s="45"/>
    </row>
    <row r="88" s="2" customFormat="1" ht="16.8" customHeight="1">
      <c r="A88" s="39"/>
      <c r="B88" s="45"/>
      <c r="C88" s="302" t="s">
        <v>332</v>
      </c>
      <c r="D88" s="302" t="s">
        <v>333</v>
      </c>
      <c r="E88" s="18" t="s">
        <v>171</v>
      </c>
      <c r="F88" s="303">
        <v>3.4729999999999999</v>
      </c>
      <c r="G88" s="39"/>
      <c r="H88" s="45"/>
    </row>
    <row r="89" s="2" customFormat="1" ht="16.8" customHeight="1">
      <c r="A89" s="39"/>
      <c r="B89" s="45"/>
      <c r="C89" s="298" t="s">
        <v>245</v>
      </c>
      <c r="D89" s="299" t="s">
        <v>1071</v>
      </c>
      <c r="E89" s="300" t="s">
        <v>167</v>
      </c>
      <c r="F89" s="301">
        <v>122</v>
      </c>
      <c r="G89" s="39"/>
      <c r="H89" s="45"/>
    </row>
    <row r="90" s="2" customFormat="1" ht="16.8" customHeight="1">
      <c r="A90" s="39"/>
      <c r="B90" s="45"/>
      <c r="C90" s="302" t="s">
        <v>245</v>
      </c>
      <c r="D90" s="302" t="s">
        <v>246</v>
      </c>
      <c r="E90" s="18" t="s">
        <v>19</v>
      </c>
      <c r="F90" s="303">
        <v>122</v>
      </c>
      <c r="G90" s="39"/>
      <c r="H90" s="45"/>
    </row>
    <row r="91" s="2" customFormat="1" ht="26.4" customHeight="1">
      <c r="A91" s="39"/>
      <c r="B91" s="45"/>
      <c r="C91" s="297" t="s">
        <v>1095</v>
      </c>
      <c r="D91" s="297" t="s">
        <v>86</v>
      </c>
      <c r="E91" s="39"/>
      <c r="F91" s="39"/>
      <c r="G91" s="39"/>
      <c r="H91" s="45"/>
    </row>
    <row r="92" s="2" customFormat="1" ht="16.8" customHeight="1">
      <c r="A92" s="39"/>
      <c r="B92" s="45"/>
      <c r="C92" s="298" t="s">
        <v>291</v>
      </c>
      <c r="D92" s="299" t="s">
        <v>1073</v>
      </c>
      <c r="E92" s="300" t="s">
        <v>289</v>
      </c>
      <c r="F92" s="301">
        <v>51.335000000000001</v>
      </c>
      <c r="G92" s="39"/>
      <c r="H92" s="45"/>
    </row>
    <row r="93" s="2" customFormat="1" ht="16.8" customHeight="1">
      <c r="A93" s="39"/>
      <c r="B93" s="45"/>
      <c r="C93" s="302" t="s">
        <v>291</v>
      </c>
      <c r="D93" s="302" t="s">
        <v>292</v>
      </c>
      <c r="E93" s="18" t="s">
        <v>19</v>
      </c>
      <c r="F93" s="303">
        <v>51.335000000000001</v>
      </c>
      <c r="G93" s="39"/>
      <c r="H93" s="45"/>
    </row>
    <row r="94" s="2" customFormat="1" ht="16.8" customHeight="1">
      <c r="A94" s="39"/>
      <c r="B94" s="45"/>
      <c r="C94" s="304" t="s">
        <v>1074</v>
      </c>
      <c r="D94" s="39"/>
      <c r="E94" s="39"/>
      <c r="F94" s="39"/>
      <c r="G94" s="39"/>
      <c r="H94" s="45"/>
    </row>
    <row r="95" s="2" customFormat="1" ht="16.8" customHeight="1">
      <c r="A95" s="39"/>
      <c r="B95" s="45"/>
      <c r="C95" s="302" t="s">
        <v>287</v>
      </c>
      <c r="D95" s="302" t="s">
        <v>288</v>
      </c>
      <c r="E95" s="18" t="s">
        <v>289</v>
      </c>
      <c r="F95" s="303">
        <v>51.335000000000001</v>
      </c>
      <c r="G95" s="39"/>
      <c r="H95" s="45"/>
    </row>
    <row r="96" s="2" customFormat="1" ht="16.8" customHeight="1">
      <c r="A96" s="39"/>
      <c r="B96" s="45"/>
      <c r="C96" s="302" t="s">
        <v>399</v>
      </c>
      <c r="D96" s="302" t="s">
        <v>1075</v>
      </c>
      <c r="E96" s="18" t="s">
        <v>289</v>
      </c>
      <c r="F96" s="303">
        <v>83.454999999999998</v>
      </c>
      <c r="G96" s="39"/>
      <c r="H96" s="45"/>
    </row>
    <row r="97" s="2" customFormat="1" ht="16.8" customHeight="1">
      <c r="A97" s="39"/>
      <c r="B97" s="45"/>
      <c r="C97" s="298" t="s">
        <v>389</v>
      </c>
      <c r="D97" s="299" t="s">
        <v>1076</v>
      </c>
      <c r="E97" s="300" t="s">
        <v>289</v>
      </c>
      <c r="F97" s="301">
        <v>9</v>
      </c>
      <c r="G97" s="39"/>
      <c r="H97" s="45"/>
    </row>
    <row r="98" s="2" customFormat="1" ht="16.8" customHeight="1">
      <c r="A98" s="39"/>
      <c r="B98" s="45"/>
      <c r="C98" s="298" t="s">
        <v>165</v>
      </c>
      <c r="D98" s="299" t="s">
        <v>166</v>
      </c>
      <c r="E98" s="300" t="s">
        <v>167</v>
      </c>
      <c r="F98" s="301">
        <v>17.5</v>
      </c>
      <c r="G98" s="39"/>
      <c r="H98" s="45"/>
    </row>
    <row r="99" s="2" customFormat="1" ht="16.8" customHeight="1">
      <c r="A99" s="39"/>
      <c r="B99" s="45"/>
      <c r="C99" s="298" t="s">
        <v>169</v>
      </c>
      <c r="D99" s="299" t="s">
        <v>170</v>
      </c>
      <c r="E99" s="300" t="s">
        <v>171</v>
      </c>
      <c r="F99" s="301">
        <v>31.302</v>
      </c>
      <c r="G99" s="39"/>
      <c r="H99" s="45"/>
    </row>
    <row r="100" s="2" customFormat="1" ht="16.8" customHeight="1">
      <c r="A100" s="39"/>
      <c r="B100" s="45"/>
      <c r="C100" s="302" t="s">
        <v>19</v>
      </c>
      <c r="D100" s="302" t="s">
        <v>285</v>
      </c>
      <c r="E100" s="18" t="s">
        <v>19</v>
      </c>
      <c r="F100" s="303">
        <v>31.302</v>
      </c>
      <c r="G100" s="39"/>
      <c r="H100" s="45"/>
    </row>
    <row r="101" s="2" customFormat="1" ht="16.8" customHeight="1">
      <c r="A101" s="39"/>
      <c r="B101" s="45"/>
      <c r="C101" s="302" t="s">
        <v>169</v>
      </c>
      <c r="D101" s="302" t="s">
        <v>229</v>
      </c>
      <c r="E101" s="18" t="s">
        <v>19</v>
      </c>
      <c r="F101" s="303">
        <v>31.302</v>
      </c>
      <c r="G101" s="39"/>
      <c r="H101" s="45"/>
    </row>
    <row r="102" s="2" customFormat="1" ht="16.8" customHeight="1">
      <c r="A102" s="39"/>
      <c r="B102" s="45"/>
      <c r="C102" s="304" t="s">
        <v>1074</v>
      </c>
      <c r="D102" s="39"/>
      <c r="E102" s="39"/>
      <c r="F102" s="39"/>
      <c r="G102" s="39"/>
      <c r="H102" s="45"/>
    </row>
    <row r="103" s="2" customFormat="1" ht="16.8" customHeight="1">
      <c r="A103" s="39"/>
      <c r="B103" s="45"/>
      <c r="C103" s="302" t="s">
        <v>282</v>
      </c>
      <c r="D103" s="302" t="s">
        <v>1083</v>
      </c>
      <c r="E103" s="18" t="s">
        <v>171</v>
      </c>
      <c r="F103" s="303">
        <v>31.302</v>
      </c>
      <c r="G103" s="39"/>
      <c r="H103" s="45"/>
    </row>
    <row r="104" s="2" customFormat="1" ht="16.8" customHeight="1">
      <c r="A104" s="39"/>
      <c r="B104" s="45"/>
      <c r="C104" s="302" t="s">
        <v>287</v>
      </c>
      <c r="D104" s="302" t="s">
        <v>288</v>
      </c>
      <c r="E104" s="18" t="s">
        <v>289</v>
      </c>
      <c r="F104" s="303">
        <v>51.335000000000001</v>
      </c>
      <c r="G104" s="39"/>
      <c r="H104" s="45"/>
    </row>
    <row r="105" s="2" customFormat="1" ht="16.8" customHeight="1">
      <c r="A105" s="39"/>
      <c r="B105" s="45"/>
      <c r="C105" s="298" t="s">
        <v>279</v>
      </c>
      <c r="D105" s="299" t="s">
        <v>1070</v>
      </c>
      <c r="E105" s="300" t="s">
        <v>171</v>
      </c>
      <c r="F105" s="301">
        <v>31.302</v>
      </c>
      <c r="G105" s="39"/>
      <c r="H105" s="45"/>
    </row>
    <row r="106" s="2" customFormat="1" ht="16.8" customHeight="1">
      <c r="A106" s="39"/>
      <c r="B106" s="45"/>
      <c r="C106" s="302" t="s">
        <v>279</v>
      </c>
      <c r="D106" s="302" t="s">
        <v>280</v>
      </c>
      <c r="E106" s="18" t="s">
        <v>19</v>
      </c>
      <c r="F106" s="303">
        <v>31.302</v>
      </c>
      <c r="G106" s="39"/>
      <c r="H106" s="45"/>
    </row>
    <row r="107" s="2" customFormat="1" ht="16.8" customHeight="1">
      <c r="A107" s="39"/>
      <c r="B107" s="45"/>
      <c r="C107" s="304" t="s">
        <v>1074</v>
      </c>
      <c r="D107" s="39"/>
      <c r="E107" s="39"/>
      <c r="F107" s="39"/>
      <c r="G107" s="39"/>
      <c r="H107" s="45"/>
    </row>
    <row r="108" s="2" customFormat="1" ht="16.8" customHeight="1">
      <c r="A108" s="39"/>
      <c r="B108" s="45"/>
      <c r="C108" s="302" t="s">
        <v>276</v>
      </c>
      <c r="D108" s="302" t="s">
        <v>1084</v>
      </c>
      <c r="E108" s="18" t="s">
        <v>171</v>
      </c>
      <c r="F108" s="303">
        <v>31.302</v>
      </c>
      <c r="G108" s="39"/>
      <c r="H108" s="45"/>
    </row>
    <row r="109" s="2" customFormat="1" ht="16.8" customHeight="1">
      <c r="A109" s="39"/>
      <c r="B109" s="45"/>
      <c r="C109" s="302" t="s">
        <v>282</v>
      </c>
      <c r="D109" s="302" t="s">
        <v>1083</v>
      </c>
      <c r="E109" s="18" t="s">
        <v>171</v>
      </c>
      <c r="F109" s="303">
        <v>31.302</v>
      </c>
      <c r="G109" s="39"/>
      <c r="H109" s="45"/>
    </row>
    <row r="110" s="2" customFormat="1">
      <c r="A110" s="39"/>
      <c r="B110" s="45"/>
      <c r="C110" s="302" t="s">
        <v>376</v>
      </c>
      <c r="D110" s="302" t="s">
        <v>1081</v>
      </c>
      <c r="E110" s="18" t="s">
        <v>289</v>
      </c>
      <c r="F110" s="303">
        <v>104.736</v>
      </c>
      <c r="G110" s="39"/>
      <c r="H110" s="45"/>
    </row>
    <row r="111" s="2" customFormat="1" ht="16.8" customHeight="1">
      <c r="A111" s="39"/>
      <c r="B111" s="45"/>
      <c r="C111" s="302" t="s">
        <v>420</v>
      </c>
      <c r="D111" s="302" t="s">
        <v>1078</v>
      </c>
      <c r="E111" s="18" t="s">
        <v>289</v>
      </c>
      <c r="F111" s="303">
        <v>99.983999999999995</v>
      </c>
      <c r="G111" s="39"/>
      <c r="H111" s="45"/>
    </row>
    <row r="112" s="2" customFormat="1" ht="16.8" customHeight="1">
      <c r="A112" s="39"/>
      <c r="B112" s="45"/>
      <c r="C112" s="298" t="s">
        <v>323</v>
      </c>
      <c r="D112" s="299" t="s">
        <v>1085</v>
      </c>
      <c r="E112" s="300" t="s">
        <v>171</v>
      </c>
      <c r="F112" s="301">
        <v>1.8</v>
      </c>
      <c r="G112" s="39"/>
      <c r="H112" s="45"/>
    </row>
    <row r="113" s="2" customFormat="1" ht="16.8" customHeight="1">
      <c r="A113" s="39"/>
      <c r="B113" s="45"/>
      <c r="C113" s="298" t="s">
        <v>174</v>
      </c>
      <c r="D113" s="299" t="s">
        <v>175</v>
      </c>
      <c r="E113" s="300" t="s">
        <v>176</v>
      </c>
      <c r="F113" s="301">
        <v>73</v>
      </c>
      <c r="G113" s="39"/>
      <c r="H113" s="45"/>
    </row>
    <row r="114" s="2" customFormat="1" ht="16.8" customHeight="1">
      <c r="A114" s="39"/>
      <c r="B114" s="45"/>
      <c r="C114" s="302" t="s">
        <v>19</v>
      </c>
      <c r="D114" s="302" t="s">
        <v>463</v>
      </c>
      <c r="E114" s="18" t="s">
        <v>19</v>
      </c>
      <c r="F114" s="303">
        <v>32</v>
      </c>
      <c r="G114" s="39"/>
      <c r="H114" s="45"/>
    </row>
    <row r="115" s="2" customFormat="1" ht="16.8" customHeight="1">
      <c r="A115" s="39"/>
      <c r="B115" s="45"/>
      <c r="C115" s="302" t="s">
        <v>19</v>
      </c>
      <c r="D115" s="302" t="s">
        <v>464</v>
      </c>
      <c r="E115" s="18" t="s">
        <v>19</v>
      </c>
      <c r="F115" s="303">
        <v>29</v>
      </c>
      <c r="G115" s="39"/>
      <c r="H115" s="45"/>
    </row>
    <row r="116" s="2" customFormat="1" ht="16.8" customHeight="1">
      <c r="A116" s="39"/>
      <c r="B116" s="45"/>
      <c r="C116" s="302" t="s">
        <v>19</v>
      </c>
      <c r="D116" s="302" t="s">
        <v>465</v>
      </c>
      <c r="E116" s="18" t="s">
        <v>19</v>
      </c>
      <c r="F116" s="303">
        <v>12</v>
      </c>
      <c r="G116" s="39"/>
      <c r="H116" s="45"/>
    </row>
    <row r="117" s="2" customFormat="1" ht="16.8" customHeight="1">
      <c r="A117" s="39"/>
      <c r="B117" s="45"/>
      <c r="C117" s="302" t="s">
        <v>174</v>
      </c>
      <c r="D117" s="302" t="s">
        <v>229</v>
      </c>
      <c r="E117" s="18" t="s">
        <v>19</v>
      </c>
      <c r="F117" s="303">
        <v>73</v>
      </c>
      <c r="G117" s="39"/>
      <c r="H117" s="45"/>
    </row>
    <row r="118" s="2" customFormat="1" ht="16.8" customHeight="1">
      <c r="A118" s="39"/>
      <c r="B118" s="45"/>
      <c r="C118" s="304" t="s">
        <v>1074</v>
      </c>
      <c r="D118" s="39"/>
      <c r="E118" s="39"/>
      <c r="F118" s="39"/>
      <c r="G118" s="39"/>
      <c r="H118" s="45"/>
    </row>
    <row r="119" s="2" customFormat="1" ht="16.8" customHeight="1">
      <c r="A119" s="39"/>
      <c r="B119" s="45"/>
      <c r="C119" s="302" t="s">
        <v>230</v>
      </c>
      <c r="D119" s="302" t="s">
        <v>1086</v>
      </c>
      <c r="E119" s="18" t="s">
        <v>176</v>
      </c>
      <c r="F119" s="303">
        <v>73</v>
      </c>
      <c r="G119" s="39"/>
      <c r="H119" s="45"/>
    </row>
    <row r="120" s="2" customFormat="1" ht="16.8" customHeight="1">
      <c r="A120" s="39"/>
      <c r="B120" s="45"/>
      <c r="C120" s="302" t="s">
        <v>337</v>
      </c>
      <c r="D120" s="302" t="s">
        <v>1087</v>
      </c>
      <c r="E120" s="18" t="s">
        <v>176</v>
      </c>
      <c r="F120" s="303">
        <v>73</v>
      </c>
      <c r="G120" s="39"/>
      <c r="H120" s="45"/>
    </row>
    <row r="121" s="2" customFormat="1" ht="16.8" customHeight="1">
      <c r="A121" s="39"/>
      <c r="B121" s="45"/>
      <c r="C121" s="302" t="s">
        <v>341</v>
      </c>
      <c r="D121" s="302" t="s">
        <v>1088</v>
      </c>
      <c r="E121" s="18" t="s">
        <v>176</v>
      </c>
      <c r="F121" s="303">
        <v>73</v>
      </c>
      <c r="G121" s="39"/>
      <c r="H121" s="45"/>
    </row>
    <row r="122" s="2" customFormat="1">
      <c r="A122" s="39"/>
      <c r="B122" s="45"/>
      <c r="C122" s="302" t="s">
        <v>376</v>
      </c>
      <c r="D122" s="302" t="s">
        <v>1081</v>
      </c>
      <c r="E122" s="18" t="s">
        <v>289</v>
      </c>
      <c r="F122" s="303">
        <v>104.736</v>
      </c>
      <c r="G122" s="39"/>
      <c r="H122" s="45"/>
    </row>
    <row r="123" s="2" customFormat="1" ht="16.8" customHeight="1">
      <c r="A123" s="39"/>
      <c r="B123" s="45"/>
      <c r="C123" s="302" t="s">
        <v>399</v>
      </c>
      <c r="D123" s="302" t="s">
        <v>1075</v>
      </c>
      <c r="E123" s="18" t="s">
        <v>289</v>
      </c>
      <c r="F123" s="303">
        <v>83.454999999999998</v>
      </c>
      <c r="G123" s="39"/>
      <c r="H123" s="45"/>
    </row>
    <row r="124" s="2" customFormat="1" ht="16.8" customHeight="1">
      <c r="A124" s="39"/>
      <c r="B124" s="45"/>
      <c r="C124" s="302" t="s">
        <v>420</v>
      </c>
      <c r="D124" s="302" t="s">
        <v>1078</v>
      </c>
      <c r="E124" s="18" t="s">
        <v>289</v>
      </c>
      <c r="F124" s="303">
        <v>99.983999999999995</v>
      </c>
      <c r="G124" s="39"/>
      <c r="H124" s="45"/>
    </row>
    <row r="125" s="2" customFormat="1" ht="16.8" customHeight="1">
      <c r="A125" s="39"/>
      <c r="B125" s="45"/>
      <c r="C125" s="302" t="s">
        <v>349</v>
      </c>
      <c r="D125" s="302" t="s">
        <v>350</v>
      </c>
      <c r="E125" s="18" t="s">
        <v>289</v>
      </c>
      <c r="F125" s="303">
        <v>32.119999999999997</v>
      </c>
      <c r="G125" s="39"/>
      <c r="H125" s="45"/>
    </row>
    <row r="126" s="2" customFormat="1" ht="16.8" customHeight="1">
      <c r="A126" s="39"/>
      <c r="B126" s="45"/>
      <c r="C126" s="302" t="s">
        <v>345</v>
      </c>
      <c r="D126" s="302" t="s">
        <v>346</v>
      </c>
      <c r="E126" s="18" t="s">
        <v>176</v>
      </c>
      <c r="F126" s="303">
        <v>73</v>
      </c>
      <c r="G126" s="39"/>
      <c r="H126" s="45"/>
    </row>
    <row r="127" s="2" customFormat="1" ht="16.8" customHeight="1">
      <c r="A127" s="39"/>
      <c r="B127" s="45"/>
      <c r="C127" s="298" t="s">
        <v>178</v>
      </c>
      <c r="D127" s="299" t="s">
        <v>179</v>
      </c>
      <c r="E127" s="300" t="s">
        <v>167</v>
      </c>
      <c r="F127" s="301">
        <v>14.4</v>
      </c>
      <c r="G127" s="39"/>
      <c r="H127" s="45"/>
    </row>
    <row r="128" s="2" customFormat="1" ht="16.8" customHeight="1">
      <c r="A128" s="39"/>
      <c r="B128" s="45"/>
      <c r="C128" s="302" t="s">
        <v>19</v>
      </c>
      <c r="D128" s="302" t="s">
        <v>239</v>
      </c>
      <c r="E128" s="18" t="s">
        <v>19</v>
      </c>
      <c r="F128" s="303">
        <v>7.2000000000000002</v>
      </c>
      <c r="G128" s="39"/>
      <c r="H128" s="45"/>
    </row>
    <row r="129" s="2" customFormat="1" ht="16.8" customHeight="1">
      <c r="A129" s="39"/>
      <c r="B129" s="45"/>
      <c r="C129" s="302" t="s">
        <v>19</v>
      </c>
      <c r="D129" s="302" t="s">
        <v>240</v>
      </c>
      <c r="E129" s="18" t="s">
        <v>19</v>
      </c>
      <c r="F129" s="303">
        <v>7.2000000000000002</v>
      </c>
      <c r="G129" s="39"/>
      <c r="H129" s="45"/>
    </row>
    <row r="130" s="2" customFormat="1" ht="16.8" customHeight="1">
      <c r="A130" s="39"/>
      <c r="B130" s="45"/>
      <c r="C130" s="302" t="s">
        <v>178</v>
      </c>
      <c r="D130" s="302" t="s">
        <v>229</v>
      </c>
      <c r="E130" s="18" t="s">
        <v>19</v>
      </c>
      <c r="F130" s="303">
        <v>14.4</v>
      </c>
      <c r="G130" s="39"/>
      <c r="H130" s="45"/>
    </row>
    <row r="131" s="2" customFormat="1" ht="16.8" customHeight="1">
      <c r="A131" s="39"/>
      <c r="B131" s="45"/>
      <c r="C131" s="304" t="s">
        <v>1074</v>
      </c>
      <c r="D131" s="39"/>
      <c r="E131" s="39"/>
      <c r="F131" s="39"/>
      <c r="G131" s="39"/>
      <c r="H131" s="45"/>
    </row>
    <row r="132" s="2" customFormat="1" ht="16.8" customHeight="1">
      <c r="A132" s="39"/>
      <c r="B132" s="45"/>
      <c r="C132" s="302" t="s">
        <v>236</v>
      </c>
      <c r="D132" s="302" t="s">
        <v>1090</v>
      </c>
      <c r="E132" s="18" t="s">
        <v>167</v>
      </c>
      <c r="F132" s="303">
        <v>14.4</v>
      </c>
      <c r="G132" s="39"/>
      <c r="H132" s="45"/>
    </row>
    <row r="133" s="2" customFormat="1" ht="16.8" customHeight="1">
      <c r="A133" s="39"/>
      <c r="B133" s="45"/>
      <c r="C133" s="302" t="s">
        <v>276</v>
      </c>
      <c r="D133" s="302" t="s">
        <v>1084</v>
      </c>
      <c r="E133" s="18" t="s">
        <v>171</v>
      </c>
      <c r="F133" s="303">
        <v>31.302</v>
      </c>
      <c r="G133" s="39"/>
      <c r="H133" s="45"/>
    </row>
    <row r="134" s="2" customFormat="1" ht="16.8" customHeight="1">
      <c r="A134" s="39"/>
      <c r="B134" s="45"/>
      <c r="C134" s="302" t="s">
        <v>256</v>
      </c>
      <c r="D134" s="302" t="s">
        <v>1091</v>
      </c>
      <c r="E134" s="18" t="s">
        <v>258</v>
      </c>
      <c r="F134" s="303">
        <v>60</v>
      </c>
      <c r="G134" s="39"/>
      <c r="H134" s="45"/>
    </row>
    <row r="135" s="2" customFormat="1" ht="16.8" customHeight="1">
      <c r="A135" s="39"/>
      <c r="B135" s="45"/>
      <c r="C135" s="302" t="s">
        <v>293</v>
      </c>
      <c r="D135" s="302" t="s">
        <v>1092</v>
      </c>
      <c r="E135" s="18" t="s">
        <v>167</v>
      </c>
      <c r="F135" s="303">
        <v>14.4</v>
      </c>
      <c r="G135" s="39"/>
      <c r="H135" s="45"/>
    </row>
    <row r="136" s="2" customFormat="1">
      <c r="A136" s="39"/>
      <c r="B136" s="45"/>
      <c r="C136" s="302" t="s">
        <v>376</v>
      </c>
      <c r="D136" s="302" t="s">
        <v>1081</v>
      </c>
      <c r="E136" s="18" t="s">
        <v>289</v>
      </c>
      <c r="F136" s="303">
        <v>104.736</v>
      </c>
      <c r="G136" s="39"/>
      <c r="H136" s="45"/>
    </row>
    <row r="137" s="2" customFormat="1">
      <c r="A137" s="39"/>
      <c r="B137" s="45"/>
      <c r="C137" s="302" t="s">
        <v>410</v>
      </c>
      <c r="D137" s="302" t="s">
        <v>1093</v>
      </c>
      <c r="E137" s="18" t="s">
        <v>289</v>
      </c>
      <c r="F137" s="303">
        <v>18.48</v>
      </c>
      <c r="G137" s="39"/>
      <c r="H137" s="45"/>
    </row>
    <row r="138" s="2" customFormat="1">
      <c r="A138" s="39"/>
      <c r="B138" s="45"/>
      <c r="C138" s="302" t="s">
        <v>414</v>
      </c>
      <c r="D138" s="302" t="s">
        <v>1094</v>
      </c>
      <c r="E138" s="18" t="s">
        <v>289</v>
      </c>
      <c r="F138" s="303">
        <v>1272</v>
      </c>
      <c r="G138" s="39"/>
      <c r="H138" s="45"/>
    </row>
    <row r="139" s="2" customFormat="1" ht="16.8" customHeight="1">
      <c r="A139" s="39"/>
      <c r="B139" s="45"/>
      <c r="C139" s="302" t="s">
        <v>420</v>
      </c>
      <c r="D139" s="302" t="s">
        <v>1078</v>
      </c>
      <c r="E139" s="18" t="s">
        <v>289</v>
      </c>
      <c r="F139" s="303">
        <v>99.983999999999995</v>
      </c>
      <c r="G139" s="39"/>
      <c r="H139" s="45"/>
    </row>
    <row r="140" s="2" customFormat="1" ht="16.8" customHeight="1">
      <c r="A140" s="39"/>
      <c r="B140" s="45"/>
      <c r="C140" s="302" t="s">
        <v>262</v>
      </c>
      <c r="D140" s="302" t="s">
        <v>263</v>
      </c>
      <c r="E140" s="18" t="s">
        <v>221</v>
      </c>
      <c r="F140" s="303">
        <v>120</v>
      </c>
      <c r="G140" s="39"/>
      <c r="H140" s="45"/>
    </row>
    <row r="141" s="2" customFormat="1" ht="16.8" customHeight="1">
      <c r="A141" s="39"/>
      <c r="B141" s="45"/>
      <c r="C141" s="302" t="s">
        <v>268</v>
      </c>
      <c r="D141" s="302" t="s">
        <v>269</v>
      </c>
      <c r="E141" s="18" t="s">
        <v>221</v>
      </c>
      <c r="F141" s="303">
        <v>120</v>
      </c>
      <c r="G141" s="39"/>
      <c r="H141" s="45"/>
    </row>
    <row r="142" s="2" customFormat="1" ht="16.8" customHeight="1">
      <c r="A142" s="39"/>
      <c r="B142" s="45"/>
      <c r="C142" s="302" t="s">
        <v>272</v>
      </c>
      <c r="D142" s="302" t="s">
        <v>273</v>
      </c>
      <c r="E142" s="18" t="s">
        <v>221</v>
      </c>
      <c r="F142" s="303">
        <v>60</v>
      </c>
      <c r="G142" s="39"/>
      <c r="H142" s="45"/>
    </row>
    <row r="143" s="2" customFormat="1" ht="16.8" customHeight="1">
      <c r="A143" s="39"/>
      <c r="B143" s="45"/>
      <c r="C143" s="302" t="s">
        <v>297</v>
      </c>
      <c r="D143" s="302" t="s">
        <v>298</v>
      </c>
      <c r="E143" s="18" t="s">
        <v>167</v>
      </c>
      <c r="F143" s="303">
        <v>14.4</v>
      </c>
      <c r="G143" s="39"/>
      <c r="H143" s="45"/>
    </row>
    <row r="144" s="2" customFormat="1" ht="16.8" customHeight="1">
      <c r="A144" s="39"/>
      <c r="B144" s="45"/>
      <c r="C144" s="302" t="s">
        <v>358</v>
      </c>
      <c r="D144" s="302" t="s">
        <v>359</v>
      </c>
      <c r="E144" s="18" t="s">
        <v>167</v>
      </c>
      <c r="F144" s="303">
        <v>28.800000000000001</v>
      </c>
      <c r="G144" s="39"/>
      <c r="H144" s="45"/>
    </row>
    <row r="145" s="2" customFormat="1" ht="16.8" customHeight="1">
      <c r="A145" s="39"/>
      <c r="B145" s="45"/>
      <c r="C145" s="302" t="s">
        <v>332</v>
      </c>
      <c r="D145" s="302" t="s">
        <v>333</v>
      </c>
      <c r="E145" s="18" t="s">
        <v>171</v>
      </c>
      <c r="F145" s="303">
        <v>2.1600000000000001</v>
      </c>
      <c r="G145" s="39"/>
      <c r="H145" s="45"/>
    </row>
    <row r="146" s="2" customFormat="1" ht="16.8" customHeight="1">
      <c r="A146" s="39"/>
      <c r="B146" s="45"/>
      <c r="C146" s="298" t="s">
        <v>245</v>
      </c>
      <c r="D146" s="299" t="s">
        <v>1071</v>
      </c>
      <c r="E146" s="300" t="s">
        <v>167</v>
      </c>
      <c r="F146" s="301">
        <v>100</v>
      </c>
      <c r="G146" s="39"/>
      <c r="H146" s="45"/>
    </row>
    <row r="147" s="2" customFormat="1" ht="16.8" customHeight="1">
      <c r="A147" s="39"/>
      <c r="B147" s="45"/>
      <c r="C147" s="302" t="s">
        <v>245</v>
      </c>
      <c r="D147" s="302" t="s">
        <v>470</v>
      </c>
      <c r="E147" s="18" t="s">
        <v>19</v>
      </c>
      <c r="F147" s="303">
        <v>100</v>
      </c>
      <c r="G147" s="39"/>
      <c r="H147" s="45"/>
    </row>
    <row r="148" s="2" customFormat="1" ht="26.4" customHeight="1">
      <c r="A148" s="39"/>
      <c r="B148" s="45"/>
      <c r="C148" s="297" t="s">
        <v>1096</v>
      </c>
      <c r="D148" s="297" t="s">
        <v>86</v>
      </c>
      <c r="E148" s="39"/>
      <c r="F148" s="39"/>
      <c r="G148" s="39"/>
      <c r="H148" s="45"/>
    </row>
    <row r="149" s="2" customFormat="1" ht="16.8" customHeight="1">
      <c r="A149" s="39"/>
      <c r="B149" s="45"/>
      <c r="C149" s="298" t="s">
        <v>291</v>
      </c>
      <c r="D149" s="299" t="s">
        <v>1073</v>
      </c>
      <c r="E149" s="300" t="s">
        <v>289</v>
      </c>
      <c r="F149" s="301">
        <v>27.506</v>
      </c>
      <c r="G149" s="39"/>
      <c r="H149" s="45"/>
    </row>
    <row r="150" s="2" customFormat="1" ht="16.8" customHeight="1">
      <c r="A150" s="39"/>
      <c r="B150" s="45"/>
      <c r="C150" s="298" t="s">
        <v>712</v>
      </c>
      <c r="D150" s="299" t="s">
        <v>541</v>
      </c>
      <c r="E150" s="300" t="s">
        <v>176</v>
      </c>
      <c r="F150" s="301">
        <v>24</v>
      </c>
      <c r="G150" s="39"/>
      <c r="H150" s="45"/>
    </row>
    <row r="151" s="2" customFormat="1" ht="16.8" customHeight="1">
      <c r="A151" s="39"/>
      <c r="B151" s="45"/>
      <c r="C151" s="298" t="s">
        <v>516</v>
      </c>
      <c r="D151" s="299" t="s">
        <v>517</v>
      </c>
      <c r="E151" s="300" t="s">
        <v>167</v>
      </c>
      <c r="F151" s="301">
        <v>3.6000000000000001</v>
      </c>
      <c r="G151" s="39"/>
      <c r="H151" s="45"/>
    </row>
    <row r="152" s="2" customFormat="1" ht="16.8" customHeight="1">
      <c r="A152" s="39"/>
      <c r="B152" s="45"/>
      <c r="C152" s="302" t="s">
        <v>19</v>
      </c>
      <c r="D152" s="302" t="s">
        <v>518</v>
      </c>
      <c r="E152" s="18" t="s">
        <v>19</v>
      </c>
      <c r="F152" s="303">
        <v>3.6000000000000001</v>
      </c>
      <c r="G152" s="39"/>
      <c r="H152" s="45"/>
    </row>
    <row r="153" s="2" customFormat="1" ht="16.8" customHeight="1">
      <c r="A153" s="39"/>
      <c r="B153" s="45"/>
      <c r="C153" s="304" t="s">
        <v>1074</v>
      </c>
      <c r="D153" s="39"/>
      <c r="E153" s="39"/>
      <c r="F153" s="39"/>
      <c r="G153" s="39"/>
      <c r="H153" s="45"/>
    </row>
    <row r="154" s="2" customFormat="1" ht="16.8" customHeight="1">
      <c r="A154" s="39"/>
      <c r="B154" s="45"/>
      <c r="C154" s="302" t="s">
        <v>529</v>
      </c>
      <c r="D154" s="302" t="s">
        <v>1097</v>
      </c>
      <c r="E154" s="18" t="s">
        <v>258</v>
      </c>
      <c r="F154" s="303">
        <v>18</v>
      </c>
      <c r="G154" s="39"/>
      <c r="H154" s="45"/>
    </row>
    <row r="155" s="2" customFormat="1">
      <c r="A155" s="39"/>
      <c r="B155" s="45"/>
      <c r="C155" s="302" t="s">
        <v>386</v>
      </c>
      <c r="D155" s="302" t="s">
        <v>1077</v>
      </c>
      <c r="E155" s="18" t="s">
        <v>289</v>
      </c>
      <c r="F155" s="303">
        <v>1.9079999999999999</v>
      </c>
      <c r="G155" s="39"/>
      <c r="H155" s="45"/>
    </row>
    <row r="156" s="2" customFormat="1">
      <c r="A156" s="39"/>
      <c r="B156" s="45"/>
      <c r="C156" s="302" t="s">
        <v>410</v>
      </c>
      <c r="D156" s="302" t="s">
        <v>1093</v>
      </c>
      <c r="E156" s="18" t="s">
        <v>289</v>
      </c>
      <c r="F156" s="303">
        <v>1.9079999999999999</v>
      </c>
      <c r="G156" s="39"/>
      <c r="H156" s="45"/>
    </row>
    <row r="157" s="2" customFormat="1" ht="16.8" customHeight="1">
      <c r="A157" s="39"/>
      <c r="B157" s="45"/>
      <c r="C157" s="302" t="s">
        <v>262</v>
      </c>
      <c r="D157" s="302" t="s">
        <v>263</v>
      </c>
      <c r="E157" s="18" t="s">
        <v>221</v>
      </c>
      <c r="F157" s="303">
        <v>36</v>
      </c>
      <c r="G157" s="39"/>
      <c r="H157" s="45"/>
    </row>
    <row r="158" s="2" customFormat="1" ht="16.8" customHeight="1">
      <c r="A158" s="39"/>
      <c r="B158" s="45"/>
      <c r="C158" s="302" t="s">
        <v>533</v>
      </c>
      <c r="D158" s="302" t="s">
        <v>534</v>
      </c>
      <c r="E158" s="18" t="s">
        <v>221</v>
      </c>
      <c r="F158" s="303">
        <v>18</v>
      </c>
      <c r="G158" s="39"/>
      <c r="H158" s="45"/>
    </row>
    <row r="159" s="2" customFormat="1" ht="16.8" customHeight="1">
      <c r="A159" s="39"/>
      <c r="B159" s="45"/>
      <c r="C159" s="302" t="s">
        <v>525</v>
      </c>
      <c r="D159" s="302" t="s">
        <v>526</v>
      </c>
      <c r="E159" s="18" t="s">
        <v>167</v>
      </c>
      <c r="F159" s="303">
        <v>3.6000000000000001</v>
      </c>
      <c r="G159" s="39"/>
      <c r="H159" s="45"/>
    </row>
    <row r="160" s="2" customFormat="1" ht="16.8" customHeight="1">
      <c r="A160" s="39"/>
      <c r="B160" s="45"/>
      <c r="C160" s="298" t="s">
        <v>165</v>
      </c>
      <c r="D160" s="299" t="s">
        <v>166</v>
      </c>
      <c r="E160" s="300" t="s">
        <v>167</v>
      </c>
      <c r="F160" s="301">
        <v>17.5</v>
      </c>
      <c r="G160" s="39"/>
      <c r="H160" s="45"/>
    </row>
    <row r="161" s="2" customFormat="1" ht="16.8" customHeight="1">
      <c r="A161" s="39"/>
      <c r="B161" s="45"/>
      <c r="C161" s="298" t="s">
        <v>169</v>
      </c>
      <c r="D161" s="299" t="s">
        <v>170</v>
      </c>
      <c r="E161" s="300" t="s">
        <v>171</v>
      </c>
      <c r="F161" s="301">
        <v>16.579999999999998</v>
      </c>
      <c r="G161" s="39"/>
      <c r="H161" s="45"/>
    </row>
    <row r="162" s="2" customFormat="1" ht="16.8" customHeight="1">
      <c r="A162" s="39"/>
      <c r="B162" s="45"/>
      <c r="C162" s="298" t="s">
        <v>279</v>
      </c>
      <c r="D162" s="299" t="s">
        <v>1070</v>
      </c>
      <c r="E162" s="300" t="s">
        <v>171</v>
      </c>
      <c r="F162" s="301">
        <v>16.579999999999998</v>
      </c>
      <c r="G162" s="39"/>
      <c r="H162" s="45"/>
    </row>
    <row r="163" s="2" customFormat="1" ht="16.8" customHeight="1">
      <c r="A163" s="39"/>
      <c r="B163" s="45"/>
      <c r="C163" s="298" t="s">
        <v>323</v>
      </c>
      <c r="D163" s="299" t="s">
        <v>1085</v>
      </c>
      <c r="E163" s="300" t="s">
        <v>171</v>
      </c>
      <c r="F163" s="301">
        <v>1.8</v>
      </c>
      <c r="G163" s="39"/>
      <c r="H163" s="45"/>
    </row>
    <row r="164" s="2" customFormat="1" ht="16.8" customHeight="1">
      <c r="A164" s="39"/>
      <c r="B164" s="45"/>
      <c r="C164" s="298" t="s">
        <v>1098</v>
      </c>
      <c r="D164" s="299" t="s">
        <v>1099</v>
      </c>
      <c r="E164" s="300" t="s">
        <v>717</v>
      </c>
      <c r="F164" s="301">
        <v>13</v>
      </c>
      <c r="G164" s="39"/>
      <c r="H164" s="45"/>
    </row>
    <row r="165" s="2" customFormat="1" ht="16.8" customHeight="1">
      <c r="A165" s="39"/>
      <c r="B165" s="45"/>
      <c r="C165" s="302" t="s">
        <v>19</v>
      </c>
      <c r="D165" s="302" t="s">
        <v>281</v>
      </c>
      <c r="E165" s="18" t="s">
        <v>19</v>
      </c>
      <c r="F165" s="303">
        <v>13</v>
      </c>
      <c r="G165" s="39"/>
      <c r="H165" s="45"/>
    </row>
    <row r="166" s="2" customFormat="1" ht="16.8" customHeight="1">
      <c r="A166" s="39"/>
      <c r="B166" s="45"/>
      <c r="C166" s="298" t="s">
        <v>174</v>
      </c>
      <c r="D166" s="299" t="s">
        <v>175</v>
      </c>
      <c r="E166" s="300" t="s">
        <v>176</v>
      </c>
      <c r="F166" s="301">
        <v>20</v>
      </c>
      <c r="G166" s="39"/>
      <c r="H166" s="45"/>
    </row>
    <row r="167" s="2" customFormat="1" ht="16.8" customHeight="1">
      <c r="A167" s="39"/>
      <c r="B167" s="45"/>
      <c r="C167" s="298" t="s">
        <v>245</v>
      </c>
      <c r="D167" s="299" t="s">
        <v>1071</v>
      </c>
      <c r="E167" s="300" t="s">
        <v>167</v>
      </c>
      <c r="F167" s="301">
        <v>75</v>
      </c>
      <c r="G167" s="39"/>
      <c r="H167" s="45"/>
    </row>
    <row r="168" s="2" customFormat="1" ht="26.4" customHeight="1">
      <c r="A168" s="39"/>
      <c r="B168" s="45"/>
      <c r="C168" s="297" t="s">
        <v>1100</v>
      </c>
      <c r="D168" s="297" t="s">
        <v>86</v>
      </c>
      <c r="E168" s="39"/>
      <c r="F168" s="39"/>
      <c r="G168" s="39"/>
      <c r="H168" s="45"/>
    </row>
    <row r="169" s="2" customFormat="1" ht="16.8" customHeight="1">
      <c r="A169" s="39"/>
      <c r="B169" s="45"/>
      <c r="C169" s="298" t="s">
        <v>291</v>
      </c>
      <c r="D169" s="299" t="s">
        <v>1073</v>
      </c>
      <c r="E169" s="300" t="s">
        <v>289</v>
      </c>
      <c r="F169" s="301">
        <v>379.47800000000001</v>
      </c>
      <c r="G169" s="39"/>
      <c r="H169" s="45"/>
    </row>
    <row r="170" s="2" customFormat="1" ht="16.8" customHeight="1">
      <c r="A170" s="39"/>
      <c r="B170" s="45"/>
      <c r="C170" s="302" t="s">
        <v>291</v>
      </c>
      <c r="D170" s="302" t="s">
        <v>292</v>
      </c>
      <c r="E170" s="18" t="s">
        <v>19</v>
      </c>
      <c r="F170" s="303">
        <v>379.47800000000001</v>
      </c>
      <c r="G170" s="39"/>
      <c r="H170" s="45"/>
    </row>
    <row r="171" s="2" customFormat="1" ht="16.8" customHeight="1">
      <c r="A171" s="39"/>
      <c r="B171" s="45"/>
      <c r="C171" s="304" t="s">
        <v>1074</v>
      </c>
      <c r="D171" s="39"/>
      <c r="E171" s="39"/>
      <c r="F171" s="39"/>
      <c r="G171" s="39"/>
      <c r="H171" s="45"/>
    </row>
    <row r="172" s="2" customFormat="1" ht="16.8" customHeight="1">
      <c r="A172" s="39"/>
      <c r="B172" s="45"/>
      <c r="C172" s="302" t="s">
        <v>287</v>
      </c>
      <c r="D172" s="302" t="s">
        <v>288</v>
      </c>
      <c r="E172" s="18" t="s">
        <v>289</v>
      </c>
      <c r="F172" s="303">
        <v>379.47800000000001</v>
      </c>
      <c r="G172" s="39"/>
      <c r="H172" s="45"/>
    </row>
    <row r="173" s="2" customFormat="1" ht="16.8" customHeight="1">
      <c r="A173" s="39"/>
      <c r="B173" s="45"/>
      <c r="C173" s="302" t="s">
        <v>399</v>
      </c>
      <c r="D173" s="302" t="s">
        <v>1075</v>
      </c>
      <c r="E173" s="18" t="s">
        <v>289</v>
      </c>
      <c r="F173" s="303">
        <v>404.55799999999999</v>
      </c>
      <c r="G173" s="39"/>
      <c r="H173" s="45"/>
    </row>
    <row r="174" s="2" customFormat="1" ht="16.8" customHeight="1">
      <c r="A174" s="39"/>
      <c r="B174" s="45"/>
      <c r="C174" s="298" t="s">
        <v>540</v>
      </c>
      <c r="D174" s="299" t="s">
        <v>541</v>
      </c>
      <c r="E174" s="300" t="s">
        <v>176</v>
      </c>
      <c r="F174" s="301">
        <v>80.5</v>
      </c>
      <c r="G174" s="39"/>
      <c r="H174" s="45"/>
    </row>
    <row r="175" s="2" customFormat="1" ht="16.8" customHeight="1">
      <c r="A175" s="39"/>
      <c r="B175" s="45"/>
      <c r="C175" s="302" t="s">
        <v>19</v>
      </c>
      <c r="D175" s="302" t="s">
        <v>593</v>
      </c>
      <c r="E175" s="18" t="s">
        <v>19</v>
      </c>
      <c r="F175" s="303">
        <v>37.5</v>
      </c>
      <c r="G175" s="39"/>
      <c r="H175" s="45"/>
    </row>
    <row r="176" s="2" customFormat="1" ht="16.8" customHeight="1">
      <c r="A176" s="39"/>
      <c r="B176" s="45"/>
      <c r="C176" s="302" t="s">
        <v>19</v>
      </c>
      <c r="D176" s="302" t="s">
        <v>594</v>
      </c>
      <c r="E176" s="18" t="s">
        <v>19</v>
      </c>
      <c r="F176" s="303">
        <v>34</v>
      </c>
      <c r="G176" s="39"/>
      <c r="H176" s="45"/>
    </row>
    <row r="177" s="2" customFormat="1" ht="16.8" customHeight="1">
      <c r="A177" s="39"/>
      <c r="B177" s="45"/>
      <c r="C177" s="302" t="s">
        <v>19</v>
      </c>
      <c r="D177" s="302" t="s">
        <v>235</v>
      </c>
      <c r="E177" s="18" t="s">
        <v>19</v>
      </c>
      <c r="F177" s="303">
        <v>9</v>
      </c>
      <c r="G177" s="39"/>
      <c r="H177" s="45"/>
    </row>
    <row r="178" s="2" customFormat="1" ht="16.8" customHeight="1">
      <c r="A178" s="39"/>
      <c r="B178" s="45"/>
      <c r="C178" s="302" t="s">
        <v>540</v>
      </c>
      <c r="D178" s="302" t="s">
        <v>229</v>
      </c>
      <c r="E178" s="18" t="s">
        <v>19</v>
      </c>
      <c r="F178" s="303">
        <v>80.5</v>
      </c>
      <c r="G178" s="39"/>
      <c r="H178" s="45"/>
    </row>
    <row r="179" s="2" customFormat="1" ht="16.8" customHeight="1">
      <c r="A179" s="39"/>
      <c r="B179" s="45"/>
      <c r="C179" s="304" t="s">
        <v>1074</v>
      </c>
      <c r="D179" s="39"/>
      <c r="E179" s="39"/>
      <c r="F179" s="39"/>
      <c r="G179" s="39"/>
      <c r="H179" s="45"/>
    </row>
    <row r="180" s="2" customFormat="1" ht="16.8" customHeight="1">
      <c r="A180" s="39"/>
      <c r="B180" s="45"/>
      <c r="C180" s="302" t="s">
        <v>337</v>
      </c>
      <c r="D180" s="302" t="s">
        <v>1087</v>
      </c>
      <c r="E180" s="18" t="s">
        <v>176</v>
      </c>
      <c r="F180" s="303">
        <v>80.5</v>
      </c>
      <c r="G180" s="39"/>
      <c r="H180" s="45"/>
    </row>
    <row r="181" s="2" customFormat="1" ht="16.8" customHeight="1">
      <c r="A181" s="39"/>
      <c r="B181" s="45"/>
      <c r="C181" s="302" t="s">
        <v>341</v>
      </c>
      <c r="D181" s="302" t="s">
        <v>1088</v>
      </c>
      <c r="E181" s="18" t="s">
        <v>176</v>
      </c>
      <c r="F181" s="303">
        <v>80.5</v>
      </c>
      <c r="G181" s="39"/>
      <c r="H181" s="45"/>
    </row>
    <row r="182" s="2" customFormat="1" ht="16.8" customHeight="1">
      <c r="A182" s="39"/>
      <c r="B182" s="45"/>
      <c r="C182" s="302" t="s">
        <v>349</v>
      </c>
      <c r="D182" s="302" t="s">
        <v>350</v>
      </c>
      <c r="E182" s="18" t="s">
        <v>289</v>
      </c>
      <c r="F182" s="303">
        <v>35.420000000000002</v>
      </c>
      <c r="G182" s="39"/>
      <c r="H182" s="45"/>
    </row>
    <row r="183" s="2" customFormat="1" ht="16.8" customHeight="1">
      <c r="A183" s="39"/>
      <c r="B183" s="45"/>
      <c r="C183" s="302" t="s">
        <v>345</v>
      </c>
      <c r="D183" s="302" t="s">
        <v>346</v>
      </c>
      <c r="E183" s="18" t="s">
        <v>176</v>
      </c>
      <c r="F183" s="303">
        <v>80.5</v>
      </c>
      <c r="G183" s="39"/>
      <c r="H183" s="45"/>
    </row>
    <row r="184" s="2" customFormat="1" ht="16.8" customHeight="1">
      <c r="A184" s="39"/>
      <c r="B184" s="45"/>
      <c r="C184" s="298" t="s">
        <v>516</v>
      </c>
      <c r="D184" s="299" t="s">
        <v>517</v>
      </c>
      <c r="E184" s="300" t="s">
        <v>167</v>
      </c>
      <c r="F184" s="301">
        <v>19.199999999999999</v>
      </c>
      <c r="G184" s="39"/>
      <c r="H184" s="45"/>
    </row>
    <row r="185" s="2" customFormat="1" ht="16.8" customHeight="1">
      <c r="A185" s="39"/>
      <c r="B185" s="45"/>
      <c r="C185" s="302" t="s">
        <v>19</v>
      </c>
      <c r="D185" s="302" t="s">
        <v>1101</v>
      </c>
      <c r="E185" s="18" t="s">
        <v>19</v>
      </c>
      <c r="F185" s="303">
        <v>9.5999999999999996</v>
      </c>
      <c r="G185" s="39"/>
      <c r="H185" s="45"/>
    </row>
    <row r="186" s="2" customFormat="1" ht="16.8" customHeight="1">
      <c r="A186" s="39"/>
      <c r="B186" s="45"/>
      <c r="C186" s="302" t="s">
        <v>19</v>
      </c>
      <c r="D186" s="302" t="s">
        <v>1102</v>
      </c>
      <c r="E186" s="18" t="s">
        <v>19</v>
      </c>
      <c r="F186" s="303">
        <v>9.5999999999999996</v>
      </c>
      <c r="G186" s="39"/>
      <c r="H186" s="45"/>
    </row>
    <row r="187" s="2" customFormat="1" ht="16.8" customHeight="1">
      <c r="A187" s="39"/>
      <c r="B187" s="45"/>
      <c r="C187" s="302" t="s">
        <v>19</v>
      </c>
      <c r="D187" s="302" t="s">
        <v>229</v>
      </c>
      <c r="E187" s="18" t="s">
        <v>19</v>
      </c>
      <c r="F187" s="303">
        <v>19.199999999999999</v>
      </c>
      <c r="G187" s="39"/>
      <c r="H187" s="45"/>
    </row>
    <row r="188" s="2" customFormat="1" ht="16.8" customHeight="1">
      <c r="A188" s="39"/>
      <c r="B188" s="45"/>
      <c r="C188" s="304" t="s">
        <v>1074</v>
      </c>
      <c r="D188" s="39"/>
      <c r="E188" s="39"/>
      <c r="F188" s="39"/>
      <c r="G188" s="39"/>
      <c r="H188" s="45"/>
    </row>
    <row r="189" s="2" customFormat="1" ht="16.8" customHeight="1">
      <c r="A189" s="39"/>
      <c r="B189" s="45"/>
      <c r="C189" s="302" t="s">
        <v>276</v>
      </c>
      <c r="D189" s="302" t="s">
        <v>1084</v>
      </c>
      <c r="E189" s="18" t="s">
        <v>171</v>
      </c>
      <c r="F189" s="303">
        <v>33.389000000000003</v>
      </c>
      <c r="G189" s="39"/>
      <c r="H189" s="45"/>
    </row>
    <row r="190" s="2" customFormat="1" ht="16.8" customHeight="1">
      <c r="A190" s="39"/>
      <c r="B190" s="45"/>
      <c r="C190" s="302" t="s">
        <v>561</v>
      </c>
      <c r="D190" s="302" t="s">
        <v>1103</v>
      </c>
      <c r="E190" s="18" t="s">
        <v>171</v>
      </c>
      <c r="F190" s="303">
        <v>231.38900000000001</v>
      </c>
      <c r="G190" s="39"/>
      <c r="H190" s="45"/>
    </row>
    <row r="191" s="2" customFormat="1" ht="16.8" customHeight="1">
      <c r="A191" s="39"/>
      <c r="B191" s="45"/>
      <c r="C191" s="302" t="s">
        <v>256</v>
      </c>
      <c r="D191" s="302" t="s">
        <v>1091</v>
      </c>
      <c r="E191" s="18" t="s">
        <v>258</v>
      </c>
      <c r="F191" s="303">
        <v>76</v>
      </c>
      <c r="G191" s="39"/>
      <c r="H191" s="45"/>
    </row>
    <row r="192" s="2" customFormat="1" ht="16.8" customHeight="1">
      <c r="A192" s="39"/>
      <c r="B192" s="45"/>
      <c r="C192" s="302" t="s">
        <v>293</v>
      </c>
      <c r="D192" s="302" t="s">
        <v>1092</v>
      </c>
      <c r="E192" s="18" t="s">
        <v>167</v>
      </c>
      <c r="F192" s="303">
        <v>19.199999999999999</v>
      </c>
      <c r="G192" s="39"/>
      <c r="H192" s="45"/>
    </row>
    <row r="193" s="2" customFormat="1">
      <c r="A193" s="39"/>
      <c r="B193" s="45"/>
      <c r="C193" s="302" t="s">
        <v>611</v>
      </c>
      <c r="D193" s="302" t="s">
        <v>1104</v>
      </c>
      <c r="E193" s="18" t="s">
        <v>289</v>
      </c>
      <c r="F193" s="303">
        <v>104.316</v>
      </c>
      <c r="G193" s="39"/>
      <c r="H193" s="45"/>
    </row>
    <row r="194" s="2" customFormat="1">
      <c r="A194" s="39"/>
      <c r="B194" s="45"/>
      <c r="C194" s="302" t="s">
        <v>617</v>
      </c>
      <c r="D194" s="302" t="s">
        <v>1105</v>
      </c>
      <c r="E194" s="18" t="s">
        <v>289</v>
      </c>
      <c r="F194" s="303">
        <v>24.960000000000001</v>
      </c>
      <c r="G194" s="39"/>
      <c r="H194" s="45"/>
    </row>
    <row r="195" s="2" customFormat="1" ht="16.8" customHeight="1">
      <c r="A195" s="39"/>
      <c r="B195" s="45"/>
      <c r="C195" s="302" t="s">
        <v>420</v>
      </c>
      <c r="D195" s="302" t="s">
        <v>1078</v>
      </c>
      <c r="E195" s="18" t="s">
        <v>289</v>
      </c>
      <c r="F195" s="303">
        <v>97.980000000000004</v>
      </c>
      <c r="G195" s="39"/>
      <c r="H195" s="45"/>
    </row>
    <row r="196" s="2" customFormat="1" ht="16.8" customHeight="1">
      <c r="A196" s="39"/>
      <c r="B196" s="45"/>
      <c r="C196" s="302" t="s">
        <v>262</v>
      </c>
      <c r="D196" s="302" t="s">
        <v>263</v>
      </c>
      <c r="E196" s="18" t="s">
        <v>221</v>
      </c>
      <c r="F196" s="303">
        <v>152</v>
      </c>
      <c r="G196" s="39"/>
      <c r="H196" s="45"/>
    </row>
    <row r="197" s="2" customFormat="1" ht="16.8" customHeight="1">
      <c r="A197" s="39"/>
      <c r="B197" s="45"/>
      <c r="C197" s="302" t="s">
        <v>268</v>
      </c>
      <c r="D197" s="302" t="s">
        <v>269</v>
      </c>
      <c r="E197" s="18" t="s">
        <v>221</v>
      </c>
      <c r="F197" s="303">
        <v>152</v>
      </c>
      <c r="G197" s="39"/>
      <c r="H197" s="45"/>
    </row>
    <row r="198" s="2" customFormat="1" ht="16.8" customHeight="1">
      <c r="A198" s="39"/>
      <c r="B198" s="45"/>
      <c r="C198" s="302" t="s">
        <v>272</v>
      </c>
      <c r="D198" s="302" t="s">
        <v>273</v>
      </c>
      <c r="E198" s="18" t="s">
        <v>221</v>
      </c>
      <c r="F198" s="303">
        <v>76</v>
      </c>
      <c r="G198" s="39"/>
      <c r="H198" s="45"/>
    </row>
    <row r="199" s="2" customFormat="1" ht="16.8" customHeight="1">
      <c r="A199" s="39"/>
      <c r="B199" s="45"/>
      <c r="C199" s="302" t="s">
        <v>297</v>
      </c>
      <c r="D199" s="302" t="s">
        <v>298</v>
      </c>
      <c r="E199" s="18" t="s">
        <v>167</v>
      </c>
      <c r="F199" s="303">
        <v>19.199999999999999</v>
      </c>
      <c r="G199" s="39"/>
      <c r="H199" s="45"/>
    </row>
    <row r="200" s="2" customFormat="1" ht="16.8" customHeight="1">
      <c r="A200" s="39"/>
      <c r="B200" s="45"/>
      <c r="C200" s="302" t="s">
        <v>358</v>
      </c>
      <c r="D200" s="302" t="s">
        <v>359</v>
      </c>
      <c r="E200" s="18" t="s">
        <v>167</v>
      </c>
      <c r="F200" s="303">
        <v>38.399999999999999</v>
      </c>
      <c r="G200" s="39"/>
      <c r="H200" s="45"/>
    </row>
    <row r="201" s="2" customFormat="1" ht="16.8" customHeight="1">
      <c r="A201" s="39"/>
      <c r="B201" s="45"/>
      <c r="C201" s="302" t="s">
        <v>332</v>
      </c>
      <c r="D201" s="302" t="s">
        <v>333</v>
      </c>
      <c r="E201" s="18" t="s">
        <v>171</v>
      </c>
      <c r="F201" s="303">
        <v>2.8799999999999999</v>
      </c>
      <c r="G201" s="39"/>
      <c r="H201" s="45"/>
    </row>
    <row r="202" s="2" customFormat="1" ht="16.8" customHeight="1">
      <c r="A202" s="39"/>
      <c r="B202" s="45"/>
      <c r="C202" s="298" t="s">
        <v>169</v>
      </c>
      <c r="D202" s="299" t="s">
        <v>170</v>
      </c>
      <c r="E202" s="300" t="s">
        <v>171</v>
      </c>
      <c r="F202" s="301">
        <v>231.38900000000001</v>
      </c>
      <c r="G202" s="39"/>
      <c r="H202" s="45"/>
    </row>
    <row r="203" s="2" customFormat="1" ht="16.8" customHeight="1">
      <c r="A203" s="39"/>
      <c r="B203" s="45"/>
      <c r="C203" s="302" t="s">
        <v>19</v>
      </c>
      <c r="D203" s="302" t="s">
        <v>560</v>
      </c>
      <c r="E203" s="18" t="s">
        <v>19</v>
      </c>
      <c r="F203" s="303">
        <v>33.389000000000003</v>
      </c>
      <c r="G203" s="39"/>
      <c r="H203" s="45"/>
    </row>
    <row r="204" s="2" customFormat="1" ht="16.8" customHeight="1">
      <c r="A204" s="39"/>
      <c r="B204" s="45"/>
      <c r="C204" s="302" t="s">
        <v>19</v>
      </c>
      <c r="D204" s="302" t="s">
        <v>564</v>
      </c>
      <c r="E204" s="18" t="s">
        <v>19</v>
      </c>
      <c r="F204" s="303">
        <v>198</v>
      </c>
      <c r="G204" s="39"/>
      <c r="H204" s="45"/>
    </row>
    <row r="205" s="2" customFormat="1" ht="16.8" customHeight="1">
      <c r="A205" s="39"/>
      <c r="B205" s="45"/>
      <c r="C205" s="302" t="s">
        <v>169</v>
      </c>
      <c r="D205" s="302" t="s">
        <v>229</v>
      </c>
      <c r="E205" s="18" t="s">
        <v>19</v>
      </c>
      <c r="F205" s="303">
        <v>231.38900000000001</v>
      </c>
      <c r="G205" s="39"/>
      <c r="H205" s="45"/>
    </row>
    <row r="206" s="2" customFormat="1" ht="16.8" customHeight="1">
      <c r="A206" s="39"/>
      <c r="B206" s="45"/>
      <c r="C206" s="304" t="s">
        <v>1074</v>
      </c>
      <c r="D206" s="39"/>
      <c r="E206" s="39"/>
      <c r="F206" s="39"/>
      <c r="G206" s="39"/>
      <c r="H206" s="45"/>
    </row>
    <row r="207" s="2" customFormat="1" ht="16.8" customHeight="1">
      <c r="A207" s="39"/>
      <c r="B207" s="45"/>
      <c r="C207" s="302" t="s">
        <v>561</v>
      </c>
      <c r="D207" s="302" t="s">
        <v>1103</v>
      </c>
      <c r="E207" s="18" t="s">
        <v>171</v>
      </c>
      <c r="F207" s="303">
        <v>231.38900000000001</v>
      </c>
      <c r="G207" s="39"/>
      <c r="H207" s="45"/>
    </row>
    <row r="208" s="2" customFormat="1" ht="16.8" customHeight="1">
      <c r="A208" s="39"/>
      <c r="B208" s="45"/>
      <c r="C208" s="302" t="s">
        <v>287</v>
      </c>
      <c r="D208" s="302" t="s">
        <v>288</v>
      </c>
      <c r="E208" s="18" t="s">
        <v>289</v>
      </c>
      <c r="F208" s="303">
        <v>379.47800000000001</v>
      </c>
      <c r="G208" s="39"/>
      <c r="H208" s="45"/>
    </row>
    <row r="209" s="2" customFormat="1" ht="16.8" customHeight="1">
      <c r="A209" s="39"/>
      <c r="B209" s="45"/>
      <c r="C209" s="298" t="s">
        <v>174</v>
      </c>
      <c r="D209" s="299" t="s">
        <v>175</v>
      </c>
      <c r="E209" s="300" t="s">
        <v>176</v>
      </c>
      <c r="F209" s="301">
        <v>57</v>
      </c>
      <c r="G209" s="39"/>
      <c r="H209" s="45"/>
    </row>
    <row r="210" s="2" customFormat="1" ht="16.8" customHeight="1">
      <c r="A210" s="39"/>
      <c r="B210" s="45"/>
      <c r="C210" s="302" t="s">
        <v>19</v>
      </c>
      <c r="D210" s="302" t="s">
        <v>550</v>
      </c>
      <c r="E210" s="18" t="s">
        <v>19</v>
      </c>
      <c r="F210" s="303">
        <v>31.5</v>
      </c>
      <c r="G210" s="39"/>
      <c r="H210" s="45"/>
    </row>
    <row r="211" s="2" customFormat="1" ht="16.8" customHeight="1">
      <c r="A211" s="39"/>
      <c r="B211" s="45"/>
      <c r="C211" s="302" t="s">
        <v>19</v>
      </c>
      <c r="D211" s="302" t="s">
        <v>551</v>
      </c>
      <c r="E211" s="18" t="s">
        <v>19</v>
      </c>
      <c r="F211" s="303">
        <v>21</v>
      </c>
      <c r="G211" s="39"/>
      <c r="H211" s="45"/>
    </row>
    <row r="212" s="2" customFormat="1" ht="16.8" customHeight="1">
      <c r="A212" s="39"/>
      <c r="B212" s="45"/>
      <c r="C212" s="302" t="s">
        <v>19</v>
      </c>
      <c r="D212" s="302" t="s">
        <v>552</v>
      </c>
      <c r="E212" s="18" t="s">
        <v>19</v>
      </c>
      <c r="F212" s="303">
        <v>4.5</v>
      </c>
      <c r="G212" s="39"/>
      <c r="H212" s="45"/>
    </row>
    <row r="213" s="2" customFormat="1" ht="16.8" customHeight="1">
      <c r="A213" s="39"/>
      <c r="B213" s="45"/>
      <c r="C213" s="302" t="s">
        <v>174</v>
      </c>
      <c r="D213" s="302" t="s">
        <v>229</v>
      </c>
      <c r="E213" s="18" t="s">
        <v>19</v>
      </c>
      <c r="F213" s="303">
        <v>57</v>
      </c>
      <c r="G213" s="39"/>
      <c r="H213" s="45"/>
    </row>
    <row r="214" s="2" customFormat="1" ht="16.8" customHeight="1">
      <c r="A214" s="39"/>
      <c r="B214" s="45"/>
      <c r="C214" s="304" t="s">
        <v>1074</v>
      </c>
      <c r="D214" s="39"/>
      <c r="E214" s="39"/>
      <c r="F214" s="39"/>
      <c r="G214" s="39"/>
      <c r="H214" s="45"/>
    </row>
    <row r="215" s="2" customFormat="1" ht="16.8" customHeight="1">
      <c r="A215" s="39"/>
      <c r="B215" s="45"/>
      <c r="C215" s="302" t="s">
        <v>230</v>
      </c>
      <c r="D215" s="302" t="s">
        <v>1086</v>
      </c>
      <c r="E215" s="18" t="s">
        <v>176</v>
      </c>
      <c r="F215" s="303">
        <v>57</v>
      </c>
      <c r="G215" s="39"/>
      <c r="H215" s="45"/>
    </row>
    <row r="216" s="2" customFormat="1" ht="16.8" customHeight="1">
      <c r="A216" s="39"/>
      <c r="B216" s="45"/>
      <c r="C216" s="302" t="s">
        <v>399</v>
      </c>
      <c r="D216" s="302" t="s">
        <v>1075</v>
      </c>
      <c r="E216" s="18" t="s">
        <v>289</v>
      </c>
      <c r="F216" s="303">
        <v>404.55799999999999</v>
      </c>
      <c r="G216" s="39"/>
      <c r="H216" s="45"/>
    </row>
    <row r="217" s="2" customFormat="1">
      <c r="A217" s="39"/>
      <c r="B217" s="45"/>
      <c r="C217" s="302" t="s">
        <v>611</v>
      </c>
      <c r="D217" s="302" t="s">
        <v>1104</v>
      </c>
      <c r="E217" s="18" t="s">
        <v>289</v>
      </c>
      <c r="F217" s="303">
        <v>104.316</v>
      </c>
      <c r="G217" s="39"/>
      <c r="H217" s="45"/>
    </row>
    <row r="218" s="2" customFormat="1" ht="16.8" customHeight="1">
      <c r="A218" s="39"/>
      <c r="B218" s="45"/>
      <c r="C218" s="302" t="s">
        <v>420</v>
      </c>
      <c r="D218" s="302" t="s">
        <v>1078</v>
      </c>
      <c r="E218" s="18" t="s">
        <v>289</v>
      </c>
      <c r="F218" s="303">
        <v>97.980000000000004</v>
      </c>
      <c r="G218" s="39"/>
      <c r="H218" s="45"/>
    </row>
    <row r="219" s="2" customFormat="1" ht="16.8" customHeight="1">
      <c r="A219" s="39"/>
      <c r="B219" s="45"/>
      <c r="C219" s="298" t="s">
        <v>178</v>
      </c>
      <c r="D219" s="299" t="s">
        <v>179</v>
      </c>
      <c r="E219" s="300" t="s">
        <v>167</v>
      </c>
      <c r="F219" s="301">
        <v>19.199999999999999</v>
      </c>
      <c r="G219" s="39"/>
      <c r="H219" s="45"/>
    </row>
    <row r="220" s="2" customFormat="1" ht="16.8" customHeight="1">
      <c r="A220" s="39"/>
      <c r="B220" s="45"/>
      <c r="C220" s="302" t="s">
        <v>19</v>
      </c>
      <c r="D220" s="302" t="s">
        <v>556</v>
      </c>
      <c r="E220" s="18" t="s">
        <v>19</v>
      </c>
      <c r="F220" s="303">
        <v>9.5999999999999996</v>
      </c>
      <c r="G220" s="39"/>
      <c r="H220" s="45"/>
    </row>
    <row r="221" s="2" customFormat="1" ht="16.8" customHeight="1">
      <c r="A221" s="39"/>
      <c r="B221" s="45"/>
      <c r="C221" s="302" t="s">
        <v>19</v>
      </c>
      <c r="D221" s="302" t="s">
        <v>557</v>
      </c>
      <c r="E221" s="18" t="s">
        <v>19</v>
      </c>
      <c r="F221" s="303">
        <v>9.5999999999999996</v>
      </c>
      <c r="G221" s="39"/>
      <c r="H221" s="45"/>
    </row>
    <row r="222" s="2" customFormat="1" ht="16.8" customHeight="1">
      <c r="A222" s="39"/>
      <c r="B222" s="45"/>
      <c r="C222" s="302" t="s">
        <v>178</v>
      </c>
      <c r="D222" s="302" t="s">
        <v>229</v>
      </c>
      <c r="E222" s="18" t="s">
        <v>19</v>
      </c>
      <c r="F222" s="303">
        <v>19.199999999999999</v>
      </c>
      <c r="G222" s="39"/>
      <c r="H222" s="45"/>
    </row>
    <row r="223" s="2" customFormat="1" ht="16.8" customHeight="1">
      <c r="A223" s="39"/>
      <c r="B223" s="45"/>
      <c r="C223" s="298" t="s">
        <v>245</v>
      </c>
      <c r="D223" s="299" t="s">
        <v>1071</v>
      </c>
      <c r="E223" s="300" t="s">
        <v>167</v>
      </c>
      <c r="F223" s="301">
        <v>100</v>
      </c>
      <c r="G223" s="39"/>
      <c r="H223" s="45"/>
    </row>
    <row r="224" s="2" customFormat="1" ht="16.8" customHeight="1">
      <c r="A224" s="39"/>
      <c r="B224" s="45"/>
      <c r="C224" s="302" t="s">
        <v>245</v>
      </c>
      <c r="D224" s="302" t="s">
        <v>470</v>
      </c>
      <c r="E224" s="18" t="s">
        <v>19</v>
      </c>
      <c r="F224" s="303">
        <v>100</v>
      </c>
      <c r="G224" s="39"/>
      <c r="H224" s="45"/>
    </row>
    <row r="225" s="2" customFormat="1" ht="26.4" customHeight="1">
      <c r="A225" s="39"/>
      <c r="B225" s="45"/>
      <c r="C225" s="297" t="s">
        <v>1106</v>
      </c>
      <c r="D225" s="297" t="s">
        <v>86</v>
      </c>
      <c r="E225" s="39"/>
      <c r="F225" s="39"/>
      <c r="G225" s="39"/>
      <c r="H225" s="45"/>
    </row>
    <row r="226" s="2" customFormat="1" ht="16.8" customHeight="1">
      <c r="A226" s="39"/>
      <c r="B226" s="45"/>
      <c r="C226" s="298" t="s">
        <v>291</v>
      </c>
      <c r="D226" s="299" t="s">
        <v>1073</v>
      </c>
      <c r="E226" s="300" t="s">
        <v>289</v>
      </c>
      <c r="F226" s="301">
        <v>438.798</v>
      </c>
      <c r="G226" s="39"/>
      <c r="H226" s="45"/>
    </row>
    <row r="227" s="2" customFormat="1" ht="16.8" customHeight="1">
      <c r="A227" s="39"/>
      <c r="B227" s="45"/>
      <c r="C227" s="302" t="s">
        <v>291</v>
      </c>
      <c r="D227" s="302" t="s">
        <v>292</v>
      </c>
      <c r="E227" s="18" t="s">
        <v>19</v>
      </c>
      <c r="F227" s="303">
        <v>438.798</v>
      </c>
      <c r="G227" s="39"/>
      <c r="H227" s="45"/>
    </row>
    <row r="228" s="2" customFormat="1" ht="16.8" customHeight="1">
      <c r="A228" s="39"/>
      <c r="B228" s="45"/>
      <c r="C228" s="304" t="s">
        <v>1074</v>
      </c>
      <c r="D228" s="39"/>
      <c r="E228" s="39"/>
      <c r="F228" s="39"/>
      <c r="G228" s="39"/>
      <c r="H228" s="45"/>
    </row>
    <row r="229" s="2" customFormat="1" ht="16.8" customHeight="1">
      <c r="A229" s="39"/>
      <c r="B229" s="45"/>
      <c r="C229" s="302" t="s">
        <v>287</v>
      </c>
      <c r="D229" s="302" t="s">
        <v>288</v>
      </c>
      <c r="E229" s="18" t="s">
        <v>289</v>
      </c>
      <c r="F229" s="303">
        <v>438.798</v>
      </c>
      <c r="G229" s="39"/>
      <c r="H229" s="45"/>
    </row>
    <row r="230" s="2" customFormat="1" ht="16.8" customHeight="1">
      <c r="A230" s="39"/>
      <c r="B230" s="45"/>
      <c r="C230" s="302" t="s">
        <v>399</v>
      </c>
      <c r="D230" s="302" t="s">
        <v>1075</v>
      </c>
      <c r="E230" s="18" t="s">
        <v>289</v>
      </c>
      <c r="F230" s="303">
        <v>476.63799999999998</v>
      </c>
      <c r="G230" s="39"/>
      <c r="H230" s="45"/>
    </row>
    <row r="231" s="2" customFormat="1" ht="16.8" customHeight="1">
      <c r="A231" s="39"/>
      <c r="B231" s="45"/>
      <c r="C231" s="298" t="s">
        <v>540</v>
      </c>
      <c r="D231" s="299" t="s">
        <v>541</v>
      </c>
      <c r="E231" s="300" t="s">
        <v>176</v>
      </c>
      <c r="F231" s="301">
        <v>86</v>
      </c>
      <c r="G231" s="39"/>
      <c r="H231" s="45"/>
    </row>
    <row r="232" s="2" customFormat="1" ht="16.8" customHeight="1">
      <c r="A232" s="39"/>
      <c r="B232" s="45"/>
      <c r="C232" s="302" t="s">
        <v>19</v>
      </c>
      <c r="D232" s="302" t="s">
        <v>644</v>
      </c>
      <c r="E232" s="18" t="s">
        <v>19</v>
      </c>
      <c r="F232" s="303">
        <v>27</v>
      </c>
      <c r="G232" s="39"/>
      <c r="H232" s="45"/>
    </row>
    <row r="233" s="2" customFormat="1" ht="16.8" customHeight="1">
      <c r="A233" s="39"/>
      <c r="B233" s="45"/>
      <c r="C233" s="302" t="s">
        <v>19</v>
      </c>
      <c r="D233" s="302" t="s">
        <v>234</v>
      </c>
      <c r="E233" s="18" t="s">
        <v>19</v>
      </c>
      <c r="F233" s="303">
        <v>45</v>
      </c>
      <c r="G233" s="39"/>
      <c r="H233" s="45"/>
    </row>
    <row r="234" s="2" customFormat="1" ht="16.8" customHeight="1">
      <c r="A234" s="39"/>
      <c r="B234" s="45"/>
      <c r="C234" s="302" t="s">
        <v>19</v>
      </c>
      <c r="D234" s="302" t="s">
        <v>645</v>
      </c>
      <c r="E234" s="18" t="s">
        <v>19</v>
      </c>
      <c r="F234" s="303">
        <v>14</v>
      </c>
      <c r="G234" s="39"/>
      <c r="H234" s="45"/>
    </row>
    <row r="235" s="2" customFormat="1" ht="16.8" customHeight="1">
      <c r="A235" s="39"/>
      <c r="B235" s="45"/>
      <c r="C235" s="302" t="s">
        <v>540</v>
      </c>
      <c r="D235" s="302" t="s">
        <v>229</v>
      </c>
      <c r="E235" s="18" t="s">
        <v>19</v>
      </c>
      <c r="F235" s="303">
        <v>86</v>
      </c>
      <c r="G235" s="39"/>
      <c r="H235" s="45"/>
    </row>
    <row r="236" s="2" customFormat="1" ht="16.8" customHeight="1">
      <c r="A236" s="39"/>
      <c r="B236" s="45"/>
      <c r="C236" s="304" t="s">
        <v>1074</v>
      </c>
      <c r="D236" s="39"/>
      <c r="E236" s="39"/>
      <c r="F236" s="39"/>
      <c r="G236" s="39"/>
      <c r="H236" s="45"/>
    </row>
    <row r="237" s="2" customFormat="1" ht="16.8" customHeight="1">
      <c r="A237" s="39"/>
      <c r="B237" s="45"/>
      <c r="C237" s="302" t="s">
        <v>337</v>
      </c>
      <c r="D237" s="302" t="s">
        <v>1087</v>
      </c>
      <c r="E237" s="18" t="s">
        <v>176</v>
      </c>
      <c r="F237" s="303">
        <v>86</v>
      </c>
      <c r="G237" s="39"/>
      <c r="H237" s="45"/>
    </row>
    <row r="238" s="2" customFormat="1" ht="16.8" customHeight="1">
      <c r="A238" s="39"/>
      <c r="B238" s="45"/>
      <c r="C238" s="302" t="s">
        <v>341</v>
      </c>
      <c r="D238" s="302" t="s">
        <v>1088</v>
      </c>
      <c r="E238" s="18" t="s">
        <v>176</v>
      </c>
      <c r="F238" s="303">
        <v>86</v>
      </c>
      <c r="G238" s="39"/>
      <c r="H238" s="45"/>
    </row>
    <row r="239" s="2" customFormat="1" ht="16.8" customHeight="1">
      <c r="A239" s="39"/>
      <c r="B239" s="45"/>
      <c r="C239" s="302" t="s">
        <v>349</v>
      </c>
      <c r="D239" s="302" t="s">
        <v>350</v>
      </c>
      <c r="E239" s="18" t="s">
        <v>289</v>
      </c>
      <c r="F239" s="303">
        <v>37.840000000000003</v>
      </c>
      <c r="G239" s="39"/>
      <c r="H239" s="45"/>
    </row>
    <row r="240" s="2" customFormat="1" ht="16.8" customHeight="1">
      <c r="A240" s="39"/>
      <c r="B240" s="45"/>
      <c r="C240" s="302" t="s">
        <v>345</v>
      </c>
      <c r="D240" s="302" t="s">
        <v>346</v>
      </c>
      <c r="E240" s="18" t="s">
        <v>176</v>
      </c>
      <c r="F240" s="303">
        <v>86</v>
      </c>
      <c r="G240" s="39"/>
      <c r="H240" s="45"/>
    </row>
    <row r="241" s="2" customFormat="1" ht="16.8" customHeight="1">
      <c r="A241" s="39"/>
      <c r="B241" s="45"/>
      <c r="C241" s="298" t="s">
        <v>516</v>
      </c>
      <c r="D241" s="299" t="s">
        <v>517</v>
      </c>
      <c r="E241" s="300" t="s">
        <v>167</v>
      </c>
      <c r="F241" s="301">
        <v>16.800000000000001</v>
      </c>
      <c r="G241" s="39"/>
      <c r="H241" s="45"/>
    </row>
    <row r="242" s="2" customFormat="1" ht="16.8" customHeight="1">
      <c r="A242" s="39"/>
      <c r="B242" s="45"/>
      <c r="C242" s="302" t="s">
        <v>19</v>
      </c>
      <c r="D242" s="302" t="s">
        <v>1107</v>
      </c>
      <c r="E242" s="18" t="s">
        <v>19</v>
      </c>
      <c r="F242" s="303">
        <v>8.4000000000000004</v>
      </c>
      <c r="G242" s="39"/>
      <c r="H242" s="45"/>
    </row>
    <row r="243" s="2" customFormat="1" ht="16.8" customHeight="1">
      <c r="A243" s="39"/>
      <c r="B243" s="45"/>
      <c r="C243" s="302" t="s">
        <v>19</v>
      </c>
      <c r="D243" s="302" t="s">
        <v>1108</v>
      </c>
      <c r="E243" s="18" t="s">
        <v>19</v>
      </c>
      <c r="F243" s="303">
        <v>8.4000000000000004</v>
      </c>
      <c r="G243" s="39"/>
      <c r="H243" s="45"/>
    </row>
    <row r="244" s="2" customFormat="1" ht="16.8" customHeight="1">
      <c r="A244" s="39"/>
      <c r="B244" s="45"/>
      <c r="C244" s="302" t="s">
        <v>19</v>
      </c>
      <c r="D244" s="302" t="s">
        <v>229</v>
      </c>
      <c r="E244" s="18" t="s">
        <v>19</v>
      </c>
      <c r="F244" s="303">
        <v>16.800000000000001</v>
      </c>
      <c r="G244" s="39"/>
      <c r="H244" s="45"/>
    </row>
    <row r="245" s="2" customFormat="1" ht="16.8" customHeight="1">
      <c r="A245" s="39"/>
      <c r="B245" s="45"/>
      <c r="C245" s="304" t="s">
        <v>1074</v>
      </c>
      <c r="D245" s="39"/>
      <c r="E245" s="39"/>
      <c r="F245" s="39"/>
      <c r="G245" s="39"/>
      <c r="H245" s="45"/>
    </row>
    <row r="246" s="2" customFormat="1" ht="16.8" customHeight="1">
      <c r="A246" s="39"/>
      <c r="B246" s="45"/>
      <c r="C246" s="302" t="s">
        <v>656</v>
      </c>
      <c r="D246" s="302" t="s">
        <v>1109</v>
      </c>
      <c r="E246" s="18" t="s">
        <v>221</v>
      </c>
      <c r="F246" s="303">
        <v>42</v>
      </c>
      <c r="G246" s="39"/>
      <c r="H246" s="45"/>
    </row>
    <row r="247" s="2" customFormat="1" ht="16.8" customHeight="1">
      <c r="A247" s="39"/>
      <c r="B247" s="45"/>
      <c r="C247" s="302" t="s">
        <v>666</v>
      </c>
      <c r="D247" s="302" t="s">
        <v>1110</v>
      </c>
      <c r="E247" s="18" t="s">
        <v>258</v>
      </c>
      <c r="F247" s="303">
        <v>84</v>
      </c>
      <c r="G247" s="39"/>
      <c r="H247" s="45"/>
    </row>
    <row r="248" s="2" customFormat="1" ht="16.8" customHeight="1">
      <c r="A248" s="39"/>
      <c r="B248" s="45"/>
      <c r="C248" s="302" t="s">
        <v>677</v>
      </c>
      <c r="D248" s="302" t="s">
        <v>1111</v>
      </c>
      <c r="E248" s="18" t="s">
        <v>167</v>
      </c>
      <c r="F248" s="303">
        <v>16.800000000000001</v>
      </c>
      <c r="G248" s="39"/>
      <c r="H248" s="45"/>
    </row>
    <row r="249" s="2" customFormat="1" ht="16.8" customHeight="1">
      <c r="A249" s="39"/>
      <c r="B249" s="45"/>
      <c r="C249" s="302" t="s">
        <v>606</v>
      </c>
      <c r="D249" s="302" t="s">
        <v>1112</v>
      </c>
      <c r="E249" s="18" t="s">
        <v>289</v>
      </c>
      <c r="F249" s="303">
        <v>44.060000000000002</v>
      </c>
      <c r="G249" s="39"/>
      <c r="H249" s="45"/>
    </row>
    <row r="250" s="2" customFormat="1">
      <c r="A250" s="39"/>
      <c r="B250" s="45"/>
      <c r="C250" s="302" t="s">
        <v>611</v>
      </c>
      <c r="D250" s="302" t="s">
        <v>1104</v>
      </c>
      <c r="E250" s="18" t="s">
        <v>289</v>
      </c>
      <c r="F250" s="303">
        <v>168.59200000000001</v>
      </c>
      <c r="G250" s="39"/>
      <c r="H250" s="45"/>
    </row>
    <row r="251" s="2" customFormat="1">
      <c r="A251" s="39"/>
      <c r="B251" s="45"/>
      <c r="C251" s="302" t="s">
        <v>617</v>
      </c>
      <c r="D251" s="302" t="s">
        <v>1105</v>
      </c>
      <c r="E251" s="18" t="s">
        <v>289</v>
      </c>
      <c r="F251" s="303">
        <v>21.84</v>
      </c>
      <c r="G251" s="39"/>
      <c r="H251" s="45"/>
    </row>
    <row r="252" s="2" customFormat="1" ht="16.8" customHeight="1">
      <c r="A252" s="39"/>
      <c r="B252" s="45"/>
      <c r="C252" s="302" t="s">
        <v>262</v>
      </c>
      <c r="D252" s="302" t="s">
        <v>263</v>
      </c>
      <c r="E252" s="18" t="s">
        <v>221</v>
      </c>
      <c r="F252" s="303">
        <v>136</v>
      </c>
      <c r="G252" s="39"/>
      <c r="H252" s="45"/>
    </row>
    <row r="253" s="2" customFormat="1" ht="16.8" customHeight="1">
      <c r="A253" s="39"/>
      <c r="B253" s="45"/>
      <c r="C253" s="302" t="s">
        <v>525</v>
      </c>
      <c r="D253" s="302" t="s">
        <v>526</v>
      </c>
      <c r="E253" s="18" t="s">
        <v>167</v>
      </c>
      <c r="F253" s="303">
        <v>16.800000000000001</v>
      </c>
      <c r="G253" s="39"/>
      <c r="H253" s="45"/>
    </row>
    <row r="254" s="2" customFormat="1" ht="16.8" customHeight="1">
      <c r="A254" s="39"/>
      <c r="B254" s="45"/>
      <c r="C254" s="302" t="s">
        <v>358</v>
      </c>
      <c r="D254" s="302" t="s">
        <v>359</v>
      </c>
      <c r="E254" s="18" t="s">
        <v>167</v>
      </c>
      <c r="F254" s="303">
        <v>33.600000000000001</v>
      </c>
      <c r="G254" s="39"/>
      <c r="H254" s="45"/>
    </row>
    <row r="255" s="2" customFormat="1" ht="16.8" customHeight="1">
      <c r="A255" s="39"/>
      <c r="B255" s="45"/>
      <c r="C255" s="302" t="s">
        <v>332</v>
      </c>
      <c r="D255" s="302" t="s">
        <v>333</v>
      </c>
      <c r="E255" s="18" t="s">
        <v>171</v>
      </c>
      <c r="F255" s="303">
        <v>2.52</v>
      </c>
      <c r="G255" s="39"/>
      <c r="H255" s="45"/>
    </row>
    <row r="256" s="2" customFormat="1" ht="16.8" customHeight="1">
      <c r="A256" s="39"/>
      <c r="B256" s="45"/>
      <c r="C256" s="298" t="s">
        <v>169</v>
      </c>
      <c r="D256" s="299" t="s">
        <v>170</v>
      </c>
      <c r="E256" s="300" t="s">
        <v>171</v>
      </c>
      <c r="F256" s="301">
        <v>267.56</v>
      </c>
      <c r="G256" s="39"/>
      <c r="H256" s="45"/>
    </row>
    <row r="257" s="2" customFormat="1" ht="16.8" customHeight="1">
      <c r="A257" s="39"/>
      <c r="B257" s="45"/>
      <c r="C257" s="302" t="s">
        <v>19</v>
      </c>
      <c r="D257" s="302" t="s">
        <v>285</v>
      </c>
      <c r="E257" s="18" t="s">
        <v>19</v>
      </c>
      <c r="F257" s="303">
        <v>69.560000000000002</v>
      </c>
      <c r="G257" s="39"/>
      <c r="H257" s="45"/>
    </row>
    <row r="258" s="2" customFormat="1" ht="16.8" customHeight="1">
      <c r="A258" s="39"/>
      <c r="B258" s="45"/>
      <c r="C258" s="302" t="s">
        <v>19</v>
      </c>
      <c r="D258" s="302" t="s">
        <v>672</v>
      </c>
      <c r="E258" s="18" t="s">
        <v>19</v>
      </c>
      <c r="F258" s="303">
        <v>198</v>
      </c>
      <c r="G258" s="39"/>
      <c r="H258" s="45"/>
    </row>
    <row r="259" s="2" customFormat="1" ht="16.8" customHeight="1">
      <c r="A259" s="39"/>
      <c r="B259" s="45"/>
      <c r="C259" s="302" t="s">
        <v>169</v>
      </c>
      <c r="D259" s="302" t="s">
        <v>229</v>
      </c>
      <c r="E259" s="18" t="s">
        <v>19</v>
      </c>
      <c r="F259" s="303">
        <v>267.56</v>
      </c>
      <c r="G259" s="39"/>
      <c r="H259" s="45"/>
    </row>
    <row r="260" s="2" customFormat="1" ht="16.8" customHeight="1">
      <c r="A260" s="39"/>
      <c r="B260" s="45"/>
      <c r="C260" s="304" t="s">
        <v>1074</v>
      </c>
      <c r="D260" s="39"/>
      <c r="E260" s="39"/>
      <c r="F260" s="39"/>
      <c r="G260" s="39"/>
      <c r="H260" s="45"/>
    </row>
    <row r="261" s="2" customFormat="1" ht="16.8" customHeight="1">
      <c r="A261" s="39"/>
      <c r="B261" s="45"/>
      <c r="C261" s="302" t="s">
        <v>282</v>
      </c>
      <c r="D261" s="302" t="s">
        <v>1083</v>
      </c>
      <c r="E261" s="18" t="s">
        <v>171</v>
      </c>
      <c r="F261" s="303">
        <v>267.56</v>
      </c>
      <c r="G261" s="39"/>
      <c r="H261" s="45"/>
    </row>
    <row r="262" s="2" customFormat="1" ht="16.8" customHeight="1">
      <c r="A262" s="39"/>
      <c r="B262" s="45"/>
      <c r="C262" s="302" t="s">
        <v>287</v>
      </c>
      <c r="D262" s="302" t="s">
        <v>288</v>
      </c>
      <c r="E262" s="18" t="s">
        <v>289</v>
      </c>
      <c r="F262" s="303">
        <v>438.798</v>
      </c>
      <c r="G262" s="39"/>
      <c r="H262" s="45"/>
    </row>
    <row r="263" s="2" customFormat="1" ht="16.8" customHeight="1">
      <c r="A263" s="39"/>
      <c r="B263" s="45"/>
      <c r="C263" s="298" t="s">
        <v>279</v>
      </c>
      <c r="D263" s="299" t="s">
        <v>1070</v>
      </c>
      <c r="E263" s="300" t="s">
        <v>171</v>
      </c>
      <c r="F263" s="301">
        <v>69.560000000000002</v>
      </c>
      <c r="G263" s="39"/>
      <c r="H263" s="45"/>
    </row>
    <row r="264" s="2" customFormat="1" ht="16.8" customHeight="1">
      <c r="A264" s="39"/>
      <c r="B264" s="45"/>
      <c r="C264" s="302" t="s">
        <v>279</v>
      </c>
      <c r="D264" s="302" t="s">
        <v>670</v>
      </c>
      <c r="E264" s="18" t="s">
        <v>19</v>
      </c>
      <c r="F264" s="303">
        <v>69.560000000000002</v>
      </c>
      <c r="G264" s="39"/>
      <c r="H264" s="45"/>
    </row>
    <row r="265" s="2" customFormat="1" ht="16.8" customHeight="1">
      <c r="A265" s="39"/>
      <c r="B265" s="45"/>
      <c r="C265" s="304" t="s">
        <v>1074</v>
      </c>
      <c r="D265" s="39"/>
      <c r="E265" s="39"/>
      <c r="F265" s="39"/>
      <c r="G265" s="39"/>
      <c r="H265" s="45"/>
    </row>
    <row r="266" s="2" customFormat="1" ht="16.8" customHeight="1">
      <c r="A266" s="39"/>
      <c r="B266" s="45"/>
      <c r="C266" s="302" t="s">
        <v>276</v>
      </c>
      <c r="D266" s="302" t="s">
        <v>1084</v>
      </c>
      <c r="E266" s="18" t="s">
        <v>171</v>
      </c>
      <c r="F266" s="303">
        <v>69.560000000000002</v>
      </c>
      <c r="G266" s="39"/>
      <c r="H266" s="45"/>
    </row>
    <row r="267" s="2" customFormat="1" ht="16.8" customHeight="1">
      <c r="A267" s="39"/>
      <c r="B267" s="45"/>
      <c r="C267" s="302" t="s">
        <v>282</v>
      </c>
      <c r="D267" s="302" t="s">
        <v>1083</v>
      </c>
      <c r="E267" s="18" t="s">
        <v>171</v>
      </c>
      <c r="F267" s="303">
        <v>267.56</v>
      </c>
      <c r="G267" s="39"/>
      <c r="H267" s="45"/>
    </row>
    <row r="268" s="2" customFormat="1">
      <c r="A268" s="39"/>
      <c r="B268" s="45"/>
      <c r="C268" s="302" t="s">
        <v>611</v>
      </c>
      <c r="D268" s="302" t="s">
        <v>1104</v>
      </c>
      <c r="E268" s="18" t="s">
        <v>289</v>
      </c>
      <c r="F268" s="303">
        <v>168.59200000000001</v>
      </c>
      <c r="G268" s="39"/>
      <c r="H268" s="45"/>
    </row>
    <row r="269" s="2" customFormat="1" ht="16.8" customHeight="1">
      <c r="A269" s="39"/>
      <c r="B269" s="45"/>
      <c r="C269" s="302" t="s">
        <v>420</v>
      </c>
      <c r="D269" s="302" t="s">
        <v>1078</v>
      </c>
      <c r="E269" s="18" t="s">
        <v>289</v>
      </c>
      <c r="F269" s="303">
        <v>163.048</v>
      </c>
      <c r="G269" s="39"/>
      <c r="H269" s="45"/>
    </row>
    <row r="270" s="2" customFormat="1" ht="16.8" customHeight="1">
      <c r="A270" s="39"/>
      <c r="B270" s="45"/>
      <c r="C270" s="298" t="s">
        <v>174</v>
      </c>
      <c r="D270" s="299" t="s">
        <v>175</v>
      </c>
      <c r="E270" s="300" t="s">
        <v>176</v>
      </c>
      <c r="F270" s="301">
        <v>86</v>
      </c>
      <c r="G270" s="39"/>
      <c r="H270" s="45"/>
    </row>
    <row r="271" s="2" customFormat="1" ht="16.8" customHeight="1">
      <c r="A271" s="39"/>
      <c r="B271" s="45"/>
      <c r="C271" s="302" t="s">
        <v>19</v>
      </c>
      <c r="D271" s="302" t="s">
        <v>644</v>
      </c>
      <c r="E271" s="18" t="s">
        <v>19</v>
      </c>
      <c r="F271" s="303">
        <v>27</v>
      </c>
      <c r="G271" s="39"/>
      <c r="H271" s="45"/>
    </row>
    <row r="272" s="2" customFormat="1" ht="16.8" customHeight="1">
      <c r="A272" s="39"/>
      <c r="B272" s="45"/>
      <c r="C272" s="302" t="s">
        <v>19</v>
      </c>
      <c r="D272" s="302" t="s">
        <v>234</v>
      </c>
      <c r="E272" s="18" t="s">
        <v>19</v>
      </c>
      <c r="F272" s="303">
        <v>45</v>
      </c>
      <c r="G272" s="39"/>
      <c r="H272" s="45"/>
    </row>
    <row r="273" s="2" customFormat="1" ht="16.8" customHeight="1">
      <c r="A273" s="39"/>
      <c r="B273" s="45"/>
      <c r="C273" s="302" t="s">
        <v>19</v>
      </c>
      <c r="D273" s="302" t="s">
        <v>645</v>
      </c>
      <c r="E273" s="18" t="s">
        <v>19</v>
      </c>
      <c r="F273" s="303">
        <v>14</v>
      </c>
      <c r="G273" s="39"/>
      <c r="H273" s="45"/>
    </row>
    <row r="274" s="2" customFormat="1" ht="16.8" customHeight="1">
      <c r="A274" s="39"/>
      <c r="B274" s="45"/>
      <c r="C274" s="302" t="s">
        <v>174</v>
      </c>
      <c r="D274" s="302" t="s">
        <v>229</v>
      </c>
      <c r="E274" s="18" t="s">
        <v>19</v>
      </c>
      <c r="F274" s="303">
        <v>86</v>
      </c>
      <c r="G274" s="39"/>
      <c r="H274" s="45"/>
    </row>
    <row r="275" s="2" customFormat="1" ht="16.8" customHeight="1">
      <c r="A275" s="39"/>
      <c r="B275" s="45"/>
      <c r="C275" s="304" t="s">
        <v>1074</v>
      </c>
      <c r="D275" s="39"/>
      <c r="E275" s="39"/>
      <c r="F275" s="39"/>
      <c r="G275" s="39"/>
      <c r="H275" s="45"/>
    </row>
    <row r="276" s="2" customFormat="1" ht="16.8" customHeight="1">
      <c r="A276" s="39"/>
      <c r="B276" s="45"/>
      <c r="C276" s="302" t="s">
        <v>230</v>
      </c>
      <c r="D276" s="302" t="s">
        <v>1086</v>
      </c>
      <c r="E276" s="18" t="s">
        <v>176</v>
      </c>
      <c r="F276" s="303">
        <v>86</v>
      </c>
      <c r="G276" s="39"/>
      <c r="H276" s="45"/>
    </row>
    <row r="277" s="2" customFormat="1" ht="16.8" customHeight="1">
      <c r="A277" s="39"/>
      <c r="B277" s="45"/>
      <c r="C277" s="302" t="s">
        <v>399</v>
      </c>
      <c r="D277" s="302" t="s">
        <v>1075</v>
      </c>
      <c r="E277" s="18" t="s">
        <v>289</v>
      </c>
      <c r="F277" s="303">
        <v>476.63799999999998</v>
      </c>
      <c r="G277" s="39"/>
      <c r="H277" s="45"/>
    </row>
    <row r="278" s="2" customFormat="1">
      <c r="A278" s="39"/>
      <c r="B278" s="45"/>
      <c r="C278" s="302" t="s">
        <v>611</v>
      </c>
      <c r="D278" s="302" t="s">
        <v>1104</v>
      </c>
      <c r="E278" s="18" t="s">
        <v>289</v>
      </c>
      <c r="F278" s="303">
        <v>168.59200000000001</v>
      </c>
      <c r="G278" s="39"/>
      <c r="H278" s="45"/>
    </row>
    <row r="279" s="2" customFormat="1" ht="16.8" customHeight="1">
      <c r="A279" s="39"/>
      <c r="B279" s="45"/>
      <c r="C279" s="302" t="s">
        <v>420</v>
      </c>
      <c r="D279" s="302" t="s">
        <v>1078</v>
      </c>
      <c r="E279" s="18" t="s">
        <v>289</v>
      </c>
      <c r="F279" s="303">
        <v>163.048</v>
      </c>
      <c r="G279" s="39"/>
      <c r="H279" s="45"/>
    </row>
    <row r="280" s="2" customFormat="1" ht="16.8" customHeight="1">
      <c r="A280" s="39"/>
      <c r="B280" s="45"/>
      <c r="C280" s="298" t="s">
        <v>178</v>
      </c>
      <c r="D280" s="299" t="s">
        <v>1113</v>
      </c>
      <c r="E280" s="300" t="s">
        <v>167</v>
      </c>
      <c r="F280" s="301">
        <v>18</v>
      </c>
      <c r="G280" s="39"/>
      <c r="H280" s="45"/>
    </row>
    <row r="281" s="2" customFormat="1" ht="16.8" customHeight="1">
      <c r="A281" s="39"/>
      <c r="B281" s="45"/>
      <c r="C281" s="302" t="s">
        <v>19</v>
      </c>
      <c r="D281" s="302" t="s">
        <v>1114</v>
      </c>
      <c r="E281" s="18" t="s">
        <v>19</v>
      </c>
      <c r="F281" s="303">
        <v>9</v>
      </c>
      <c r="G281" s="39"/>
      <c r="H281" s="45"/>
    </row>
    <row r="282" s="2" customFormat="1" ht="16.8" customHeight="1">
      <c r="A282" s="39"/>
      <c r="B282" s="45"/>
      <c r="C282" s="302" t="s">
        <v>19</v>
      </c>
      <c r="D282" s="302" t="s">
        <v>1115</v>
      </c>
      <c r="E282" s="18" t="s">
        <v>19</v>
      </c>
      <c r="F282" s="303">
        <v>9</v>
      </c>
      <c r="G282" s="39"/>
      <c r="H282" s="45"/>
    </row>
    <row r="283" s="2" customFormat="1" ht="16.8" customHeight="1">
      <c r="A283" s="39"/>
      <c r="B283" s="45"/>
      <c r="C283" s="302" t="s">
        <v>19</v>
      </c>
      <c r="D283" s="302" t="s">
        <v>229</v>
      </c>
      <c r="E283" s="18" t="s">
        <v>19</v>
      </c>
      <c r="F283" s="303">
        <v>18</v>
      </c>
      <c r="G283" s="39"/>
      <c r="H283" s="45"/>
    </row>
    <row r="284" s="2" customFormat="1" ht="16.8" customHeight="1">
      <c r="A284" s="39"/>
      <c r="B284" s="45"/>
      <c r="C284" s="298" t="s">
        <v>245</v>
      </c>
      <c r="D284" s="299" t="s">
        <v>1071</v>
      </c>
      <c r="E284" s="300" t="s">
        <v>167</v>
      </c>
      <c r="F284" s="301">
        <v>100</v>
      </c>
      <c r="G284" s="39"/>
      <c r="H284" s="45"/>
    </row>
    <row r="285" s="2" customFormat="1" ht="16.8" customHeight="1">
      <c r="A285" s="39"/>
      <c r="B285" s="45"/>
      <c r="C285" s="302" t="s">
        <v>245</v>
      </c>
      <c r="D285" s="302" t="s">
        <v>664</v>
      </c>
      <c r="E285" s="18" t="s">
        <v>19</v>
      </c>
      <c r="F285" s="303">
        <v>100</v>
      </c>
      <c r="G285" s="39"/>
      <c r="H285" s="45"/>
    </row>
    <row r="286" s="2" customFormat="1" ht="26.4" customHeight="1">
      <c r="A286" s="39"/>
      <c r="B286" s="45"/>
      <c r="C286" s="297" t="s">
        <v>1116</v>
      </c>
      <c r="D286" s="297" t="s">
        <v>86</v>
      </c>
      <c r="E286" s="39"/>
      <c r="F286" s="39"/>
      <c r="G286" s="39"/>
      <c r="H286" s="45"/>
    </row>
    <row r="287" s="2" customFormat="1" ht="16.8" customHeight="1">
      <c r="A287" s="39"/>
      <c r="B287" s="45"/>
      <c r="C287" s="298" t="s">
        <v>291</v>
      </c>
      <c r="D287" s="299" t="s">
        <v>1073</v>
      </c>
      <c r="E287" s="300" t="s">
        <v>289</v>
      </c>
      <c r="F287" s="301">
        <v>27.506</v>
      </c>
      <c r="G287" s="39"/>
      <c r="H287" s="45"/>
    </row>
    <row r="288" s="2" customFormat="1" ht="16.8" customHeight="1">
      <c r="A288" s="39"/>
      <c r="B288" s="45"/>
      <c r="C288" s="298" t="s">
        <v>712</v>
      </c>
      <c r="D288" s="299" t="s">
        <v>541</v>
      </c>
      <c r="E288" s="300" t="s">
        <v>176</v>
      </c>
      <c r="F288" s="301">
        <v>24</v>
      </c>
      <c r="G288" s="39"/>
      <c r="H288" s="45"/>
    </row>
    <row r="289" s="2" customFormat="1" ht="16.8" customHeight="1">
      <c r="A289" s="39"/>
      <c r="B289" s="45"/>
      <c r="C289" s="298" t="s">
        <v>516</v>
      </c>
      <c r="D289" s="299" t="s">
        <v>517</v>
      </c>
      <c r="E289" s="300" t="s">
        <v>167</v>
      </c>
      <c r="F289" s="301">
        <v>1.2</v>
      </c>
      <c r="G289" s="39"/>
      <c r="H289" s="45"/>
    </row>
    <row r="290" s="2" customFormat="1" ht="16.8" customHeight="1">
      <c r="A290" s="39"/>
      <c r="B290" s="45"/>
      <c r="C290" s="302" t="s">
        <v>19</v>
      </c>
      <c r="D290" s="302" t="s">
        <v>692</v>
      </c>
      <c r="E290" s="18" t="s">
        <v>19</v>
      </c>
      <c r="F290" s="303">
        <v>1.2</v>
      </c>
      <c r="G290" s="39"/>
      <c r="H290" s="45"/>
    </row>
    <row r="291" s="2" customFormat="1" ht="16.8" customHeight="1">
      <c r="A291" s="39"/>
      <c r="B291" s="45"/>
      <c r="C291" s="304" t="s">
        <v>1074</v>
      </c>
      <c r="D291" s="39"/>
      <c r="E291" s="39"/>
      <c r="F291" s="39"/>
      <c r="G291" s="39"/>
      <c r="H291" s="45"/>
    </row>
    <row r="292" s="2" customFormat="1" ht="16.8" customHeight="1">
      <c r="A292" s="39"/>
      <c r="B292" s="45"/>
      <c r="C292" s="302" t="s">
        <v>698</v>
      </c>
      <c r="D292" s="302" t="s">
        <v>1117</v>
      </c>
      <c r="E292" s="18" t="s">
        <v>258</v>
      </c>
      <c r="F292" s="303">
        <v>6</v>
      </c>
      <c r="G292" s="39"/>
      <c r="H292" s="45"/>
    </row>
    <row r="293" s="2" customFormat="1">
      <c r="A293" s="39"/>
      <c r="B293" s="45"/>
      <c r="C293" s="302" t="s">
        <v>508</v>
      </c>
      <c r="D293" s="302" t="s">
        <v>1118</v>
      </c>
      <c r="E293" s="18" t="s">
        <v>289</v>
      </c>
      <c r="F293" s="303">
        <v>0.63600000000000001</v>
      </c>
      <c r="G293" s="39"/>
      <c r="H293" s="45"/>
    </row>
    <row r="294" s="2" customFormat="1" ht="16.8" customHeight="1">
      <c r="A294" s="39"/>
      <c r="B294" s="45"/>
      <c r="C294" s="302" t="s">
        <v>701</v>
      </c>
      <c r="D294" s="302" t="s">
        <v>702</v>
      </c>
      <c r="E294" s="18" t="s">
        <v>221</v>
      </c>
      <c r="F294" s="303">
        <v>12</v>
      </c>
      <c r="G294" s="39"/>
      <c r="H294" s="45"/>
    </row>
    <row r="295" s="2" customFormat="1" ht="16.8" customHeight="1">
      <c r="A295" s="39"/>
      <c r="B295" s="45"/>
      <c r="C295" s="302" t="s">
        <v>708</v>
      </c>
      <c r="D295" s="302" t="s">
        <v>709</v>
      </c>
      <c r="E295" s="18" t="s">
        <v>167</v>
      </c>
      <c r="F295" s="303">
        <v>1.2</v>
      </c>
      <c r="G295" s="39"/>
      <c r="H295" s="45"/>
    </row>
    <row r="296" s="2" customFormat="1" ht="16.8" customHeight="1">
      <c r="A296" s="39"/>
      <c r="B296" s="45"/>
      <c r="C296" s="298" t="s">
        <v>165</v>
      </c>
      <c r="D296" s="299" t="s">
        <v>166</v>
      </c>
      <c r="E296" s="300" t="s">
        <v>167</v>
      </c>
      <c r="F296" s="301">
        <v>17.5</v>
      </c>
      <c r="G296" s="39"/>
      <c r="H296" s="45"/>
    </row>
    <row r="297" s="2" customFormat="1" ht="16.8" customHeight="1">
      <c r="A297" s="39"/>
      <c r="B297" s="45"/>
      <c r="C297" s="298" t="s">
        <v>169</v>
      </c>
      <c r="D297" s="299" t="s">
        <v>170</v>
      </c>
      <c r="E297" s="300" t="s">
        <v>171</v>
      </c>
      <c r="F297" s="301">
        <v>16.579999999999998</v>
      </c>
      <c r="G297" s="39"/>
      <c r="H297" s="45"/>
    </row>
    <row r="298" s="2" customFormat="1" ht="16.8" customHeight="1">
      <c r="A298" s="39"/>
      <c r="B298" s="45"/>
      <c r="C298" s="298" t="s">
        <v>279</v>
      </c>
      <c r="D298" s="299" t="s">
        <v>1070</v>
      </c>
      <c r="E298" s="300" t="s">
        <v>171</v>
      </c>
      <c r="F298" s="301">
        <v>16.579999999999998</v>
      </c>
      <c r="G298" s="39"/>
      <c r="H298" s="45"/>
    </row>
    <row r="299" s="2" customFormat="1" ht="16.8" customHeight="1">
      <c r="A299" s="39"/>
      <c r="B299" s="45"/>
      <c r="C299" s="298" t="s">
        <v>323</v>
      </c>
      <c r="D299" s="299" t="s">
        <v>1085</v>
      </c>
      <c r="E299" s="300" t="s">
        <v>171</v>
      </c>
      <c r="F299" s="301">
        <v>1.8</v>
      </c>
      <c r="G299" s="39"/>
      <c r="H299" s="45"/>
    </row>
    <row r="300" s="2" customFormat="1" ht="16.8" customHeight="1">
      <c r="A300" s="39"/>
      <c r="B300" s="45"/>
      <c r="C300" s="298" t="s">
        <v>1098</v>
      </c>
      <c r="D300" s="299" t="s">
        <v>1099</v>
      </c>
      <c r="E300" s="300" t="s">
        <v>717</v>
      </c>
      <c r="F300" s="301">
        <v>13</v>
      </c>
      <c r="G300" s="39"/>
      <c r="H300" s="45"/>
    </row>
    <row r="301" s="2" customFormat="1" ht="16.8" customHeight="1">
      <c r="A301" s="39"/>
      <c r="B301" s="45"/>
      <c r="C301" s="302" t="s">
        <v>19</v>
      </c>
      <c r="D301" s="302" t="s">
        <v>281</v>
      </c>
      <c r="E301" s="18" t="s">
        <v>19</v>
      </c>
      <c r="F301" s="303">
        <v>13</v>
      </c>
      <c r="G301" s="39"/>
      <c r="H301" s="45"/>
    </row>
    <row r="302" s="2" customFormat="1" ht="16.8" customHeight="1">
      <c r="A302" s="39"/>
      <c r="B302" s="45"/>
      <c r="C302" s="298" t="s">
        <v>174</v>
      </c>
      <c r="D302" s="299" t="s">
        <v>175</v>
      </c>
      <c r="E302" s="300" t="s">
        <v>176</v>
      </c>
      <c r="F302" s="301">
        <v>20</v>
      </c>
      <c r="G302" s="39"/>
      <c r="H302" s="45"/>
    </row>
    <row r="303" s="2" customFormat="1" ht="16.8" customHeight="1">
      <c r="A303" s="39"/>
      <c r="B303" s="45"/>
      <c r="C303" s="298" t="s">
        <v>245</v>
      </c>
      <c r="D303" s="299" t="s">
        <v>1071</v>
      </c>
      <c r="E303" s="300" t="s">
        <v>167</v>
      </c>
      <c r="F303" s="301">
        <v>75</v>
      </c>
      <c r="G303" s="39"/>
      <c r="H303" s="45"/>
    </row>
    <row r="304" s="2" customFormat="1" ht="26.4" customHeight="1">
      <c r="A304" s="39"/>
      <c r="B304" s="45"/>
      <c r="C304" s="297" t="s">
        <v>1119</v>
      </c>
      <c r="D304" s="297" t="s">
        <v>86</v>
      </c>
      <c r="E304" s="39"/>
      <c r="F304" s="39"/>
      <c r="G304" s="39"/>
      <c r="H304" s="45"/>
    </row>
    <row r="305" s="2" customFormat="1" ht="16.8" customHeight="1">
      <c r="A305" s="39"/>
      <c r="B305" s="45"/>
      <c r="C305" s="298" t="s">
        <v>291</v>
      </c>
      <c r="D305" s="299" t="s">
        <v>1073</v>
      </c>
      <c r="E305" s="300" t="s">
        <v>289</v>
      </c>
      <c r="F305" s="301">
        <v>22.193999999999999</v>
      </c>
      <c r="G305" s="39"/>
      <c r="H305" s="45"/>
    </row>
    <row r="306" s="2" customFormat="1" ht="16.8" customHeight="1">
      <c r="A306" s="39"/>
      <c r="B306" s="45"/>
      <c r="C306" s="302" t="s">
        <v>291</v>
      </c>
      <c r="D306" s="302" t="s">
        <v>800</v>
      </c>
      <c r="E306" s="18" t="s">
        <v>19</v>
      </c>
      <c r="F306" s="303">
        <v>22.193999999999999</v>
      </c>
      <c r="G306" s="39"/>
      <c r="H306" s="45"/>
    </row>
    <row r="307" s="2" customFormat="1" ht="16.8" customHeight="1">
      <c r="A307" s="39"/>
      <c r="B307" s="45"/>
      <c r="C307" s="304" t="s">
        <v>1074</v>
      </c>
      <c r="D307" s="39"/>
      <c r="E307" s="39"/>
      <c r="F307" s="39"/>
      <c r="G307" s="39"/>
      <c r="H307" s="45"/>
    </row>
    <row r="308" s="2" customFormat="1" ht="16.8" customHeight="1">
      <c r="A308" s="39"/>
      <c r="B308" s="45"/>
      <c r="C308" s="302" t="s">
        <v>798</v>
      </c>
      <c r="D308" s="302" t="s">
        <v>799</v>
      </c>
      <c r="E308" s="18" t="s">
        <v>289</v>
      </c>
      <c r="F308" s="303">
        <v>22.193999999999999</v>
      </c>
      <c r="G308" s="39"/>
      <c r="H308" s="45"/>
    </row>
    <row r="309" s="2" customFormat="1">
      <c r="A309" s="39"/>
      <c r="B309" s="45"/>
      <c r="C309" s="302" t="s">
        <v>611</v>
      </c>
      <c r="D309" s="302" t="s">
        <v>1104</v>
      </c>
      <c r="E309" s="18" t="s">
        <v>289</v>
      </c>
      <c r="F309" s="303">
        <v>22.193999999999999</v>
      </c>
      <c r="G309" s="39"/>
      <c r="H309" s="45"/>
    </row>
    <row r="310" s="2" customFormat="1" ht="16.8" customHeight="1">
      <c r="A310" s="39"/>
      <c r="B310" s="45"/>
      <c r="C310" s="298" t="s">
        <v>712</v>
      </c>
      <c r="D310" s="299" t="s">
        <v>541</v>
      </c>
      <c r="E310" s="300" t="s">
        <v>176</v>
      </c>
      <c r="F310" s="301">
        <v>31.5</v>
      </c>
      <c r="G310" s="39"/>
      <c r="H310" s="45"/>
    </row>
    <row r="311" s="2" customFormat="1" ht="16.8" customHeight="1">
      <c r="A311" s="39"/>
      <c r="B311" s="45"/>
      <c r="C311" s="302" t="s">
        <v>19</v>
      </c>
      <c r="D311" s="302" t="s">
        <v>721</v>
      </c>
      <c r="E311" s="18" t="s">
        <v>19</v>
      </c>
      <c r="F311" s="303">
        <v>10.199999999999999</v>
      </c>
      <c r="G311" s="39"/>
      <c r="H311" s="45"/>
    </row>
    <row r="312" s="2" customFormat="1" ht="16.8" customHeight="1">
      <c r="A312" s="39"/>
      <c r="B312" s="45"/>
      <c r="C312" s="302" t="s">
        <v>19</v>
      </c>
      <c r="D312" s="302" t="s">
        <v>722</v>
      </c>
      <c r="E312" s="18" t="s">
        <v>19</v>
      </c>
      <c r="F312" s="303">
        <v>13.9</v>
      </c>
      <c r="G312" s="39"/>
      <c r="H312" s="45"/>
    </row>
    <row r="313" s="2" customFormat="1" ht="16.8" customHeight="1">
      <c r="A313" s="39"/>
      <c r="B313" s="45"/>
      <c r="C313" s="302" t="s">
        <v>19</v>
      </c>
      <c r="D313" s="302" t="s">
        <v>827</v>
      </c>
      <c r="E313" s="18" t="s">
        <v>19</v>
      </c>
      <c r="F313" s="303">
        <v>7.4000000000000004</v>
      </c>
      <c r="G313" s="39"/>
      <c r="H313" s="45"/>
    </row>
    <row r="314" s="2" customFormat="1" ht="16.8" customHeight="1">
      <c r="A314" s="39"/>
      <c r="B314" s="45"/>
      <c r="C314" s="302" t="s">
        <v>712</v>
      </c>
      <c r="D314" s="302" t="s">
        <v>229</v>
      </c>
      <c r="E314" s="18" t="s">
        <v>19</v>
      </c>
      <c r="F314" s="303">
        <v>31.5</v>
      </c>
      <c r="G314" s="39"/>
      <c r="H314" s="45"/>
    </row>
    <row r="315" s="2" customFormat="1" ht="16.8" customHeight="1">
      <c r="A315" s="39"/>
      <c r="B315" s="45"/>
      <c r="C315" s="304" t="s">
        <v>1074</v>
      </c>
      <c r="D315" s="39"/>
      <c r="E315" s="39"/>
      <c r="F315" s="39"/>
      <c r="G315" s="39"/>
      <c r="H315" s="45"/>
    </row>
    <row r="316" s="2" customFormat="1" ht="16.8" customHeight="1">
      <c r="A316" s="39"/>
      <c r="B316" s="45"/>
      <c r="C316" s="302" t="s">
        <v>825</v>
      </c>
      <c r="D316" s="302" t="s">
        <v>1120</v>
      </c>
      <c r="E316" s="18" t="s">
        <v>176</v>
      </c>
      <c r="F316" s="303">
        <v>31.5</v>
      </c>
      <c r="G316" s="39"/>
      <c r="H316" s="45"/>
    </row>
    <row r="317" s="2" customFormat="1" ht="16.8" customHeight="1">
      <c r="A317" s="39"/>
      <c r="B317" s="45"/>
      <c r="C317" s="302" t="s">
        <v>341</v>
      </c>
      <c r="D317" s="302" t="s">
        <v>1088</v>
      </c>
      <c r="E317" s="18" t="s">
        <v>176</v>
      </c>
      <c r="F317" s="303">
        <v>31.5</v>
      </c>
      <c r="G317" s="39"/>
      <c r="H317" s="45"/>
    </row>
    <row r="318" s="2" customFormat="1" ht="16.8" customHeight="1">
      <c r="A318" s="39"/>
      <c r="B318" s="45"/>
      <c r="C318" s="302" t="s">
        <v>399</v>
      </c>
      <c r="D318" s="302" t="s">
        <v>1075</v>
      </c>
      <c r="E318" s="18" t="s">
        <v>289</v>
      </c>
      <c r="F318" s="303">
        <v>10.395</v>
      </c>
      <c r="G318" s="39"/>
      <c r="H318" s="45"/>
    </row>
    <row r="319" s="2" customFormat="1" ht="16.8" customHeight="1">
      <c r="A319" s="39"/>
      <c r="B319" s="45"/>
      <c r="C319" s="302" t="s">
        <v>349</v>
      </c>
      <c r="D319" s="302" t="s">
        <v>350</v>
      </c>
      <c r="E319" s="18" t="s">
        <v>289</v>
      </c>
      <c r="F319" s="303">
        <v>10.395</v>
      </c>
      <c r="G319" s="39"/>
      <c r="H319" s="45"/>
    </row>
    <row r="320" s="2" customFormat="1" ht="16.8" customHeight="1">
      <c r="A320" s="39"/>
      <c r="B320" s="45"/>
      <c r="C320" s="302" t="s">
        <v>345</v>
      </c>
      <c r="D320" s="302" t="s">
        <v>346</v>
      </c>
      <c r="E320" s="18" t="s">
        <v>176</v>
      </c>
      <c r="F320" s="303">
        <v>31.5</v>
      </c>
      <c r="G320" s="39"/>
      <c r="H320" s="45"/>
    </row>
    <row r="321" s="2" customFormat="1" ht="16.8" customHeight="1">
      <c r="A321" s="39"/>
      <c r="B321" s="45"/>
      <c r="C321" s="298" t="s">
        <v>516</v>
      </c>
      <c r="D321" s="299" t="s">
        <v>517</v>
      </c>
      <c r="E321" s="300" t="s">
        <v>167</v>
      </c>
      <c r="F321" s="301">
        <v>6</v>
      </c>
      <c r="G321" s="39"/>
      <c r="H321" s="45"/>
    </row>
    <row r="322" s="2" customFormat="1" ht="16.8" customHeight="1">
      <c r="A322" s="39"/>
      <c r="B322" s="45"/>
      <c r="C322" s="302" t="s">
        <v>19</v>
      </c>
      <c r="D322" s="302" t="s">
        <v>134</v>
      </c>
      <c r="E322" s="18" t="s">
        <v>19</v>
      </c>
      <c r="F322" s="303">
        <v>6</v>
      </c>
      <c r="G322" s="39"/>
      <c r="H322" s="45"/>
    </row>
    <row r="323" s="2" customFormat="1" ht="16.8" customHeight="1">
      <c r="A323" s="39"/>
      <c r="B323" s="45"/>
      <c r="C323" s="304" t="s">
        <v>1074</v>
      </c>
      <c r="D323" s="39"/>
      <c r="E323" s="39"/>
      <c r="F323" s="39"/>
      <c r="G323" s="39"/>
      <c r="H323" s="45"/>
    </row>
    <row r="324" s="2" customFormat="1" ht="16.8" customHeight="1">
      <c r="A324" s="39"/>
      <c r="B324" s="45"/>
      <c r="C324" s="302" t="s">
        <v>276</v>
      </c>
      <c r="D324" s="302" t="s">
        <v>1084</v>
      </c>
      <c r="E324" s="18" t="s">
        <v>171</v>
      </c>
      <c r="F324" s="303">
        <v>14.688000000000001</v>
      </c>
      <c r="G324" s="39"/>
      <c r="H324" s="45"/>
    </row>
    <row r="325" s="2" customFormat="1" ht="16.8" customHeight="1">
      <c r="A325" s="39"/>
      <c r="B325" s="45"/>
      <c r="C325" s="298" t="s">
        <v>169</v>
      </c>
      <c r="D325" s="299" t="s">
        <v>170</v>
      </c>
      <c r="E325" s="300" t="s">
        <v>171</v>
      </c>
      <c r="F325" s="301">
        <v>14.688000000000001</v>
      </c>
      <c r="G325" s="39"/>
      <c r="H325" s="45"/>
    </row>
    <row r="326" s="2" customFormat="1" ht="16.8" customHeight="1">
      <c r="A326" s="39"/>
      <c r="B326" s="45"/>
      <c r="C326" s="302" t="s">
        <v>19</v>
      </c>
      <c r="D326" s="302" t="s">
        <v>285</v>
      </c>
      <c r="E326" s="18" t="s">
        <v>19</v>
      </c>
      <c r="F326" s="303">
        <v>14.688000000000001</v>
      </c>
      <c r="G326" s="39"/>
      <c r="H326" s="45"/>
    </row>
    <row r="327" s="2" customFormat="1" ht="16.8" customHeight="1">
      <c r="A327" s="39"/>
      <c r="B327" s="45"/>
      <c r="C327" s="302" t="s">
        <v>169</v>
      </c>
      <c r="D327" s="302" t="s">
        <v>229</v>
      </c>
      <c r="E327" s="18" t="s">
        <v>19</v>
      </c>
      <c r="F327" s="303">
        <v>14.688000000000001</v>
      </c>
      <c r="G327" s="39"/>
      <c r="H327" s="45"/>
    </row>
    <row r="328" s="2" customFormat="1" ht="16.8" customHeight="1">
      <c r="A328" s="39"/>
      <c r="B328" s="45"/>
      <c r="C328" s="304" t="s">
        <v>1074</v>
      </c>
      <c r="D328" s="39"/>
      <c r="E328" s="39"/>
      <c r="F328" s="39"/>
      <c r="G328" s="39"/>
      <c r="H328" s="45"/>
    </row>
    <row r="329" s="2" customFormat="1" ht="16.8" customHeight="1">
      <c r="A329" s="39"/>
      <c r="B329" s="45"/>
      <c r="C329" s="302" t="s">
        <v>282</v>
      </c>
      <c r="D329" s="302" t="s">
        <v>1083</v>
      </c>
      <c r="E329" s="18" t="s">
        <v>171</v>
      </c>
      <c r="F329" s="303">
        <v>14.688000000000001</v>
      </c>
      <c r="G329" s="39"/>
      <c r="H329" s="45"/>
    </row>
    <row r="330" s="2" customFormat="1" ht="16.8" customHeight="1">
      <c r="A330" s="39"/>
      <c r="B330" s="45"/>
      <c r="C330" s="302" t="s">
        <v>798</v>
      </c>
      <c r="D330" s="302" t="s">
        <v>799</v>
      </c>
      <c r="E330" s="18" t="s">
        <v>289</v>
      </c>
      <c r="F330" s="303">
        <v>22.193999999999999</v>
      </c>
      <c r="G330" s="39"/>
      <c r="H330" s="45"/>
    </row>
    <row r="331" s="2" customFormat="1" ht="16.8" customHeight="1">
      <c r="A331" s="39"/>
      <c r="B331" s="45"/>
      <c r="C331" s="298" t="s">
        <v>279</v>
      </c>
      <c r="D331" s="299" t="s">
        <v>1070</v>
      </c>
      <c r="E331" s="300" t="s">
        <v>171</v>
      </c>
      <c r="F331" s="301">
        <v>14.688000000000001</v>
      </c>
      <c r="G331" s="39"/>
      <c r="H331" s="45"/>
    </row>
    <row r="332" s="2" customFormat="1" ht="16.8" customHeight="1">
      <c r="A332" s="39"/>
      <c r="B332" s="45"/>
      <c r="C332" s="302" t="s">
        <v>279</v>
      </c>
      <c r="D332" s="302" t="s">
        <v>797</v>
      </c>
      <c r="E332" s="18" t="s">
        <v>19</v>
      </c>
      <c r="F332" s="303">
        <v>14.688000000000001</v>
      </c>
      <c r="G332" s="39"/>
      <c r="H332" s="45"/>
    </row>
    <row r="333" s="2" customFormat="1" ht="16.8" customHeight="1">
      <c r="A333" s="39"/>
      <c r="B333" s="45"/>
      <c r="C333" s="304" t="s">
        <v>1074</v>
      </c>
      <c r="D333" s="39"/>
      <c r="E333" s="39"/>
      <c r="F333" s="39"/>
      <c r="G333" s="39"/>
      <c r="H333" s="45"/>
    </row>
    <row r="334" s="2" customFormat="1" ht="16.8" customHeight="1">
      <c r="A334" s="39"/>
      <c r="B334" s="45"/>
      <c r="C334" s="302" t="s">
        <v>276</v>
      </c>
      <c r="D334" s="302" t="s">
        <v>1084</v>
      </c>
      <c r="E334" s="18" t="s">
        <v>171</v>
      </c>
      <c r="F334" s="303">
        <v>14.688000000000001</v>
      </c>
      <c r="G334" s="39"/>
      <c r="H334" s="45"/>
    </row>
    <row r="335" s="2" customFormat="1" ht="16.8" customHeight="1">
      <c r="A335" s="39"/>
      <c r="B335" s="45"/>
      <c r="C335" s="302" t="s">
        <v>282</v>
      </c>
      <c r="D335" s="302" t="s">
        <v>1083</v>
      </c>
      <c r="E335" s="18" t="s">
        <v>171</v>
      </c>
      <c r="F335" s="303">
        <v>14.688000000000001</v>
      </c>
      <c r="G335" s="39"/>
      <c r="H335" s="45"/>
    </row>
    <row r="336" s="2" customFormat="1" ht="16.8" customHeight="1">
      <c r="A336" s="39"/>
      <c r="B336" s="45"/>
      <c r="C336" s="302" t="s">
        <v>846</v>
      </c>
      <c r="D336" s="302" t="s">
        <v>1121</v>
      </c>
      <c r="E336" s="18" t="s">
        <v>289</v>
      </c>
      <c r="F336" s="303">
        <v>34.390999999999998</v>
      </c>
      <c r="G336" s="39"/>
      <c r="H336" s="45"/>
    </row>
    <row r="337" s="2" customFormat="1" ht="16.8" customHeight="1">
      <c r="A337" s="39"/>
      <c r="B337" s="45"/>
      <c r="C337" s="302" t="s">
        <v>420</v>
      </c>
      <c r="D337" s="302" t="s">
        <v>1078</v>
      </c>
      <c r="E337" s="18" t="s">
        <v>289</v>
      </c>
      <c r="F337" s="303">
        <v>34.390999999999998</v>
      </c>
      <c r="G337" s="39"/>
      <c r="H337" s="45"/>
    </row>
    <row r="338" s="2" customFormat="1" ht="16.8" customHeight="1">
      <c r="A338" s="39"/>
      <c r="B338" s="45"/>
      <c r="C338" s="298" t="s">
        <v>174</v>
      </c>
      <c r="D338" s="299" t="s">
        <v>175</v>
      </c>
      <c r="E338" s="300" t="s">
        <v>176</v>
      </c>
      <c r="F338" s="301">
        <v>24.100000000000001</v>
      </c>
      <c r="G338" s="39"/>
      <c r="H338" s="45"/>
    </row>
    <row r="339" s="2" customFormat="1" ht="16.8" customHeight="1">
      <c r="A339" s="39"/>
      <c r="B339" s="45"/>
      <c r="C339" s="302" t="s">
        <v>19</v>
      </c>
      <c r="D339" s="302" t="s">
        <v>721</v>
      </c>
      <c r="E339" s="18" t="s">
        <v>19</v>
      </c>
      <c r="F339" s="303">
        <v>10.199999999999999</v>
      </c>
      <c r="G339" s="39"/>
      <c r="H339" s="45"/>
    </row>
    <row r="340" s="2" customFormat="1" ht="16.8" customHeight="1">
      <c r="A340" s="39"/>
      <c r="B340" s="45"/>
      <c r="C340" s="302" t="s">
        <v>19</v>
      </c>
      <c r="D340" s="302" t="s">
        <v>722</v>
      </c>
      <c r="E340" s="18" t="s">
        <v>19</v>
      </c>
      <c r="F340" s="303">
        <v>13.9</v>
      </c>
      <c r="G340" s="39"/>
      <c r="H340" s="45"/>
    </row>
    <row r="341" s="2" customFormat="1" ht="16.8" customHeight="1">
      <c r="A341" s="39"/>
      <c r="B341" s="45"/>
      <c r="C341" s="302" t="s">
        <v>174</v>
      </c>
      <c r="D341" s="302" t="s">
        <v>229</v>
      </c>
      <c r="E341" s="18" t="s">
        <v>19</v>
      </c>
      <c r="F341" s="303">
        <v>24.100000000000001</v>
      </c>
      <c r="G341" s="39"/>
      <c r="H341" s="45"/>
    </row>
    <row r="342" s="2" customFormat="1" ht="16.8" customHeight="1">
      <c r="A342" s="39"/>
      <c r="B342" s="45"/>
      <c r="C342" s="304" t="s">
        <v>1074</v>
      </c>
      <c r="D342" s="39"/>
      <c r="E342" s="39"/>
      <c r="F342" s="39"/>
      <c r="G342" s="39"/>
      <c r="H342" s="45"/>
    </row>
    <row r="343" s="2" customFormat="1" ht="16.8" customHeight="1">
      <c r="A343" s="39"/>
      <c r="B343" s="45"/>
      <c r="C343" s="302" t="s">
        <v>230</v>
      </c>
      <c r="D343" s="302" t="s">
        <v>1086</v>
      </c>
      <c r="E343" s="18" t="s">
        <v>176</v>
      </c>
      <c r="F343" s="303">
        <v>24.100000000000001</v>
      </c>
      <c r="G343" s="39"/>
      <c r="H343" s="45"/>
    </row>
    <row r="344" s="2" customFormat="1" ht="16.8" customHeight="1">
      <c r="A344" s="39"/>
      <c r="B344" s="45"/>
      <c r="C344" s="302" t="s">
        <v>846</v>
      </c>
      <c r="D344" s="302" t="s">
        <v>1121</v>
      </c>
      <c r="E344" s="18" t="s">
        <v>289</v>
      </c>
      <c r="F344" s="303">
        <v>34.390999999999998</v>
      </c>
      <c r="G344" s="39"/>
      <c r="H344" s="45"/>
    </row>
    <row r="345" s="2" customFormat="1" ht="16.8" customHeight="1">
      <c r="A345" s="39"/>
      <c r="B345" s="45"/>
      <c r="C345" s="302" t="s">
        <v>420</v>
      </c>
      <c r="D345" s="302" t="s">
        <v>1078</v>
      </c>
      <c r="E345" s="18" t="s">
        <v>289</v>
      </c>
      <c r="F345" s="303">
        <v>34.390999999999998</v>
      </c>
      <c r="G345" s="39"/>
      <c r="H345" s="45"/>
    </row>
    <row r="346" s="2" customFormat="1" ht="16.8" customHeight="1">
      <c r="A346" s="39"/>
      <c r="B346" s="45"/>
      <c r="C346" s="298" t="s">
        <v>245</v>
      </c>
      <c r="D346" s="299" t="s">
        <v>1071</v>
      </c>
      <c r="E346" s="300" t="s">
        <v>167</v>
      </c>
      <c r="F346" s="301">
        <v>75</v>
      </c>
      <c r="G346" s="39"/>
      <c r="H346" s="45"/>
    </row>
    <row r="347" s="2" customFormat="1" ht="16.8" customHeight="1">
      <c r="A347" s="39"/>
      <c r="B347" s="45"/>
      <c r="C347" s="298" t="s">
        <v>715</v>
      </c>
      <c r="D347" s="299" t="s">
        <v>716</v>
      </c>
      <c r="E347" s="300" t="s">
        <v>717</v>
      </c>
      <c r="F347" s="301">
        <v>28</v>
      </c>
      <c r="G347" s="39"/>
      <c r="H347" s="45"/>
    </row>
    <row r="348" s="2" customFormat="1" ht="16.8" customHeight="1">
      <c r="A348" s="39"/>
      <c r="B348" s="45"/>
      <c r="C348" s="302" t="s">
        <v>19</v>
      </c>
      <c r="D348" s="302" t="s">
        <v>353</v>
      </c>
      <c r="E348" s="18" t="s">
        <v>19</v>
      </c>
      <c r="F348" s="303">
        <v>28</v>
      </c>
      <c r="G348" s="39"/>
      <c r="H348" s="45"/>
    </row>
    <row r="349" s="2" customFormat="1" ht="16.8" customHeight="1">
      <c r="A349" s="39"/>
      <c r="B349" s="45"/>
      <c r="C349" s="304" t="s">
        <v>1074</v>
      </c>
      <c r="D349" s="39"/>
      <c r="E349" s="39"/>
      <c r="F349" s="39"/>
      <c r="G349" s="39"/>
      <c r="H349" s="45"/>
    </row>
    <row r="350" s="2" customFormat="1" ht="16.8" customHeight="1">
      <c r="A350" s="39"/>
      <c r="B350" s="45"/>
      <c r="C350" s="302" t="s">
        <v>751</v>
      </c>
      <c r="D350" s="302" t="s">
        <v>1122</v>
      </c>
      <c r="E350" s="18" t="s">
        <v>258</v>
      </c>
      <c r="F350" s="303">
        <v>76</v>
      </c>
      <c r="G350" s="39"/>
      <c r="H350" s="45"/>
    </row>
    <row r="351" s="2" customFormat="1" ht="16.8" customHeight="1">
      <c r="A351" s="39"/>
      <c r="B351" s="45"/>
      <c r="C351" s="302" t="s">
        <v>801</v>
      </c>
      <c r="D351" s="302" t="s">
        <v>1123</v>
      </c>
      <c r="E351" s="18" t="s">
        <v>221</v>
      </c>
      <c r="F351" s="303">
        <v>10</v>
      </c>
      <c r="G351" s="39"/>
      <c r="H351" s="45"/>
    </row>
    <row r="352" s="2" customFormat="1" ht="16.8" customHeight="1">
      <c r="A352" s="39"/>
      <c r="B352" s="45"/>
      <c r="C352" s="302" t="s">
        <v>805</v>
      </c>
      <c r="D352" s="302" t="s">
        <v>1124</v>
      </c>
      <c r="E352" s="18" t="s">
        <v>221</v>
      </c>
      <c r="F352" s="303">
        <v>18</v>
      </c>
      <c r="G352" s="39"/>
      <c r="H352" s="45"/>
    </row>
    <row r="353" s="2" customFormat="1" ht="16.8" customHeight="1">
      <c r="A353" s="39"/>
      <c r="B353" s="45"/>
      <c r="C353" s="302" t="s">
        <v>683</v>
      </c>
      <c r="D353" s="302" t="s">
        <v>1125</v>
      </c>
      <c r="E353" s="18" t="s">
        <v>289</v>
      </c>
      <c r="F353" s="303">
        <v>10</v>
      </c>
      <c r="G353" s="39"/>
      <c r="H353" s="45"/>
    </row>
    <row r="354" s="2" customFormat="1">
      <c r="A354" s="39"/>
      <c r="B354" s="45"/>
      <c r="C354" s="302" t="s">
        <v>834</v>
      </c>
      <c r="D354" s="302" t="s">
        <v>1126</v>
      </c>
      <c r="E354" s="18" t="s">
        <v>289</v>
      </c>
      <c r="F354" s="303">
        <v>50.237000000000002</v>
      </c>
      <c r="G354" s="39"/>
      <c r="H354" s="45"/>
    </row>
    <row r="355" s="2" customFormat="1" ht="16.8" customHeight="1">
      <c r="A355" s="39"/>
      <c r="B355" s="45"/>
      <c r="C355" s="302" t="s">
        <v>701</v>
      </c>
      <c r="D355" s="302" t="s">
        <v>702</v>
      </c>
      <c r="E355" s="18" t="s">
        <v>221</v>
      </c>
      <c r="F355" s="303">
        <v>40</v>
      </c>
      <c r="G355" s="39"/>
      <c r="H355" s="45"/>
    </row>
    <row r="356" s="2" customFormat="1" ht="16.8" customHeight="1">
      <c r="A356" s="39"/>
      <c r="B356" s="45"/>
      <c r="C356" s="302" t="s">
        <v>755</v>
      </c>
      <c r="D356" s="302" t="s">
        <v>756</v>
      </c>
      <c r="E356" s="18" t="s">
        <v>221</v>
      </c>
      <c r="F356" s="303">
        <v>72</v>
      </c>
      <c r="G356" s="39"/>
      <c r="H356" s="45"/>
    </row>
    <row r="357" s="2" customFormat="1" ht="16.8" customHeight="1">
      <c r="A357" s="39"/>
      <c r="B357" s="45"/>
      <c r="C357" s="302" t="s">
        <v>759</v>
      </c>
      <c r="D357" s="302" t="s">
        <v>760</v>
      </c>
      <c r="E357" s="18" t="s">
        <v>221</v>
      </c>
      <c r="F357" s="303">
        <v>20</v>
      </c>
      <c r="G357" s="39"/>
      <c r="H357" s="45"/>
    </row>
    <row r="358" s="2" customFormat="1" ht="16.8" customHeight="1">
      <c r="A358" s="39"/>
      <c r="B358" s="45"/>
      <c r="C358" s="302" t="s">
        <v>767</v>
      </c>
      <c r="D358" s="302" t="s">
        <v>768</v>
      </c>
      <c r="E358" s="18" t="s">
        <v>221</v>
      </c>
      <c r="F358" s="303">
        <v>20</v>
      </c>
      <c r="G358" s="39"/>
      <c r="H358" s="45"/>
    </row>
    <row r="359" s="2" customFormat="1" ht="16.8" customHeight="1">
      <c r="A359" s="39"/>
      <c r="B359" s="45"/>
      <c r="C359" s="302" t="s">
        <v>773</v>
      </c>
      <c r="D359" s="302" t="s">
        <v>774</v>
      </c>
      <c r="E359" s="18" t="s">
        <v>221</v>
      </c>
      <c r="F359" s="303">
        <v>80</v>
      </c>
      <c r="G359" s="39"/>
      <c r="H359" s="45"/>
    </row>
    <row r="360" s="2" customFormat="1" ht="16.8" customHeight="1">
      <c r="A360" s="39"/>
      <c r="B360" s="45"/>
      <c r="C360" s="302" t="s">
        <v>770</v>
      </c>
      <c r="D360" s="302" t="s">
        <v>771</v>
      </c>
      <c r="E360" s="18" t="s">
        <v>221</v>
      </c>
      <c r="F360" s="303">
        <v>20</v>
      </c>
      <c r="G360" s="39"/>
      <c r="H360" s="45"/>
    </row>
    <row r="361" s="2" customFormat="1" ht="16.8" customHeight="1">
      <c r="A361" s="39"/>
      <c r="B361" s="45"/>
      <c r="C361" s="302" t="s">
        <v>763</v>
      </c>
      <c r="D361" s="302" t="s">
        <v>764</v>
      </c>
      <c r="E361" s="18" t="s">
        <v>221</v>
      </c>
      <c r="F361" s="303">
        <v>100</v>
      </c>
      <c r="G361" s="39"/>
      <c r="H361" s="45"/>
    </row>
    <row r="362" s="2" customFormat="1" ht="16.8" customHeight="1">
      <c r="A362" s="39"/>
      <c r="B362" s="45"/>
      <c r="C362" s="302" t="s">
        <v>790</v>
      </c>
      <c r="D362" s="302" t="s">
        <v>791</v>
      </c>
      <c r="E362" s="18" t="s">
        <v>221</v>
      </c>
      <c r="F362" s="303">
        <v>144</v>
      </c>
      <c r="G362" s="39"/>
      <c r="H362" s="45"/>
    </row>
    <row r="363" s="2" customFormat="1" ht="16.8" customHeight="1">
      <c r="A363" s="39"/>
      <c r="B363" s="45"/>
      <c r="C363" s="302" t="s">
        <v>794</v>
      </c>
      <c r="D363" s="302" t="s">
        <v>795</v>
      </c>
      <c r="E363" s="18" t="s">
        <v>221</v>
      </c>
      <c r="F363" s="303">
        <v>144</v>
      </c>
      <c r="G363" s="39"/>
      <c r="H363" s="45"/>
    </row>
    <row r="364" s="2" customFormat="1" ht="16.8" customHeight="1">
      <c r="A364" s="39"/>
      <c r="B364" s="45"/>
      <c r="C364" s="302" t="s">
        <v>784</v>
      </c>
      <c r="D364" s="302" t="s">
        <v>785</v>
      </c>
      <c r="E364" s="18" t="s">
        <v>221</v>
      </c>
      <c r="F364" s="303">
        <v>36</v>
      </c>
      <c r="G364" s="39"/>
      <c r="H364" s="45"/>
    </row>
    <row r="365" s="2" customFormat="1" ht="16.8" customHeight="1">
      <c r="A365" s="39"/>
      <c r="B365" s="45"/>
      <c r="C365" s="302" t="s">
        <v>787</v>
      </c>
      <c r="D365" s="302" t="s">
        <v>788</v>
      </c>
      <c r="E365" s="18" t="s">
        <v>221</v>
      </c>
      <c r="F365" s="303">
        <v>20</v>
      </c>
      <c r="G365" s="39"/>
      <c r="H365" s="45"/>
    </row>
    <row r="366" s="2" customFormat="1" ht="16.8" customHeight="1">
      <c r="A366" s="39"/>
      <c r="B366" s="45"/>
      <c r="C366" s="302" t="s">
        <v>533</v>
      </c>
      <c r="D366" s="302" t="s">
        <v>534</v>
      </c>
      <c r="E366" s="18" t="s">
        <v>221</v>
      </c>
      <c r="F366" s="303">
        <v>76</v>
      </c>
      <c r="G366" s="39"/>
      <c r="H366" s="45"/>
    </row>
    <row r="367" s="2" customFormat="1" ht="16.8" customHeight="1">
      <c r="A367" s="39"/>
      <c r="B367" s="45"/>
      <c r="C367" s="302" t="s">
        <v>777</v>
      </c>
      <c r="D367" s="302" t="s">
        <v>778</v>
      </c>
      <c r="E367" s="18" t="s">
        <v>221</v>
      </c>
      <c r="F367" s="303">
        <v>36</v>
      </c>
      <c r="G367" s="39"/>
      <c r="H367" s="45"/>
    </row>
    <row r="368" s="2" customFormat="1" ht="16.8" customHeight="1">
      <c r="A368" s="39"/>
      <c r="B368" s="45"/>
      <c r="C368" s="302" t="s">
        <v>780</v>
      </c>
      <c r="D368" s="302" t="s">
        <v>781</v>
      </c>
      <c r="E368" s="18" t="s">
        <v>176</v>
      </c>
      <c r="F368" s="303">
        <v>2.8799999999999999</v>
      </c>
      <c r="G368" s="39"/>
      <c r="H368" s="45"/>
    </row>
    <row r="369" s="2" customFormat="1" ht="26.4" customHeight="1">
      <c r="A369" s="39"/>
      <c r="B369" s="45"/>
      <c r="C369" s="297" t="s">
        <v>1127</v>
      </c>
      <c r="D369" s="297" t="s">
        <v>86</v>
      </c>
      <c r="E369" s="39"/>
      <c r="F369" s="39"/>
      <c r="G369" s="39"/>
      <c r="H369" s="45"/>
    </row>
    <row r="370" s="2" customFormat="1" ht="16.8" customHeight="1">
      <c r="A370" s="39"/>
      <c r="B370" s="45"/>
      <c r="C370" s="298" t="s">
        <v>291</v>
      </c>
      <c r="D370" s="299" t="s">
        <v>1073</v>
      </c>
      <c r="E370" s="300" t="s">
        <v>289</v>
      </c>
      <c r="F370" s="301">
        <v>44.387</v>
      </c>
      <c r="G370" s="39"/>
      <c r="H370" s="45"/>
    </row>
    <row r="371" s="2" customFormat="1" ht="16.8" customHeight="1">
      <c r="A371" s="39"/>
      <c r="B371" s="45"/>
      <c r="C371" s="302" t="s">
        <v>291</v>
      </c>
      <c r="D371" s="302" t="s">
        <v>800</v>
      </c>
      <c r="E371" s="18" t="s">
        <v>19</v>
      </c>
      <c r="F371" s="303">
        <v>44.387</v>
      </c>
      <c r="G371" s="39"/>
      <c r="H371" s="45"/>
    </row>
    <row r="372" s="2" customFormat="1" ht="16.8" customHeight="1">
      <c r="A372" s="39"/>
      <c r="B372" s="45"/>
      <c r="C372" s="304" t="s">
        <v>1074</v>
      </c>
      <c r="D372" s="39"/>
      <c r="E372" s="39"/>
      <c r="F372" s="39"/>
      <c r="G372" s="39"/>
      <c r="H372" s="45"/>
    </row>
    <row r="373" s="2" customFormat="1" ht="16.8" customHeight="1">
      <c r="A373" s="39"/>
      <c r="B373" s="45"/>
      <c r="C373" s="302" t="s">
        <v>798</v>
      </c>
      <c r="D373" s="302" t="s">
        <v>799</v>
      </c>
      <c r="E373" s="18" t="s">
        <v>289</v>
      </c>
      <c r="F373" s="303">
        <v>44.387</v>
      </c>
      <c r="G373" s="39"/>
      <c r="H373" s="45"/>
    </row>
    <row r="374" s="2" customFormat="1">
      <c r="A374" s="39"/>
      <c r="B374" s="45"/>
      <c r="C374" s="302" t="s">
        <v>611</v>
      </c>
      <c r="D374" s="302" t="s">
        <v>1104</v>
      </c>
      <c r="E374" s="18" t="s">
        <v>289</v>
      </c>
      <c r="F374" s="303">
        <v>44.387</v>
      </c>
      <c r="G374" s="39"/>
      <c r="H374" s="45"/>
    </row>
    <row r="375" s="2" customFormat="1" ht="16.8" customHeight="1">
      <c r="A375" s="39"/>
      <c r="B375" s="45"/>
      <c r="C375" s="298" t="s">
        <v>712</v>
      </c>
      <c r="D375" s="299" t="s">
        <v>541</v>
      </c>
      <c r="E375" s="300" t="s">
        <v>176</v>
      </c>
      <c r="F375" s="301">
        <v>26</v>
      </c>
      <c r="G375" s="39"/>
      <c r="H375" s="45"/>
    </row>
    <row r="376" s="2" customFormat="1" ht="16.8" customHeight="1">
      <c r="A376" s="39"/>
      <c r="B376" s="45"/>
      <c r="C376" s="302" t="s">
        <v>19</v>
      </c>
      <c r="D376" s="302" t="s">
        <v>869</v>
      </c>
      <c r="E376" s="18" t="s">
        <v>19</v>
      </c>
      <c r="F376" s="303">
        <v>9</v>
      </c>
      <c r="G376" s="39"/>
      <c r="H376" s="45"/>
    </row>
    <row r="377" s="2" customFormat="1" ht="16.8" customHeight="1">
      <c r="A377" s="39"/>
      <c r="B377" s="45"/>
      <c r="C377" s="302" t="s">
        <v>19</v>
      </c>
      <c r="D377" s="302" t="s">
        <v>888</v>
      </c>
      <c r="E377" s="18" t="s">
        <v>19</v>
      </c>
      <c r="F377" s="303">
        <v>8</v>
      </c>
      <c r="G377" s="39"/>
      <c r="H377" s="45"/>
    </row>
    <row r="378" s="2" customFormat="1" ht="16.8" customHeight="1">
      <c r="A378" s="39"/>
      <c r="B378" s="45"/>
      <c r="C378" s="302" t="s">
        <v>19</v>
      </c>
      <c r="D378" s="302" t="s">
        <v>889</v>
      </c>
      <c r="E378" s="18" t="s">
        <v>19</v>
      </c>
      <c r="F378" s="303">
        <v>9</v>
      </c>
      <c r="G378" s="39"/>
      <c r="H378" s="45"/>
    </row>
    <row r="379" s="2" customFormat="1" ht="16.8" customHeight="1">
      <c r="A379" s="39"/>
      <c r="B379" s="45"/>
      <c r="C379" s="302" t="s">
        <v>712</v>
      </c>
      <c r="D379" s="302" t="s">
        <v>229</v>
      </c>
      <c r="E379" s="18" t="s">
        <v>19</v>
      </c>
      <c r="F379" s="303">
        <v>26</v>
      </c>
      <c r="G379" s="39"/>
      <c r="H379" s="45"/>
    </row>
    <row r="380" s="2" customFormat="1" ht="16.8" customHeight="1">
      <c r="A380" s="39"/>
      <c r="B380" s="45"/>
      <c r="C380" s="304" t="s">
        <v>1074</v>
      </c>
      <c r="D380" s="39"/>
      <c r="E380" s="39"/>
      <c r="F380" s="39"/>
      <c r="G380" s="39"/>
      <c r="H380" s="45"/>
    </row>
    <row r="381" s="2" customFormat="1" ht="16.8" customHeight="1">
      <c r="A381" s="39"/>
      <c r="B381" s="45"/>
      <c r="C381" s="302" t="s">
        <v>825</v>
      </c>
      <c r="D381" s="302" t="s">
        <v>1120</v>
      </c>
      <c r="E381" s="18" t="s">
        <v>176</v>
      </c>
      <c r="F381" s="303">
        <v>26</v>
      </c>
      <c r="G381" s="39"/>
      <c r="H381" s="45"/>
    </row>
    <row r="382" s="2" customFormat="1" ht="16.8" customHeight="1">
      <c r="A382" s="39"/>
      <c r="B382" s="45"/>
      <c r="C382" s="302" t="s">
        <v>341</v>
      </c>
      <c r="D382" s="302" t="s">
        <v>1088</v>
      </c>
      <c r="E382" s="18" t="s">
        <v>176</v>
      </c>
      <c r="F382" s="303">
        <v>26</v>
      </c>
      <c r="G382" s="39"/>
      <c r="H382" s="45"/>
    </row>
    <row r="383" s="2" customFormat="1" ht="16.8" customHeight="1">
      <c r="A383" s="39"/>
      <c r="B383" s="45"/>
      <c r="C383" s="302" t="s">
        <v>399</v>
      </c>
      <c r="D383" s="302" t="s">
        <v>1075</v>
      </c>
      <c r="E383" s="18" t="s">
        <v>289</v>
      </c>
      <c r="F383" s="303">
        <v>8.5800000000000001</v>
      </c>
      <c r="G383" s="39"/>
      <c r="H383" s="45"/>
    </row>
    <row r="384" s="2" customFormat="1" ht="16.8" customHeight="1">
      <c r="A384" s="39"/>
      <c r="B384" s="45"/>
      <c r="C384" s="302" t="s">
        <v>349</v>
      </c>
      <c r="D384" s="302" t="s">
        <v>350</v>
      </c>
      <c r="E384" s="18" t="s">
        <v>289</v>
      </c>
      <c r="F384" s="303">
        <v>8.5800000000000001</v>
      </c>
      <c r="G384" s="39"/>
      <c r="H384" s="45"/>
    </row>
    <row r="385" s="2" customFormat="1" ht="16.8" customHeight="1">
      <c r="A385" s="39"/>
      <c r="B385" s="45"/>
      <c r="C385" s="302" t="s">
        <v>345</v>
      </c>
      <c r="D385" s="302" t="s">
        <v>346</v>
      </c>
      <c r="E385" s="18" t="s">
        <v>176</v>
      </c>
      <c r="F385" s="303">
        <v>26</v>
      </c>
      <c r="G385" s="39"/>
      <c r="H385" s="45"/>
    </row>
    <row r="386" s="2" customFormat="1" ht="16.8" customHeight="1">
      <c r="A386" s="39"/>
      <c r="B386" s="45"/>
      <c r="C386" s="298" t="s">
        <v>516</v>
      </c>
      <c r="D386" s="299" t="s">
        <v>517</v>
      </c>
      <c r="E386" s="300" t="s">
        <v>167</v>
      </c>
      <c r="F386" s="301">
        <v>6</v>
      </c>
      <c r="G386" s="39"/>
      <c r="H386" s="45"/>
    </row>
    <row r="387" s="2" customFormat="1" ht="16.8" customHeight="1">
      <c r="A387" s="39"/>
      <c r="B387" s="45"/>
      <c r="C387" s="302" t="s">
        <v>19</v>
      </c>
      <c r="D387" s="302" t="s">
        <v>134</v>
      </c>
      <c r="E387" s="18" t="s">
        <v>19</v>
      </c>
      <c r="F387" s="303">
        <v>6</v>
      </c>
      <c r="G387" s="39"/>
      <c r="H387" s="45"/>
    </row>
    <row r="388" s="2" customFormat="1" ht="16.8" customHeight="1">
      <c r="A388" s="39"/>
      <c r="B388" s="45"/>
      <c r="C388" s="304" t="s">
        <v>1074</v>
      </c>
      <c r="D388" s="39"/>
      <c r="E388" s="39"/>
      <c r="F388" s="39"/>
      <c r="G388" s="39"/>
      <c r="H388" s="45"/>
    </row>
    <row r="389" s="2" customFormat="1" ht="16.8" customHeight="1">
      <c r="A389" s="39"/>
      <c r="B389" s="45"/>
      <c r="C389" s="302" t="s">
        <v>276</v>
      </c>
      <c r="D389" s="302" t="s">
        <v>1084</v>
      </c>
      <c r="E389" s="18" t="s">
        <v>171</v>
      </c>
      <c r="F389" s="303">
        <v>29.376000000000001</v>
      </c>
      <c r="G389" s="39"/>
      <c r="H389" s="45"/>
    </row>
    <row r="390" s="2" customFormat="1" ht="16.8" customHeight="1">
      <c r="A390" s="39"/>
      <c r="B390" s="45"/>
      <c r="C390" s="298" t="s">
        <v>169</v>
      </c>
      <c r="D390" s="299" t="s">
        <v>170</v>
      </c>
      <c r="E390" s="300" t="s">
        <v>171</v>
      </c>
      <c r="F390" s="301">
        <v>29.376000000000001</v>
      </c>
      <c r="G390" s="39"/>
      <c r="H390" s="45"/>
    </row>
    <row r="391" s="2" customFormat="1" ht="16.8" customHeight="1">
      <c r="A391" s="39"/>
      <c r="B391" s="45"/>
      <c r="C391" s="302" t="s">
        <v>19</v>
      </c>
      <c r="D391" s="302" t="s">
        <v>285</v>
      </c>
      <c r="E391" s="18" t="s">
        <v>19</v>
      </c>
      <c r="F391" s="303">
        <v>29.376000000000001</v>
      </c>
      <c r="G391" s="39"/>
      <c r="H391" s="45"/>
    </row>
    <row r="392" s="2" customFormat="1" ht="16.8" customHeight="1">
      <c r="A392" s="39"/>
      <c r="B392" s="45"/>
      <c r="C392" s="302" t="s">
        <v>169</v>
      </c>
      <c r="D392" s="302" t="s">
        <v>229</v>
      </c>
      <c r="E392" s="18" t="s">
        <v>19</v>
      </c>
      <c r="F392" s="303">
        <v>29.376000000000001</v>
      </c>
      <c r="G392" s="39"/>
      <c r="H392" s="45"/>
    </row>
    <row r="393" s="2" customFormat="1" ht="16.8" customHeight="1">
      <c r="A393" s="39"/>
      <c r="B393" s="45"/>
      <c r="C393" s="304" t="s">
        <v>1074</v>
      </c>
      <c r="D393" s="39"/>
      <c r="E393" s="39"/>
      <c r="F393" s="39"/>
      <c r="G393" s="39"/>
      <c r="H393" s="45"/>
    </row>
    <row r="394" s="2" customFormat="1" ht="16.8" customHeight="1">
      <c r="A394" s="39"/>
      <c r="B394" s="45"/>
      <c r="C394" s="302" t="s">
        <v>282</v>
      </c>
      <c r="D394" s="302" t="s">
        <v>1083</v>
      </c>
      <c r="E394" s="18" t="s">
        <v>171</v>
      </c>
      <c r="F394" s="303">
        <v>29.376000000000001</v>
      </c>
      <c r="G394" s="39"/>
      <c r="H394" s="45"/>
    </row>
    <row r="395" s="2" customFormat="1" ht="16.8" customHeight="1">
      <c r="A395" s="39"/>
      <c r="B395" s="45"/>
      <c r="C395" s="302" t="s">
        <v>798</v>
      </c>
      <c r="D395" s="302" t="s">
        <v>799</v>
      </c>
      <c r="E395" s="18" t="s">
        <v>289</v>
      </c>
      <c r="F395" s="303">
        <v>44.387</v>
      </c>
      <c r="G395" s="39"/>
      <c r="H395" s="45"/>
    </row>
    <row r="396" s="2" customFormat="1" ht="16.8" customHeight="1">
      <c r="A396" s="39"/>
      <c r="B396" s="45"/>
      <c r="C396" s="298" t="s">
        <v>279</v>
      </c>
      <c r="D396" s="299" t="s">
        <v>1070</v>
      </c>
      <c r="E396" s="300" t="s">
        <v>171</v>
      </c>
      <c r="F396" s="301">
        <v>29.376000000000001</v>
      </c>
      <c r="G396" s="39"/>
      <c r="H396" s="45"/>
    </row>
    <row r="397" s="2" customFormat="1" ht="16.8" customHeight="1">
      <c r="A397" s="39"/>
      <c r="B397" s="45"/>
      <c r="C397" s="302" t="s">
        <v>279</v>
      </c>
      <c r="D397" s="302" t="s">
        <v>883</v>
      </c>
      <c r="E397" s="18" t="s">
        <v>19</v>
      </c>
      <c r="F397" s="303">
        <v>29.376000000000001</v>
      </c>
      <c r="G397" s="39"/>
      <c r="H397" s="45"/>
    </row>
    <row r="398" s="2" customFormat="1" ht="16.8" customHeight="1">
      <c r="A398" s="39"/>
      <c r="B398" s="45"/>
      <c r="C398" s="304" t="s">
        <v>1074</v>
      </c>
      <c r="D398" s="39"/>
      <c r="E398" s="39"/>
      <c r="F398" s="39"/>
      <c r="G398" s="39"/>
      <c r="H398" s="45"/>
    </row>
    <row r="399" s="2" customFormat="1" ht="16.8" customHeight="1">
      <c r="A399" s="39"/>
      <c r="B399" s="45"/>
      <c r="C399" s="302" t="s">
        <v>276</v>
      </c>
      <c r="D399" s="302" t="s">
        <v>1084</v>
      </c>
      <c r="E399" s="18" t="s">
        <v>171</v>
      </c>
      <c r="F399" s="303">
        <v>29.376000000000001</v>
      </c>
      <c r="G399" s="39"/>
      <c r="H399" s="45"/>
    </row>
    <row r="400" s="2" customFormat="1" ht="16.8" customHeight="1">
      <c r="A400" s="39"/>
      <c r="B400" s="45"/>
      <c r="C400" s="302" t="s">
        <v>282</v>
      </c>
      <c r="D400" s="302" t="s">
        <v>1083</v>
      </c>
      <c r="E400" s="18" t="s">
        <v>171</v>
      </c>
      <c r="F400" s="303">
        <v>29.376000000000001</v>
      </c>
      <c r="G400" s="39"/>
      <c r="H400" s="45"/>
    </row>
    <row r="401" s="2" customFormat="1" ht="16.8" customHeight="1">
      <c r="A401" s="39"/>
      <c r="B401" s="45"/>
      <c r="C401" s="302" t="s">
        <v>846</v>
      </c>
      <c r="D401" s="302" t="s">
        <v>1121</v>
      </c>
      <c r="E401" s="18" t="s">
        <v>289</v>
      </c>
      <c r="F401" s="303">
        <v>58.817</v>
      </c>
      <c r="G401" s="39"/>
      <c r="H401" s="45"/>
    </row>
    <row r="402" s="2" customFormat="1" ht="16.8" customHeight="1">
      <c r="A402" s="39"/>
      <c r="B402" s="45"/>
      <c r="C402" s="302" t="s">
        <v>420</v>
      </c>
      <c r="D402" s="302" t="s">
        <v>1078</v>
      </c>
      <c r="E402" s="18" t="s">
        <v>289</v>
      </c>
      <c r="F402" s="303">
        <v>58.817</v>
      </c>
      <c r="G402" s="39"/>
      <c r="H402" s="45"/>
    </row>
    <row r="403" s="2" customFormat="1" ht="16.8" customHeight="1">
      <c r="A403" s="39"/>
      <c r="B403" s="45"/>
      <c r="C403" s="298" t="s">
        <v>174</v>
      </c>
      <c r="D403" s="299" t="s">
        <v>175</v>
      </c>
      <c r="E403" s="300" t="s">
        <v>176</v>
      </c>
      <c r="F403" s="301">
        <v>18</v>
      </c>
      <c r="G403" s="39"/>
      <c r="H403" s="45"/>
    </row>
    <row r="404" s="2" customFormat="1" ht="16.8" customHeight="1">
      <c r="A404" s="39"/>
      <c r="B404" s="45"/>
      <c r="C404" s="302" t="s">
        <v>19</v>
      </c>
      <c r="D404" s="302" t="s">
        <v>869</v>
      </c>
      <c r="E404" s="18" t="s">
        <v>19</v>
      </c>
      <c r="F404" s="303">
        <v>9</v>
      </c>
      <c r="G404" s="39"/>
      <c r="H404" s="45"/>
    </row>
    <row r="405" s="2" customFormat="1" ht="16.8" customHeight="1">
      <c r="A405" s="39"/>
      <c r="B405" s="45"/>
      <c r="C405" s="302" t="s">
        <v>19</v>
      </c>
      <c r="D405" s="302" t="s">
        <v>870</v>
      </c>
      <c r="E405" s="18" t="s">
        <v>19</v>
      </c>
      <c r="F405" s="303">
        <v>9</v>
      </c>
      <c r="G405" s="39"/>
      <c r="H405" s="45"/>
    </row>
    <row r="406" s="2" customFormat="1" ht="16.8" customHeight="1">
      <c r="A406" s="39"/>
      <c r="B406" s="45"/>
      <c r="C406" s="302" t="s">
        <v>174</v>
      </c>
      <c r="D406" s="302" t="s">
        <v>229</v>
      </c>
      <c r="E406" s="18" t="s">
        <v>19</v>
      </c>
      <c r="F406" s="303">
        <v>18</v>
      </c>
      <c r="G406" s="39"/>
      <c r="H406" s="45"/>
    </row>
    <row r="407" s="2" customFormat="1" ht="16.8" customHeight="1">
      <c r="A407" s="39"/>
      <c r="B407" s="45"/>
      <c r="C407" s="304" t="s">
        <v>1074</v>
      </c>
      <c r="D407" s="39"/>
      <c r="E407" s="39"/>
      <c r="F407" s="39"/>
      <c r="G407" s="39"/>
      <c r="H407" s="45"/>
    </row>
    <row r="408" s="2" customFormat="1" ht="16.8" customHeight="1">
      <c r="A408" s="39"/>
      <c r="B408" s="45"/>
      <c r="C408" s="302" t="s">
        <v>230</v>
      </c>
      <c r="D408" s="302" t="s">
        <v>1086</v>
      </c>
      <c r="E408" s="18" t="s">
        <v>176</v>
      </c>
      <c r="F408" s="303">
        <v>18</v>
      </c>
      <c r="G408" s="39"/>
      <c r="H408" s="45"/>
    </row>
    <row r="409" s="2" customFormat="1" ht="16.8" customHeight="1">
      <c r="A409" s="39"/>
      <c r="B409" s="45"/>
      <c r="C409" s="302" t="s">
        <v>846</v>
      </c>
      <c r="D409" s="302" t="s">
        <v>1121</v>
      </c>
      <c r="E409" s="18" t="s">
        <v>289</v>
      </c>
      <c r="F409" s="303">
        <v>58.817</v>
      </c>
      <c r="G409" s="39"/>
      <c r="H409" s="45"/>
    </row>
    <row r="410" s="2" customFormat="1" ht="16.8" customHeight="1">
      <c r="A410" s="39"/>
      <c r="B410" s="45"/>
      <c r="C410" s="302" t="s">
        <v>420</v>
      </c>
      <c r="D410" s="302" t="s">
        <v>1078</v>
      </c>
      <c r="E410" s="18" t="s">
        <v>289</v>
      </c>
      <c r="F410" s="303">
        <v>58.817</v>
      </c>
      <c r="G410" s="39"/>
      <c r="H410" s="45"/>
    </row>
    <row r="411" s="2" customFormat="1" ht="16.8" customHeight="1">
      <c r="A411" s="39"/>
      <c r="B411" s="45"/>
      <c r="C411" s="298" t="s">
        <v>245</v>
      </c>
      <c r="D411" s="299" t="s">
        <v>1071</v>
      </c>
      <c r="E411" s="300" t="s">
        <v>167</v>
      </c>
      <c r="F411" s="301">
        <v>75</v>
      </c>
      <c r="G411" s="39"/>
      <c r="H411" s="45"/>
    </row>
    <row r="412" s="2" customFormat="1" ht="16.8" customHeight="1">
      <c r="A412" s="39"/>
      <c r="B412" s="45"/>
      <c r="C412" s="298" t="s">
        <v>715</v>
      </c>
      <c r="D412" s="299" t="s">
        <v>716</v>
      </c>
      <c r="E412" s="300" t="s">
        <v>717</v>
      </c>
      <c r="F412" s="301">
        <v>47</v>
      </c>
      <c r="G412" s="39"/>
      <c r="H412" s="45"/>
    </row>
    <row r="413" s="2" customFormat="1" ht="16.8" customHeight="1">
      <c r="A413" s="39"/>
      <c r="B413" s="45"/>
      <c r="C413" s="302" t="s">
        <v>19</v>
      </c>
      <c r="D413" s="302" t="s">
        <v>843</v>
      </c>
      <c r="E413" s="18" t="s">
        <v>19</v>
      </c>
      <c r="F413" s="303">
        <v>47</v>
      </c>
      <c r="G413" s="39"/>
      <c r="H413" s="45"/>
    </row>
    <row r="414" s="2" customFormat="1" ht="16.8" customHeight="1">
      <c r="A414" s="39"/>
      <c r="B414" s="45"/>
      <c r="C414" s="304" t="s">
        <v>1074</v>
      </c>
      <c r="D414" s="39"/>
      <c r="E414" s="39"/>
      <c r="F414" s="39"/>
      <c r="G414" s="39"/>
      <c r="H414" s="45"/>
    </row>
    <row r="415" s="2" customFormat="1" ht="16.8" customHeight="1">
      <c r="A415" s="39"/>
      <c r="B415" s="45"/>
      <c r="C415" s="302" t="s">
        <v>751</v>
      </c>
      <c r="D415" s="302" t="s">
        <v>1122</v>
      </c>
      <c r="E415" s="18" t="s">
        <v>258</v>
      </c>
      <c r="F415" s="303">
        <v>112</v>
      </c>
      <c r="G415" s="39"/>
      <c r="H415" s="45"/>
    </row>
    <row r="416" s="2" customFormat="1" ht="16.8" customHeight="1">
      <c r="A416" s="39"/>
      <c r="B416" s="45"/>
      <c r="C416" s="302" t="s">
        <v>801</v>
      </c>
      <c r="D416" s="302" t="s">
        <v>1123</v>
      </c>
      <c r="E416" s="18" t="s">
        <v>221</v>
      </c>
      <c r="F416" s="303">
        <v>9</v>
      </c>
      <c r="G416" s="39"/>
      <c r="H416" s="45"/>
    </row>
    <row r="417" s="2" customFormat="1" ht="16.8" customHeight="1">
      <c r="A417" s="39"/>
      <c r="B417" s="45"/>
      <c r="C417" s="302" t="s">
        <v>805</v>
      </c>
      <c r="D417" s="302" t="s">
        <v>1124</v>
      </c>
      <c r="E417" s="18" t="s">
        <v>221</v>
      </c>
      <c r="F417" s="303">
        <v>38</v>
      </c>
      <c r="G417" s="39"/>
      <c r="H417" s="45"/>
    </row>
    <row r="418" s="2" customFormat="1" ht="16.8" customHeight="1">
      <c r="A418" s="39"/>
      <c r="B418" s="45"/>
      <c r="C418" s="302" t="s">
        <v>683</v>
      </c>
      <c r="D418" s="302" t="s">
        <v>1125</v>
      </c>
      <c r="E418" s="18" t="s">
        <v>289</v>
      </c>
      <c r="F418" s="303">
        <v>9</v>
      </c>
      <c r="G418" s="39"/>
      <c r="H418" s="45"/>
    </row>
    <row r="419" s="2" customFormat="1">
      <c r="A419" s="39"/>
      <c r="B419" s="45"/>
      <c r="C419" s="302" t="s">
        <v>834</v>
      </c>
      <c r="D419" s="302" t="s">
        <v>1126</v>
      </c>
      <c r="E419" s="18" t="s">
        <v>289</v>
      </c>
      <c r="F419" s="303">
        <v>89.236999999999995</v>
      </c>
      <c r="G419" s="39"/>
      <c r="H419" s="45"/>
    </row>
    <row r="420" s="2" customFormat="1" ht="16.8" customHeight="1">
      <c r="A420" s="39"/>
      <c r="B420" s="45"/>
      <c r="C420" s="302" t="s">
        <v>701</v>
      </c>
      <c r="D420" s="302" t="s">
        <v>702</v>
      </c>
      <c r="E420" s="18" t="s">
        <v>221</v>
      </c>
      <c r="F420" s="303">
        <v>36</v>
      </c>
      <c r="G420" s="39"/>
      <c r="H420" s="45"/>
    </row>
    <row r="421" s="2" customFormat="1" ht="16.8" customHeight="1">
      <c r="A421" s="39"/>
      <c r="B421" s="45"/>
      <c r="C421" s="302" t="s">
        <v>755</v>
      </c>
      <c r="D421" s="302" t="s">
        <v>756</v>
      </c>
      <c r="E421" s="18" t="s">
        <v>221</v>
      </c>
      <c r="F421" s="303">
        <v>152</v>
      </c>
      <c r="G421" s="39"/>
      <c r="H421" s="45"/>
    </row>
    <row r="422" s="2" customFormat="1" ht="16.8" customHeight="1">
      <c r="A422" s="39"/>
      <c r="B422" s="45"/>
      <c r="C422" s="302" t="s">
        <v>759</v>
      </c>
      <c r="D422" s="302" t="s">
        <v>760</v>
      </c>
      <c r="E422" s="18" t="s">
        <v>221</v>
      </c>
      <c r="F422" s="303">
        <v>18</v>
      </c>
      <c r="G422" s="39"/>
      <c r="H422" s="45"/>
    </row>
    <row r="423" s="2" customFormat="1" ht="16.8" customHeight="1">
      <c r="A423" s="39"/>
      <c r="B423" s="45"/>
      <c r="C423" s="302" t="s">
        <v>767</v>
      </c>
      <c r="D423" s="302" t="s">
        <v>768</v>
      </c>
      <c r="E423" s="18" t="s">
        <v>221</v>
      </c>
      <c r="F423" s="303">
        <v>18</v>
      </c>
      <c r="G423" s="39"/>
      <c r="H423" s="45"/>
    </row>
    <row r="424" s="2" customFormat="1" ht="16.8" customHeight="1">
      <c r="A424" s="39"/>
      <c r="B424" s="45"/>
      <c r="C424" s="302" t="s">
        <v>773</v>
      </c>
      <c r="D424" s="302" t="s">
        <v>774</v>
      </c>
      <c r="E424" s="18" t="s">
        <v>221</v>
      </c>
      <c r="F424" s="303">
        <v>72</v>
      </c>
      <c r="G424" s="39"/>
      <c r="H424" s="45"/>
    </row>
    <row r="425" s="2" customFormat="1" ht="16.8" customHeight="1">
      <c r="A425" s="39"/>
      <c r="B425" s="45"/>
      <c r="C425" s="302" t="s">
        <v>770</v>
      </c>
      <c r="D425" s="302" t="s">
        <v>771</v>
      </c>
      <c r="E425" s="18" t="s">
        <v>221</v>
      </c>
      <c r="F425" s="303">
        <v>18</v>
      </c>
      <c r="G425" s="39"/>
      <c r="H425" s="45"/>
    </row>
    <row r="426" s="2" customFormat="1" ht="16.8" customHeight="1">
      <c r="A426" s="39"/>
      <c r="B426" s="45"/>
      <c r="C426" s="302" t="s">
        <v>763</v>
      </c>
      <c r="D426" s="302" t="s">
        <v>764</v>
      </c>
      <c r="E426" s="18" t="s">
        <v>221</v>
      </c>
      <c r="F426" s="303">
        <v>90</v>
      </c>
      <c r="G426" s="39"/>
      <c r="H426" s="45"/>
    </row>
    <row r="427" s="2" customFormat="1" ht="16.8" customHeight="1">
      <c r="A427" s="39"/>
      <c r="B427" s="45"/>
      <c r="C427" s="302" t="s">
        <v>790</v>
      </c>
      <c r="D427" s="302" t="s">
        <v>791</v>
      </c>
      <c r="E427" s="18" t="s">
        <v>221</v>
      </c>
      <c r="F427" s="303">
        <v>304</v>
      </c>
      <c r="G427" s="39"/>
      <c r="H427" s="45"/>
    </row>
    <row r="428" s="2" customFormat="1" ht="16.8" customHeight="1">
      <c r="A428" s="39"/>
      <c r="B428" s="45"/>
      <c r="C428" s="302" t="s">
        <v>794</v>
      </c>
      <c r="D428" s="302" t="s">
        <v>795</v>
      </c>
      <c r="E428" s="18" t="s">
        <v>221</v>
      </c>
      <c r="F428" s="303">
        <v>304</v>
      </c>
      <c r="G428" s="39"/>
      <c r="H428" s="45"/>
    </row>
    <row r="429" s="2" customFormat="1" ht="16.8" customHeight="1">
      <c r="A429" s="39"/>
      <c r="B429" s="45"/>
      <c r="C429" s="302" t="s">
        <v>784</v>
      </c>
      <c r="D429" s="302" t="s">
        <v>785</v>
      </c>
      <c r="E429" s="18" t="s">
        <v>221</v>
      </c>
      <c r="F429" s="303">
        <v>76</v>
      </c>
      <c r="G429" s="39"/>
      <c r="H429" s="45"/>
    </row>
    <row r="430" s="2" customFormat="1" ht="16.8" customHeight="1">
      <c r="A430" s="39"/>
      <c r="B430" s="45"/>
      <c r="C430" s="302" t="s">
        <v>787</v>
      </c>
      <c r="D430" s="302" t="s">
        <v>788</v>
      </c>
      <c r="E430" s="18" t="s">
        <v>221</v>
      </c>
      <c r="F430" s="303">
        <v>18</v>
      </c>
      <c r="G430" s="39"/>
      <c r="H430" s="45"/>
    </row>
    <row r="431" s="2" customFormat="1" ht="16.8" customHeight="1">
      <c r="A431" s="39"/>
      <c r="B431" s="45"/>
      <c r="C431" s="302" t="s">
        <v>533</v>
      </c>
      <c r="D431" s="302" t="s">
        <v>534</v>
      </c>
      <c r="E431" s="18" t="s">
        <v>221</v>
      </c>
      <c r="F431" s="303">
        <v>112</v>
      </c>
      <c r="G431" s="39"/>
      <c r="H431" s="45"/>
    </row>
    <row r="432" s="2" customFormat="1" ht="16.8" customHeight="1">
      <c r="A432" s="39"/>
      <c r="B432" s="45"/>
      <c r="C432" s="302" t="s">
        <v>777</v>
      </c>
      <c r="D432" s="302" t="s">
        <v>778</v>
      </c>
      <c r="E432" s="18" t="s">
        <v>221</v>
      </c>
      <c r="F432" s="303">
        <v>76</v>
      </c>
      <c r="G432" s="39"/>
      <c r="H432" s="45"/>
    </row>
    <row r="433" s="2" customFormat="1" ht="16.8" customHeight="1">
      <c r="A433" s="39"/>
      <c r="B433" s="45"/>
      <c r="C433" s="302" t="s">
        <v>780</v>
      </c>
      <c r="D433" s="302" t="s">
        <v>781</v>
      </c>
      <c r="E433" s="18" t="s">
        <v>176</v>
      </c>
      <c r="F433" s="303">
        <v>2.5920000000000001</v>
      </c>
      <c r="G433" s="39"/>
      <c r="H433" s="45"/>
    </row>
    <row r="434" s="2" customFormat="1" ht="26.4" customHeight="1">
      <c r="A434" s="39"/>
      <c r="B434" s="45"/>
      <c r="C434" s="297" t="s">
        <v>1128</v>
      </c>
      <c r="D434" s="297" t="s">
        <v>86</v>
      </c>
      <c r="E434" s="39"/>
      <c r="F434" s="39"/>
      <c r="G434" s="39"/>
      <c r="H434" s="45"/>
    </row>
    <row r="435" s="2" customFormat="1" ht="16.8" customHeight="1">
      <c r="A435" s="39"/>
      <c r="B435" s="45"/>
      <c r="C435" s="298" t="s">
        <v>291</v>
      </c>
      <c r="D435" s="299" t="s">
        <v>1073</v>
      </c>
      <c r="E435" s="300" t="s">
        <v>289</v>
      </c>
      <c r="F435" s="301">
        <v>212.48400000000001</v>
      </c>
      <c r="G435" s="39"/>
      <c r="H435" s="45"/>
    </row>
    <row r="436" s="2" customFormat="1" ht="16.8" customHeight="1">
      <c r="A436" s="39"/>
      <c r="B436" s="45"/>
      <c r="C436" s="302" t="s">
        <v>291</v>
      </c>
      <c r="D436" s="302" t="s">
        <v>800</v>
      </c>
      <c r="E436" s="18" t="s">
        <v>19</v>
      </c>
      <c r="F436" s="303">
        <v>212.48400000000001</v>
      </c>
      <c r="G436" s="39"/>
      <c r="H436" s="45"/>
    </row>
    <row r="437" s="2" customFormat="1" ht="16.8" customHeight="1">
      <c r="A437" s="39"/>
      <c r="B437" s="45"/>
      <c r="C437" s="304" t="s">
        <v>1074</v>
      </c>
      <c r="D437" s="39"/>
      <c r="E437" s="39"/>
      <c r="F437" s="39"/>
      <c r="G437" s="39"/>
      <c r="H437" s="45"/>
    </row>
    <row r="438" s="2" customFormat="1" ht="16.8" customHeight="1">
      <c r="A438" s="39"/>
      <c r="B438" s="45"/>
      <c r="C438" s="302" t="s">
        <v>798</v>
      </c>
      <c r="D438" s="302" t="s">
        <v>799</v>
      </c>
      <c r="E438" s="18" t="s">
        <v>289</v>
      </c>
      <c r="F438" s="303">
        <v>212.48400000000001</v>
      </c>
      <c r="G438" s="39"/>
      <c r="H438" s="45"/>
    </row>
    <row r="439" s="2" customFormat="1">
      <c r="A439" s="39"/>
      <c r="B439" s="45"/>
      <c r="C439" s="302" t="s">
        <v>834</v>
      </c>
      <c r="D439" s="302" t="s">
        <v>1126</v>
      </c>
      <c r="E439" s="18" t="s">
        <v>289</v>
      </c>
      <c r="F439" s="303">
        <v>236.80199999999999</v>
      </c>
      <c r="G439" s="39"/>
      <c r="H439" s="45"/>
    </row>
    <row r="440" s="2" customFormat="1" ht="16.8" customHeight="1">
      <c r="A440" s="39"/>
      <c r="B440" s="45"/>
      <c r="C440" s="298" t="s">
        <v>712</v>
      </c>
      <c r="D440" s="299" t="s">
        <v>541</v>
      </c>
      <c r="E440" s="300" t="s">
        <v>176</v>
      </c>
      <c r="F440" s="301">
        <v>101</v>
      </c>
      <c r="G440" s="39"/>
      <c r="H440" s="45"/>
    </row>
    <row r="441" s="2" customFormat="1" ht="16.8" customHeight="1">
      <c r="A441" s="39"/>
      <c r="B441" s="45"/>
      <c r="C441" s="302" t="s">
        <v>19</v>
      </c>
      <c r="D441" s="302" t="s">
        <v>993</v>
      </c>
      <c r="E441" s="18" t="s">
        <v>19</v>
      </c>
      <c r="F441" s="303">
        <v>22</v>
      </c>
      <c r="G441" s="39"/>
      <c r="H441" s="45"/>
    </row>
    <row r="442" s="2" customFormat="1" ht="16.8" customHeight="1">
      <c r="A442" s="39"/>
      <c r="B442" s="45"/>
      <c r="C442" s="302" t="s">
        <v>19</v>
      </c>
      <c r="D442" s="302" t="s">
        <v>994</v>
      </c>
      <c r="E442" s="18" t="s">
        <v>19</v>
      </c>
      <c r="F442" s="303">
        <v>67</v>
      </c>
      <c r="G442" s="39"/>
      <c r="H442" s="45"/>
    </row>
    <row r="443" s="2" customFormat="1" ht="16.8" customHeight="1">
      <c r="A443" s="39"/>
      <c r="B443" s="45"/>
      <c r="C443" s="302" t="s">
        <v>19</v>
      </c>
      <c r="D443" s="302" t="s">
        <v>995</v>
      </c>
      <c r="E443" s="18" t="s">
        <v>19</v>
      </c>
      <c r="F443" s="303">
        <v>12</v>
      </c>
      <c r="G443" s="39"/>
      <c r="H443" s="45"/>
    </row>
    <row r="444" s="2" customFormat="1" ht="16.8" customHeight="1">
      <c r="A444" s="39"/>
      <c r="B444" s="45"/>
      <c r="C444" s="302" t="s">
        <v>712</v>
      </c>
      <c r="D444" s="302" t="s">
        <v>229</v>
      </c>
      <c r="E444" s="18" t="s">
        <v>19</v>
      </c>
      <c r="F444" s="303">
        <v>101</v>
      </c>
      <c r="G444" s="39"/>
      <c r="H444" s="45"/>
    </row>
    <row r="445" s="2" customFormat="1" ht="16.8" customHeight="1">
      <c r="A445" s="39"/>
      <c r="B445" s="45"/>
      <c r="C445" s="304" t="s">
        <v>1074</v>
      </c>
      <c r="D445" s="39"/>
      <c r="E445" s="39"/>
      <c r="F445" s="39"/>
      <c r="G445" s="39"/>
      <c r="H445" s="45"/>
    </row>
    <row r="446" s="2" customFormat="1" ht="16.8" customHeight="1">
      <c r="A446" s="39"/>
      <c r="B446" s="45"/>
      <c r="C446" s="302" t="s">
        <v>825</v>
      </c>
      <c r="D446" s="302" t="s">
        <v>1120</v>
      </c>
      <c r="E446" s="18" t="s">
        <v>176</v>
      </c>
      <c r="F446" s="303">
        <v>101</v>
      </c>
      <c r="G446" s="39"/>
      <c r="H446" s="45"/>
    </row>
    <row r="447" s="2" customFormat="1" ht="16.8" customHeight="1">
      <c r="A447" s="39"/>
      <c r="B447" s="45"/>
      <c r="C447" s="302" t="s">
        <v>341</v>
      </c>
      <c r="D447" s="302" t="s">
        <v>1088</v>
      </c>
      <c r="E447" s="18" t="s">
        <v>176</v>
      </c>
      <c r="F447" s="303">
        <v>101</v>
      </c>
      <c r="G447" s="39"/>
      <c r="H447" s="45"/>
    </row>
    <row r="448" s="2" customFormat="1" ht="16.8" customHeight="1">
      <c r="A448" s="39"/>
      <c r="B448" s="45"/>
      <c r="C448" s="302" t="s">
        <v>399</v>
      </c>
      <c r="D448" s="302" t="s">
        <v>1075</v>
      </c>
      <c r="E448" s="18" t="s">
        <v>289</v>
      </c>
      <c r="F448" s="303">
        <v>33.329999999999998</v>
      </c>
      <c r="G448" s="39"/>
      <c r="H448" s="45"/>
    </row>
    <row r="449" s="2" customFormat="1" ht="16.8" customHeight="1">
      <c r="A449" s="39"/>
      <c r="B449" s="45"/>
      <c r="C449" s="302" t="s">
        <v>349</v>
      </c>
      <c r="D449" s="302" t="s">
        <v>350</v>
      </c>
      <c r="E449" s="18" t="s">
        <v>289</v>
      </c>
      <c r="F449" s="303">
        <v>33.329999999999998</v>
      </c>
      <c r="G449" s="39"/>
      <c r="H449" s="45"/>
    </row>
    <row r="450" s="2" customFormat="1" ht="16.8" customHeight="1">
      <c r="A450" s="39"/>
      <c r="B450" s="45"/>
      <c r="C450" s="302" t="s">
        <v>345</v>
      </c>
      <c r="D450" s="302" t="s">
        <v>346</v>
      </c>
      <c r="E450" s="18" t="s">
        <v>176</v>
      </c>
      <c r="F450" s="303">
        <v>101</v>
      </c>
      <c r="G450" s="39"/>
      <c r="H450" s="45"/>
    </row>
    <row r="451" s="2" customFormat="1" ht="16.8" customHeight="1">
      <c r="A451" s="39"/>
      <c r="B451" s="45"/>
      <c r="C451" s="298" t="s">
        <v>516</v>
      </c>
      <c r="D451" s="299" t="s">
        <v>517</v>
      </c>
      <c r="E451" s="300" t="s">
        <v>167</v>
      </c>
      <c r="F451" s="301">
        <v>10</v>
      </c>
      <c r="G451" s="39"/>
      <c r="H451" s="45"/>
    </row>
    <row r="452" s="2" customFormat="1" ht="16.8" customHeight="1">
      <c r="A452" s="39"/>
      <c r="B452" s="45"/>
      <c r="C452" s="302" t="s">
        <v>19</v>
      </c>
      <c r="D452" s="302" t="s">
        <v>267</v>
      </c>
      <c r="E452" s="18" t="s">
        <v>19</v>
      </c>
      <c r="F452" s="303">
        <v>10</v>
      </c>
      <c r="G452" s="39"/>
      <c r="H452" s="45"/>
    </row>
    <row r="453" s="2" customFormat="1" ht="16.8" customHeight="1">
      <c r="A453" s="39"/>
      <c r="B453" s="45"/>
      <c r="C453" s="304" t="s">
        <v>1074</v>
      </c>
      <c r="D453" s="39"/>
      <c r="E453" s="39"/>
      <c r="F453" s="39"/>
      <c r="G453" s="39"/>
      <c r="H453" s="45"/>
    </row>
    <row r="454" s="2" customFormat="1" ht="16.8" customHeight="1">
      <c r="A454" s="39"/>
      <c r="B454" s="45"/>
      <c r="C454" s="298" t="s">
        <v>174</v>
      </c>
      <c r="D454" s="299" t="s">
        <v>175</v>
      </c>
      <c r="E454" s="300" t="s">
        <v>176</v>
      </c>
      <c r="F454" s="301">
        <v>101</v>
      </c>
      <c r="G454" s="39"/>
      <c r="H454" s="45"/>
    </row>
    <row r="455" s="2" customFormat="1" ht="16.8" customHeight="1">
      <c r="A455" s="39"/>
      <c r="B455" s="45"/>
      <c r="C455" s="302" t="s">
        <v>19</v>
      </c>
      <c r="D455" s="302" t="s">
        <v>993</v>
      </c>
      <c r="E455" s="18" t="s">
        <v>19</v>
      </c>
      <c r="F455" s="303">
        <v>22</v>
      </c>
      <c r="G455" s="39"/>
      <c r="H455" s="45"/>
    </row>
    <row r="456" s="2" customFormat="1" ht="16.8" customHeight="1">
      <c r="A456" s="39"/>
      <c r="B456" s="45"/>
      <c r="C456" s="302" t="s">
        <v>19</v>
      </c>
      <c r="D456" s="302" t="s">
        <v>994</v>
      </c>
      <c r="E456" s="18" t="s">
        <v>19</v>
      </c>
      <c r="F456" s="303">
        <v>67</v>
      </c>
      <c r="G456" s="39"/>
      <c r="H456" s="45"/>
    </row>
    <row r="457" s="2" customFormat="1" ht="16.8" customHeight="1">
      <c r="A457" s="39"/>
      <c r="B457" s="45"/>
      <c r="C457" s="302" t="s">
        <v>19</v>
      </c>
      <c r="D457" s="302" t="s">
        <v>995</v>
      </c>
      <c r="E457" s="18" t="s">
        <v>19</v>
      </c>
      <c r="F457" s="303">
        <v>12</v>
      </c>
      <c r="G457" s="39"/>
      <c r="H457" s="45"/>
    </row>
    <row r="458" s="2" customFormat="1" ht="16.8" customHeight="1">
      <c r="A458" s="39"/>
      <c r="B458" s="45"/>
      <c r="C458" s="302" t="s">
        <v>174</v>
      </c>
      <c r="D458" s="302" t="s">
        <v>229</v>
      </c>
      <c r="E458" s="18" t="s">
        <v>19</v>
      </c>
      <c r="F458" s="303">
        <v>101</v>
      </c>
      <c r="G458" s="39"/>
      <c r="H458" s="45"/>
    </row>
    <row r="459" s="2" customFormat="1" ht="16.8" customHeight="1">
      <c r="A459" s="39"/>
      <c r="B459" s="45"/>
      <c r="C459" s="304" t="s">
        <v>1074</v>
      </c>
      <c r="D459" s="39"/>
      <c r="E459" s="39"/>
      <c r="F459" s="39"/>
      <c r="G459" s="39"/>
      <c r="H459" s="45"/>
    </row>
    <row r="460" s="2" customFormat="1" ht="16.8" customHeight="1">
      <c r="A460" s="39"/>
      <c r="B460" s="45"/>
      <c r="C460" s="302" t="s">
        <v>230</v>
      </c>
      <c r="D460" s="302" t="s">
        <v>1086</v>
      </c>
      <c r="E460" s="18" t="s">
        <v>176</v>
      </c>
      <c r="F460" s="303">
        <v>101</v>
      </c>
      <c r="G460" s="39"/>
      <c r="H460" s="45"/>
    </row>
    <row r="461" s="2" customFormat="1">
      <c r="A461" s="39"/>
      <c r="B461" s="45"/>
      <c r="C461" s="302" t="s">
        <v>1043</v>
      </c>
      <c r="D461" s="302" t="s">
        <v>1129</v>
      </c>
      <c r="E461" s="18" t="s">
        <v>289</v>
      </c>
      <c r="F461" s="303">
        <v>123.68300000000001</v>
      </c>
      <c r="G461" s="39"/>
      <c r="H461" s="45"/>
    </row>
    <row r="462" s="2" customFormat="1" ht="16.8" customHeight="1">
      <c r="A462" s="39"/>
      <c r="B462" s="45"/>
      <c r="C462" s="302" t="s">
        <v>420</v>
      </c>
      <c r="D462" s="302" t="s">
        <v>1078</v>
      </c>
      <c r="E462" s="18" t="s">
        <v>289</v>
      </c>
      <c r="F462" s="303">
        <v>123.68300000000001</v>
      </c>
      <c r="G462" s="39"/>
      <c r="H462" s="45"/>
    </row>
    <row r="463" s="2" customFormat="1" ht="16.8" customHeight="1">
      <c r="A463" s="39"/>
      <c r="B463" s="45"/>
      <c r="C463" s="298" t="s">
        <v>988</v>
      </c>
      <c r="D463" s="299" t="s">
        <v>989</v>
      </c>
      <c r="E463" s="300" t="s">
        <v>176</v>
      </c>
      <c r="F463" s="301">
        <v>6.75</v>
      </c>
      <c r="G463" s="39"/>
      <c r="H463" s="45"/>
    </row>
    <row r="464" s="2" customFormat="1" ht="16.8" customHeight="1">
      <c r="A464" s="39"/>
      <c r="B464" s="45"/>
      <c r="C464" s="302" t="s">
        <v>988</v>
      </c>
      <c r="D464" s="302" t="s">
        <v>999</v>
      </c>
      <c r="E464" s="18" t="s">
        <v>19</v>
      </c>
      <c r="F464" s="303">
        <v>6.75</v>
      </c>
      <c r="G464" s="39"/>
      <c r="H464" s="45"/>
    </row>
    <row r="465" s="2" customFormat="1" ht="16.8" customHeight="1">
      <c r="A465" s="39"/>
      <c r="B465" s="45"/>
      <c r="C465" s="304" t="s">
        <v>1074</v>
      </c>
      <c r="D465" s="39"/>
      <c r="E465" s="39"/>
      <c r="F465" s="39"/>
      <c r="G465" s="39"/>
      <c r="H465" s="45"/>
    </row>
    <row r="466" s="2" customFormat="1" ht="16.8" customHeight="1">
      <c r="A466" s="39"/>
      <c r="B466" s="45"/>
      <c r="C466" s="302" t="s">
        <v>996</v>
      </c>
      <c r="D466" s="302" t="s">
        <v>1130</v>
      </c>
      <c r="E466" s="18" t="s">
        <v>176</v>
      </c>
      <c r="F466" s="303">
        <v>6.75</v>
      </c>
      <c r="G466" s="39"/>
      <c r="H466" s="45"/>
    </row>
    <row r="467" s="2" customFormat="1">
      <c r="A467" s="39"/>
      <c r="B467" s="45"/>
      <c r="C467" s="302" t="s">
        <v>1043</v>
      </c>
      <c r="D467" s="302" t="s">
        <v>1129</v>
      </c>
      <c r="E467" s="18" t="s">
        <v>289</v>
      </c>
      <c r="F467" s="303">
        <v>123.68300000000001</v>
      </c>
      <c r="G467" s="39"/>
      <c r="H467" s="45"/>
    </row>
    <row r="468" s="2" customFormat="1" ht="16.8" customHeight="1">
      <c r="A468" s="39"/>
      <c r="B468" s="45"/>
      <c r="C468" s="302" t="s">
        <v>420</v>
      </c>
      <c r="D468" s="302" t="s">
        <v>1078</v>
      </c>
      <c r="E468" s="18" t="s">
        <v>289</v>
      </c>
      <c r="F468" s="303">
        <v>123.68300000000001</v>
      </c>
      <c r="G468" s="39"/>
      <c r="H468" s="45"/>
    </row>
    <row r="469" s="2" customFormat="1" ht="16.8" customHeight="1">
      <c r="A469" s="39"/>
      <c r="B469" s="45"/>
      <c r="C469" s="298" t="s">
        <v>245</v>
      </c>
      <c r="D469" s="299" t="s">
        <v>1071</v>
      </c>
      <c r="E469" s="300" t="s">
        <v>167</v>
      </c>
      <c r="F469" s="301">
        <v>75</v>
      </c>
      <c r="G469" s="39"/>
      <c r="H469" s="45"/>
    </row>
    <row r="470" s="2" customFormat="1" ht="16.8" customHeight="1">
      <c r="A470" s="39"/>
      <c r="B470" s="45"/>
      <c r="C470" s="302" t="s">
        <v>276</v>
      </c>
      <c r="D470" s="302" t="s">
        <v>1084</v>
      </c>
      <c r="E470" s="18" t="s">
        <v>171</v>
      </c>
      <c r="F470" s="303">
        <v>41.625</v>
      </c>
      <c r="G470" s="39"/>
      <c r="H470" s="45"/>
    </row>
    <row r="471" s="2" customFormat="1" ht="16.8" customHeight="1">
      <c r="A471" s="39"/>
      <c r="B471" s="45"/>
      <c r="C471" s="298" t="s">
        <v>165</v>
      </c>
      <c r="D471" s="299" t="s">
        <v>166</v>
      </c>
      <c r="E471" s="300" t="s">
        <v>167</v>
      </c>
      <c r="F471" s="301">
        <v>17.5</v>
      </c>
      <c r="G471" s="39"/>
      <c r="H471" s="45"/>
    </row>
    <row r="472" s="2" customFormat="1" ht="16.8" customHeight="1">
      <c r="A472" s="39"/>
      <c r="B472" s="45"/>
      <c r="C472" s="298" t="s">
        <v>169</v>
      </c>
      <c r="D472" s="299" t="s">
        <v>170</v>
      </c>
      <c r="E472" s="300" t="s">
        <v>171</v>
      </c>
      <c r="F472" s="301">
        <v>140.625</v>
      </c>
      <c r="G472" s="39"/>
      <c r="H472" s="45"/>
    </row>
    <row r="473" s="2" customFormat="1" ht="16.8" customHeight="1">
      <c r="A473" s="39"/>
      <c r="B473" s="45"/>
      <c r="C473" s="302" t="s">
        <v>19</v>
      </c>
      <c r="D473" s="302" t="s">
        <v>285</v>
      </c>
      <c r="E473" s="18" t="s">
        <v>19</v>
      </c>
      <c r="F473" s="303">
        <v>41.625</v>
      </c>
      <c r="G473" s="39"/>
      <c r="H473" s="45"/>
    </row>
    <row r="474" s="2" customFormat="1" ht="16.8" customHeight="1">
      <c r="A474" s="39"/>
      <c r="B474" s="45"/>
      <c r="C474" s="302" t="s">
        <v>19</v>
      </c>
      <c r="D474" s="302" t="s">
        <v>1022</v>
      </c>
      <c r="E474" s="18" t="s">
        <v>19</v>
      </c>
      <c r="F474" s="303">
        <v>99</v>
      </c>
      <c r="G474" s="39"/>
      <c r="H474" s="45"/>
    </row>
    <row r="475" s="2" customFormat="1" ht="16.8" customHeight="1">
      <c r="A475" s="39"/>
      <c r="B475" s="45"/>
      <c r="C475" s="302" t="s">
        <v>169</v>
      </c>
      <c r="D475" s="302" t="s">
        <v>229</v>
      </c>
      <c r="E475" s="18" t="s">
        <v>19</v>
      </c>
      <c r="F475" s="303">
        <v>140.625</v>
      </c>
      <c r="G475" s="39"/>
      <c r="H475" s="45"/>
    </row>
    <row r="476" s="2" customFormat="1" ht="16.8" customHeight="1">
      <c r="A476" s="39"/>
      <c r="B476" s="45"/>
      <c r="C476" s="304" t="s">
        <v>1074</v>
      </c>
      <c r="D476" s="39"/>
      <c r="E476" s="39"/>
      <c r="F476" s="39"/>
      <c r="G476" s="39"/>
      <c r="H476" s="45"/>
    </row>
    <row r="477" s="2" customFormat="1" ht="16.8" customHeight="1">
      <c r="A477" s="39"/>
      <c r="B477" s="45"/>
      <c r="C477" s="302" t="s">
        <v>282</v>
      </c>
      <c r="D477" s="302" t="s">
        <v>1083</v>
      </c>
      <c r="E477" s="18" t="s">
        <v>171</v>
      </c>
      <c r="F477" s="303">
        <v>140.625</v>
      </c>
      <c r="G477" s="39"/>
      <c r="H477" s="45"/>
    </row>
    <row r="478" s="2" customFormat="1" ht="16.8" customHeight="1">
      <c r="A478" s="39"/>
      <c r="B478" s="45"/>
      <c r="C478" s="302" t="s">
        <v>798</v>
      </c>
      <c r="D478" s="302" t="s">
        <v>799</v>
      </c>
      <c r="E478" s="18" t="s">
        <v>289</v>
      </c>
      <c r="F478" s="303">
        <v>212.48400000000001</v>
      </c>
      <c r="G478" s="39"/>
      <c r="H478" s="45"/>
    </row>
    <row r="479" s="2" customFormat="1" ht="16.8" customHeight="1">
      <c r="A479" s="39"/>
      <c r="B479" s="45"/>
      <c r="C479" s="298" t="s">
        <v>279</v>
      </c>
      <c r="D479" s="299" t="s">
        <v>1070</v>
      </c>
      <c r="E479" s="300" t="s">
        <v>171</v>
      </c>
      <c r="F479" s="301">
        <v>41.625</v>
      </c>
      <c r="G479" s="39"/>
      <c r="H479" s="45"/>
    </row>
    <row r="480" s="2" customFormat="1" ht="16.8" customHeight="1">
      <c r="A480" s="39"/>
      <c r="B480" s="45"/>
      <c r="C480" s="302" t="s">
        <v>279</v>
      </c>
      <c r="D480" s="302" t="s">
        <v>1021</v>
      </c>
      <c r="E480" s="18" t="s">
        <v>19</v>
      </c>
      <c r="F480" s="303">
        <v>41.625</v>
      </c>
      <c r="G480" s="39"/>
      <c r="H480" s="45"/>
    </row>
    <row r="481" s="2" customFormat="1" ht="16.8" customHeight="1">
      <c r="A481" s="39"/>
      <c r="B481" s="45"/>
      <c r="C481" s="304" t="s">
        <v>1074</v>
      </c>
      <c r="D481" s="39"/>
      <c r="E481" s="39"/>
      <c r="F481" s="39"/>
      <c r="G481" s="39"/>
      <c r="H481" s="45"/>
    </row>
    <row r="482" s="2" customFormat="1" ht="16.8" customHeight="1">
      <c r="A482" s="39"/>
      <c r="B482" s="45"/>
      <c r="C482" s="302" t="s">
        <v>276</v>
      </c>
      <c r="D482" s="302" t="s">
        <v>1084</v>
      </c>
      <c r="E482" s="18" t="s">
        <v>171</v>
      </c>
      <c r="F482" s="303">
        <v>41.625</v>
      </c>
      <c r="G482" s="39"/>
      <c r="H482" s="45"/>
    </row>
    <row r="483" s="2" customFormat="1" ht="16.8" customHeight="1">
      <c r="A483" s="39"/>
      <c r="B483" s="45"/>
      <c r="C483" s="302" t="s">
        <v>282</v>
      </c>
      <c r="D483" s="302" t="s">
        <v>1083</v>
      </c>
      <c r="E483" s="18" t="s">
        <v>171</v>
      </c>
      <c r="F483" s="303">
        <v>140.625</v>
      </c>
      <c r="G483" s="39"/>
      <c r="H483" s="45"/>
    </row>
    <row r="484" s="2" customFormat="1">
      <c r="A484" s="39"/>
      <c r="B484" s="45"/>
      <c r="C484" s="302" t="s">
        <v>1043</v>
      </c>
      <c r="D484" s="302" t="s">
        <v>1129</v>
      </c>
      <c r="E484" s="18" t="s">
        <v>289</v>
      </c>
      <c r="F484" s="303">
        <v>123.68300000000001</v>
      </c>
      <c r="G484" s="39"/>
      <c r="H484" s="45"/>
    </row>
    <row r="485" s="2" customFormat="1" ht="16.8" customHeight="1">
      <c r="A485" s="39"/>
      <c r="B485" s="45"/>
      <c r="C485" s="302" t="s">
        <v>420</v>
      </c>
      <c r="D485" s="302" t="s">
        <v>1078</v>
      </c>
      <c r="E485" s="18" t="s">
        <v>289</v>
      </c>
      <c r="F485" s="303">
        <v>123.68300000000001</v>
      </c>
      <c r="G485" s="39"/>
      <c r="H485" s="45"/>
    </row>
    <row r="486" s="2" customFormat="1" ht="16.8" customHeight="1">
      <c r="A486" s="39"/>
      <c r="B486" s="45"/>
      <c r="C486" s="298" t="s">
        <v>323</v>
      </c>
      <c r="D486" s="299" t="s">
        <v>1085</v>
      </c>
      <c r="E486" s="300" t="s">
        <v>171</v>
      </c>
      <c r="F486" s="301">
        <v>1.8</v>
      </c>
      <c r="G486" s="39"/>
      <c r="H486" s="45"/>
    </row>
    <row r="487" s="2" customFormat="1" ht="16.8" customHeight="1">
      <c r="A487" s="39"/>
      <c r="B487" s="45"/>
      <c r="C487" s="298" t="s">
        <v>1098</v>
      </c>
      <c r="D487" s="299" t="s">
        <v>1099</v>
      </c>
      <c r="E487" s="300" t="s">
        <v>717</v>
      </c>
      <c r="F487" s="301">
        <v>25</v>
      </c>
      <c r="G487" s="39"/>
      <c r="H487" s="45"/>
    </row>
    <row r="488" s="2" customFormat="1" ht="16.8" customHeight="1">
      <c r="A488" s="39"/>
      <c r="B488" s="45"/>
      <c r="C488" s="302" t="s">
        <v>19</v>
      </c>
      <c r="D488" s="302" t="s">
        <v>340</v>
      </c>
      <c r="E488" s="18" t="s">
        <v>19</v>
      </c>
      <c r="F488" s="303">
        <v>25</v>
      </c>
      <c r="G488" s="39"/>
      <c r="H488" s="45"/>
    </row>
    <row r="489" s="2" customFormat="1" ht="16.8" customHeight="1">
      <c r="A489" s="39"/>
      <c r="B489" s="45"/>
      <c r="C489" s="298" t="s">
        <v>1026</v>
      </c>
      <c r="D489" s="299" t="s">
        <v>1131</v>
      </c>
      <c r="E489" s="300" t="s">
        <v>167</v>
      </c>
      <c r="F489" s="301">
        <v>11.5</v>
      </c>
      <c r="G489" s="39"/>
      <c r="H489" s="45"/>
    </row>
    <row r="490" s="2" customFormat="1" ht="16.8" customHeight="1">
      <c r="A490" s="39"/>
      <c r="B490" s="45"/>
      <c r="C490" s="302" t="s">
        <v>1026</v>
      </c>
      <c r="D490" s="302" t="s">
        <v>1027</v>
      </c>
      <c r="E490" s="18" t="s">
        <v>19</v>
      </c>
      <c r="F490" s="303">
        <v>11.5</v>
      </c>
      <c r="G490" s="39"/>
      <c r="H490" s="45"/>
    </row>
    <row r="491" s="2" customFormat="1" ht="7.44" customHeight="1">
      <c r="A491" s="39"/>
      <c r="B491" s="168"/>
      <c r="C491" s="169"/>
      <c r="D491" s="169"/>
      <c r="E491" s="169"/>
      <c r="F491" s="169"/>
      <c r="G491" s="169"/>
      <c r="H491" s="45"/>
    </row>
    <row r="492" s="2" customFormat="1">
      <c r="A492" s="39"/>
      <c r="B492" s="39"/>
      <c r="C492" s="39"/>
      <c r="D492" s="39"/>
      <c r="E492" s="39"/>
      <c r="F492" s="39"/>
      <c r="G492" s="39"/>
      <c r="H492" s="39"/>
    </row>
  </sheetData>
  <sheetProtection sheet="1" formatColumns="0" formatRows="0" objects="1" scenarios="1" spinCount="100000" saltValue="pWgafgZS27n4QtHUgptT66ir/Urc56iCoN18qBBCGxPQbRReefkkyCLEb6yZI4WhisubcG9fM6xQj4l52MvR6g==" hashValue="o3ZC7PDhfmBRhrxteB4LNGcNQj1bDcGZx+Dfx/xvwwJfqOVGyqEqC1WQAUcrLAW82NREjrTUTu1FGDWgQ4F3kQ==" algorithmName="SHA-512" password="CC35"/>
  <mergeCells count="2">
    <mergeCell ref="D5:F5"/>
    <mergeCell ref="D6:F6"/>
  </mergeCells>
  <pageSetup paperSize="9" orientation="landscape" blackAndWhite="1" fitToHeight="100"/>
  <headerFooter>
    <oddFooter>&amp;CStrana &amp;P z &amp;N</oddFooter>
  </headerFooter>
  <drawing r:id="rId1"/>
</worksheet>
</file>

<file path=xl/worksheets/sheet2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/>
  </sheetViews>
  <cols>
    <col min="1" max="1" width="8.332031" style="305" customWidth="1"/>
    <col min="2" max="2" width="1.667969" style="305" customWidth="1"/>
    <col min="3" max="4" width="5" style="305" customWidth="1"/>
    <col min="5" max="5" width="11.66016" style="305" customWidth="1"/>
    <col min="6" max="6" width="9.160156" style="305" customWidth="1"/>
    <col min="7" max="7" width="5" style="305" customWidth="1"/>
    <col min="8" max="8" width="77.83203" style="305" customWidth="1"/>
    <col min="9" max="10" width="20" style="305" customWidth="1"/>
    <col min="11" max="11" width="1.667969" style="305" customWidth="1"/>
  </cols>
  <sheetData>
    <row r="1" s="1" customFormat="1" ht="37.5" customHeight="1"/>
    <row r="2" s="1" customFormat="1" ht="7.5" customHeight="1">
      <c r="B2" s="306"/>
      <c r="C2" s="307"/>
      <c r="D2" s="307"/>
      <c r="E2" s="307"/>
      <c r="F2" s="307"/>
      <c r="G2" s="307"/>
      <c r="H2" s="307"/>
      <c r="I2" s="307"/>
      <c r="J2" s="307"/>
      <c r="K2" s="308"/>
    </row>
    <row r="3" s="16" customFormat="1" ht="45" customHeight="1">
      <c r="B3" s="309"/>
      <c r="C3" s="310" t="s">
        <v>1132</v>
      </c>
      <c r="D3" s="310"/>
      <c r="E3" s="310"/>
      <c r="F3" s="310"/>
      <c r="G3" s="310"/>
      <c r="H3" s="310"/>
      <c r="I3" s="310"/>
      <c r="J3" s="310"/>
      <c r="K3" s="311"/>
    </row>
    <row r="4" s="1" customFormat="1" ht="25.5" customHeight="1">
      <c r="B4" s="312"/>
      <c r="C4" s="313" t="s">
        <v>1133</v>
      </c>
      <c r="D4" s="313"/>
      <c r="E4" s="313"/>
      <c r="F4" s="313"/>
      <c r="G4" s="313"/>
      <c r="H4" s="313"/>
      <c r="I4" s="313"/>
      <c r="J4" s="313"/>
      <c r="K4" s="314"/>
    </row>
    <row r="5" s="1" customFormat="1" ht="5.25" customHeight="1">
      <c r="B5" s="312"/>
      <c r="C5" s="315"/>
      <c r="D5" s="315"/>
      <c r="E5" s="315"/>
      <c r="F5" s="315"/>
      <c r="G5" s="315"/>
      <c r="H5" s="315"/>
      <c r="I5" s="315"/>
      <c r="J5" s="315"/>
      <c r="K5" s="314"/>
    </row>
    <row r="6" s="1" customFormat="1" ht="15" customHeight="1">
      <c r="B6" s="312"/>
      <c r="C6" s="316" t="s">
        <v>1134</v>
      </c>
      <c r="D6" s="316"/>
      <c r="E6" s="316"/>
      <c r="F6" s="316"/>
      <c r="G6" s="316"/>
      <c r="H6" s="316"/>
      <c r="I6" s="316"/>
      <c r="J6" s="316"/>
      <c r="K6" s="314"/>
    </row>
    <row r="7" s="1" customFormat="1" ht="15" customHeight="1">
      <c r="B7" s="317"/>
      <c r="C7" s="316" t="s">
        <v>1135</v>
      </c>
      <c r="D7" s="316"/>
      <c r="E7" s="316"/>
      <c r="F7" s="316"/>
      <c r="G7" s="316"/>
      <c r="H7" s="316"/>
      <c r="I7" s="316"/>
      <c r="J7" s="316"/>
      <c r="K7" s="314"/>
    </row>
    <row r="8" s="1" customFormat="1" ht="12.75" customHeight="1">
      <c r="B8" s="317"/>
      <c r="C8" s="316"/>
      <c r="D8" s="316"/>
      <c r="E8" s="316"/>
      <c r="F8" s="316"/>
      <c r="G8" s="316"/>
      <c r="H8" s="316"/>
      <c r="I8" s="316"/>
      <c r="J8" s="316"/>
      <c r="K8" s="314"/>
    </row>
    <row r="9" s="1" customFormat="1" ht="15" customHeight="1">
      <c r="B9" s="317"/>
      <c r="C9" s="316" t="s">
        <v>1136</v>
      </c>
      <c r="D9" s="316"/>
      <c r="E9" s="316"/>
      <c r="F9" s="316"/>
      <c r="G9" s="316"/>
      <c r="H9" s="316"/>
      <c r="I9" s="316"/>
      <c r="J9" s="316"/>
      <c r="K9" s="314"/>
    </row>
    <row r="10" s="1" customFormat="1" ht="15" customHeight="1">
      <c r="B10" s="317"/>
      <c r="C10" s="316"/>
      <c r="D10" s="316" t="s">
        <v>1137</v>
      </c>
      <c r="E10" s="316"/>
      <c r="F10" s="316"/>
      <c r="G10" s="316"/>
      <c r="H10" s="316"/>
      <c r="I10" s="316"/>
      <c r="J10" s="316"/>
      <c r="K10" s="314"/>
    </row>
    <row r="11" s="1" customFormat="1" ht="15" customHeight="1">
      <c r="B11" s="317"/>
      <c r="C11" s="318"/>
      <c r="D11" s="316" t="s">
        <v>1138</v>
      </c>
      <c r="E11" s="316"/>
      <c r="F11" s="316"/>
      <c r="G11" s="316"/>
      <c r="H11" s="316"/>
      <c r="I11" s="316"/>
      <c r="J11" s="316"/>
      <c r="K11" s="314"/>
    </row>
    <row r="12" s="1" customFormat="1" ht="15" customHeight="1">
      <c r="B12" s="317"/>
      <c r="C12" s="318"/>
      <c r="D12" s="316"/>
      <c r="E12" s="316"/>
      <c r="F12" s="316"/>
      <c r="G12" s="316"/>
      <c r="H12" s="316"/>
      <c r="I12" s="316"/>
      <c r="J12" s="316"/>
      <c r="K12" s="314"/>
    </row>
    <row r="13" s="1" customFormat="1" ht="15" customHeight="1">
      <c r="B13" s="317"/>
      <c r="C13" s="318"/>
      <c r="D13" s="319" t="s">
        <v>1139</v>
      </c>
      <c r="E13" s="316"/>
      <c r="F13" s="316"/>
      <c r="G13" s="316"/>
      <c r="H13" s="316"/>
      <c r="I13" s="316"/>
      <c r="J13" s="316"/>
      <c r="K13" s="314"/>
    </row>
    <row r="14" s="1" customFormat="1" ht="12.75" customHeight="1">
      <c r="B14" s="317"/>
      <c r="C14" s="318"/>
      <c r="D14" s="318"/>
      <c r="E14" s="318"/>
      <c r="F14" s="318"/>
      <c r="G14" s="318"/>
      <c r="H14" s="318"/>
      <c r="I14" s="318"/>
      <c r="J14" s="318"/>
      <c r="K14" s="314"/>
    </row>
    <row r="15" s="1" customFormat="1" ht="15" customHeight="1">
      <c r="B15" s="317"/>
      <c r="C15" s="318"/>
      <c r="D15" s="316" t="s">
        <v>1140</v>
      </c>
      <c r="E15" s="316"/>
      <c r="F15" s="316"/>
      <c r="G15" s="316"/>
      <c r="H15" s="316"/>
      <c r="I15" s="316"/>
      <c r="J15" s="316"/>
      <c r="K15" s="314"/>
    </row>
    <row r="16" s="1" customFormat="1" ht="15" customHeight="1">
      <c r="B16" s="317"/>
      <c r="C16" s="318"/>
      <c r="D16" s="316" t="s">
        <v>1141</v>
      </c>
      <c r="E16" s="316"/>
      <c r="F16" s="316"/>
      <c r="G16" s="316"/>
      <c r="H16" s="316"/>
      <c r="I16" s="316"/>
      <c r="J16" s="316"/>
      <c r="K16" s="314"/>
    </row>
    <row r="17" s="1" customFormat="1" ht="15" customHeight="1">
      <c r="B17" s="317"/>
      <c r="C17" s="318"/>
      <c r="D17" s="316" t="s">
        <v>1142</v>
      </c>
      <c r="E17" s="316"/>
      <c r="F17" s="316"/>
      <c r="G17" s="316"/>
      <c r="H17" s="316"/>
      <c r="I17" s="316"/>
      <c r="J17" s="316"/>
      <c r="K17" s="314"/>
    </row>
    <row r="18" s="1" customFormat="1" ht="15" customHeight="1">
      <c r="B18" s="317"/>
      <c r="C18" s="318"/>
      <c r="D18" s="318"/>
      <c r="E18" s="320" t="s">
        <v>77</v>
      </c>
      <c r="F18" s="316" t="s">
        <v>1143</v>
      </c>
      <c r="G18" s="316"/>
      <c r="H18" s="316"/>
      <c r="I18" s="316"/>
      <c r="J18" s="316"/>
      <c r="K18" s="314"/>
    </row>
    <row r="19" s="1" customFormat="1" ht="15" customHeight="1">
      <c r="B19" s="317"/>
      <c r="C19" s="318"/>
      <c r="D19" s="318"/>
      <c r="E19" s="320" t="s">
        <v>1144</v>
      </c>
      <c r="F19" s="316" t="s">
        <v>1145</v>
      </c>
      <c r="G19" s="316"/>
      <c r="H19" s="316"/>
      <c r="I19" s="316"/>
      <c r="J19" s="316"/>
      <c r="K19" s="314"/>
    </row>
    <row r="20" s="1" customFormat="1" ht="15" customHeight="1">
      <c r="B20" s="317"/>
      <c r="C20" s="318"/>
      <c r="D20" s="318"/>
      <c r="E20" s="320" t="s">
        <v>1146</v>
      </c>
      <c r="F20" s="316" t="s">
        <v>1147</v>
      </c>
      <c r="G20" s="316"/>
      <c r="H20" s="316"/>
      <c r="I20" s="316"/>
      <c r="J20" s="316"/>
      <c r="K20" s="314"/>
    </row>
    <row r="21" s="1" customFormat="1" ht="15" customHeight="1">
      <c r="B21" s="317"/>
      <c r="C21" s="318"/>
      <c r="D21" s="318"/>
      <c r="E21" s="320" t="s">
        <v>1148</v>
      </c>
      <c r="F21" s="316" t="s">
        <v>1149</v>
      </c>
      <c r="G21" s="316"/>
      <c r="H21" s="316"/>
      <c r="I21" s="316"/>
      <c r="J21" s="316"/>
      <c r="K21" s="314"/>
    </row>
    <row r="22" s="1" customFormat="1" ht="15" customHeight="1">
      <c r="B22" s="317"/>
      <c r="C22" s="318"/>
      <c r="D22" s="318"/>
      <c r="E22" s="320" t="s">
        <v>211</v>
      </c>
      <c r="F22" s="316" t="s">
        <v>212</v>
      </c>
      <c r="G22" s="316"/>
      <c r="H22" s="316"/>
      <c r="I22" s="316"/>
      <c r="J22" s="316"/>
      <c r="K22" s="314"/>
    </row>
    <row r="23" s="1" customFormat="1" ht="15" customHeight="1">
      <c r="B23" s="317"/>
      <c r="C23" s="318"/>
      <c r="D23" s="318"/>
      <c r="E23" s="320" t="s">
        <v>82</v>
      </c>
      <c r="F23" s="316" t="s">
        <v>1150</v>
      </c>
      <c r="G23" s="316"/>
      <c r="H23" s="316"/>
      <c r="I23" s="316"/>
      <c r="J23" s="316"/>
      <c r="K23" s="314"/>
    </row>
    <row r="24" s="1" customFormat="1" ht="12.75" customHeight="1">
      <c r="B24" s="317"/>
      <c r="C24" s="318"/>
      <c r="D24" s="318"/>
      <c r="E24" s="318"/>
      <c r="F24" s="318"/>
      <c r="G24" s="318"/>
      <c r="H24" s="318"/>
      <c r="I24" s="318"/>
      <c r="J24" s="318"/>
      <c r="K24" s="314"/>
    </row>
    <row r="25" s="1" customFormat="1" ht="15" customHeight="1">
      <c r="B25" s="317"/>
      <c r="C25" s="316" t="s">
        <v>1151</v>
      </c>
      <c r="D25" s="316"/>
      <c r="E25" s="316"/>
      <c r="F25" s="316"/>
      <c r="G25" s="316"/>
      <c r="H25" s="316"/>
      <c r="I25" s="316"/>
      <c r="J25" s="316"/>
      <c r="K25" s="314"/>
    </row>
    <row r="26" s="1" customFormat="1" ht="15" customHeight="1">
      <c r="B26" s="317"/>
      <c r="C26" s="316" t="s">
        <v>1152</v>
      </c>
      <c r="D26" s="316"/>
      <c r="E26" s="316"/>
      <c r="F26" s="316"/>
      <c r="G26" s="316"/>
      <c r="H26" s="316"/>
      <c r="I26" s="316"/>
      <c r="J26" s="316"/>
      <c r="K26" s="314"/>
    </row>
    <row r="27" s="1" customFormat="1" ht="15" customHeight="1">
      <c r="B27" s="317"/>
      <c r="C27" s="316"/>
      <c r="D27" s="316" t="s">
        <v>1153</v>
      </c>
      <c r="E27" s="316"/>
      <c r="F27" s="316"/>
      <c r="G27" s="316"/>
      <c r="H27" s="316"/>
      <c r="I27" s="316"/>
      <c r="J27" s="316"/>
      <c r="K27" s="314"/>
    </row>
    <row r="28" s="1" customFormat="1" ht="15" customHeight="1">
      <c r="B28" s="317"/>
      <c r="C28" s="318"/>
      <c r="D28" s="316" t="s">
        <v>1154</v>
      </c>
      <c r="E28" s="316"/>
      <c r="F28" s="316"/>
      <c r="G28" s="316"/>
      <c r="H28" s="316"/>
      <c r="I28" s="316"/>
      <c r="J28" s="316"/>
      <c r="K28" s="314"/>
    </row>
    <row r="29" s="1" customFormat="1" ht="12.75" customHeight="1">
      <c r="B29" s="317"/>
      <c r="C29" s="318"/>
      <c r="D29" s="318"/>
      <c r="E29" s="318"/>
      <c r="F29" s="318"/>
      <c r="G29" s="318"/>
      <c r="H29" s="318"/>
      <c r="I29" s="318"/>
      <c r="J29" s="318"/>
      <c r="K29" s="314"/>
    </row>
    <row r="30" s="1" customFormat="1" ht="15" customHeight="1">
      <c r="B30" s="317"/>
      <c r="C30" s="318"/>
      <c r="D30" s="316" t="s">
        <v>1155</v>
      </c>
      <c r="E30" s="316"/>
      <c r="F30" s="316"/>
      <c r="G30" s="316"/>
      <c r="H30" s="316"/>
      <c r="I30" s="316"/>
      <c r="J30" s="316"/>
      <c r="K30" s="314"/>
    </row>
    <row r="31" s="1" customFormat="1" ht="15" customHeight="1">
      <c r="B31" s="317"/>
      <c r="C31" s="318"/>
      <c r="D31" s="316" t="s">
        <v>1156</v>
      </c>
      <c r="E31" s="316"/>
      <c r="F31" s="316"/>
      <c r="G31" s="316"/>
      <c r="H31" s="316"/>
      <c r="I31" s="316"/>
      <c r="J31" s="316"/>
      <c r="K31" s="314"/>
    </row>
    <row r="32" s="1" customFormat="1" ht="12.75" customHeight="1">
      <c r="B32" s="317"/>
      <c r="C32" s="318"/>
      <c r="D32" s="318"/>
      <c r="E32" s="318"/>
      <c r="F32" s="318"/>
      <c r="G32" s="318"/>
      <c r="H32" s="318"/>
      <c r="I32" s="318"/>
      <c r="J32" s="318"/>
      <c r="K32" s="314"/>
    </row>
    <row r="33" s="1" customFormat="1" ht="15" customHeight="1">
      <c r="B33" s="317"/>
      <c r="C33" s="318"/>
      <c r="D33" s="316" t="s">
        <v>1157</v>
      </c>
      <c r="E33" s="316"/>
      <c r="F33" s="316"/>
      <c r="G33" s="316"/>
      <c r="H33" s="316"/>
      <c r="I33" s="316"/>
      <c r="J33" s="316"/>
      <c r="K33" s="314"/>
    </row>
    <row r="34" s="1" customFormat="1" ht="15" customHeight="1">
      <c r="B34" s="317"/>
      <c r="C34" s="318"/>
      <c r="D34" s="316" t="s">
        <v>1158</v>
      </c>
      <c r="E34" s="316"/>
      <c r="F34" s="316"/>
      <c r="G34" s="316"/>
      <c r="H34" s="316"/>
      <c r="I34" s="316"/>
      <c r="J34" s="316"/>
      <c r="K34" s="314"/>
    </row>
    <row r="35" s="1" customFormat="1" ht="15" customHeight="1">
      <c r="B35" s="317"/>
      <c r="C35" s="318"/>
      <c r="D35" s="316" t="s">
        <v>1159</v>
      </c>
      <c r="E35" s="316"/>
      <c r="F35" s="316"/>
      <c r="G35" s="316"/>
      <c r="H35" s="316"/>
      <c r="I35" s="316"/>
      <c r="J35" s="316"/>
      <c r="K35" s="314"/>
    </row>
    <row r="36" s="1" customFormat="1" ht="15" customHeight="1">
      <c r="B36" s="317"/>
      <c r="C36" s="318"/>
      <c r="D36" s="316"/>
      <c r="E36" s="319" t="s">
        <v>195</v>
      </c>
      <c r="F36" s="316"/>
      <c r="G36" s="316" t="s">
        <v>1160</v>
      </c>
      <c r="H36" s="316"/>
      <c r="I36" s="316"/>
      <c r="J36" s="316"/>
      <c r="K36" s="314"/>
    </row>
    <row r="37" s="1" customFormat="1" ht="30.75" customHeight="1">
      <c r="B37" s="317"/>
      <c r="C37" s="318"/>
      <c r="D37" s="316"/>
      <c r="E37" s="319" t="s">
        <v>1161</v>
      </c>
      <c r="F37" s="316"/>
      <c r="G37" s="316" t="s">
        <v>1162</v>
      </c>
      <c r="H37" s="316"/>
      <c r="I37" s="316"/>
      <c r="J37" s="316"/>
      <c r="K37" s="314"/>
    </row>
    <row r="38" s="1" customFormat="1" ht="15" customHeight="1">
      <c r="B38" s="317"/>
      <c r="C38" s="318"/>
      <c r="D38" s="316"/>
      <c r="E38" s="319" t="s">
        <v>52</v>
      </c>
      <c r="F38" s="316"/>
      <c r="G38" s="316" t="s">
        <v>1163</v>
      </c>
      <c r="H38" s="316"/>
      <c r="I38" s="316"/>
      <c r="J38" s="316"/>
      <c r="K38" s="314"/>
    </row>
    <row r="39" s="1" customFormat="1" ht="15" customHeight="1">
      <c r="B39" s="317"/>
      <c r="C39" s="318"/>
      <c r="D39" s="316"/>
      <c r="E39" s="319" t="s">
        <v>53</v>
      </c>
      <c r="F39" s="316"/>
      <c r="G39" s="316" t="s">
        <v>1164</v>
      </c>
      <c r="H39" s="316"/>
      <c r="I39" s="316"/>
      <c r="J39" s="316"/>
      <c r="K39" s="314"/>
    </row>
    <row r="40" s="1" customFormat="1" ht="15" customHeight="1">
      <c r="B40" s="317"/>
      <c r="C40" s="318"/>
      <c r="D40" s="316"/>
      <c r="E40" s="319" t="s">
        <v>196</v>
      </c>
      <c r="F40" s="316"/>
      <c r="G40" s="316" t="s">
        <v>1165</v>
      </c>
      <c r="H40" s="316"/>
      <c r="I40" s="316"/>
      <c r="J40" s="316"/>
      <c r="K40" s="314"/>
    </row>
    <row r="41" s="1" customFormat="1" ht="15" customHeight="1">
      <c r="B41" s="317"/>
      <c r="C41" s="318"/>
      <c r="D41" s="316"/>
      <c r="E41" s="319" t="s">
        <v>197</v>
      </c>
      <c r="F41" s="316"/>
      <c r="G41" s="316" t="s">
        <v>1166</v>
      </c>
      <c r="H41" s="316"/>
      <c r="I41" s="316"/>
      <c r="J41" s="316"/>
      <c r="K41" s="314"/>
    </row>
    <row r="42" s="1" customFormat="1" ht="15" customHeight="1">
      <c r="B42" s="317"/>
      <c r="C42" s="318"/>
      <c r="D42" s="316"/>
      <c r="E42" s="319" t="s">
        <v>1167</v>
      </c>
      <c r="F42" s="316"/>
      <c r="G42" s="316" t="s">
        <v>1168</v>
      </c>
      <c r="H42" s="316"/>
      <c r="I42" s="316"/>
      <c r="J42" s="316"/>
      <c r="K42" s="314"/>
    </row>
    <row r="43" s="1" customFormat="1" ht="15" customHeight="1">
      <c r="B43" s="317"/>
      <c r="C43" s="318"/>
      <c r="D43" s="316"/>
      <c r="E43" s="319"/>
      <c r="F43" s="316"/>
      <c r="G43" s="316" t="s">
        <v>1169</v>
      </c>
      <c r="H43" s="316"/>
      <c r="I43" s="316"/>
      <c r="J43" s="316"/>
      <c r="K43" s="314"/>
    </row>
    <row r="44" s="1" customFormat="1" ht="15" customHeight="1">
      <c r="B44" s="317"/>
      <c r="C44" s="318"/>
      <c r="D44" s="316"/>
      <c r="E44" s="319" t="s">
        <v>1170</v>
      </c>
      <c r="F44" s="316"/>
      <c r="G44" s="316" t="s">
        <v>1171</v>
      </c>
      <c r="H44" s="316"/>
      <c r="I44" s="316"/>
      <c r="J44" s="316"/>
      <c r="K44" s="314"/>
    </row>
    <row r="45" s="1" customFormat="1" ht="15" customHeight="1">
      <c r="B45" s="317"/>
      <c r="C45" s="318"/>
      <c r="D45" s="316"/>
      <c r="E45" s="319" t="s">
        <v>199</v>
      </c>
      <c r="F45" s="316"/>
      <c r="G45" s="316" t="s">
        <v>1172</v>
      </c>
      <c r="H45" s="316"/>
      <c r="I45" s="316"/>
      <c r="J45" s="316"/>
      <c r="K45" s="314"/>
    </row>
    <row r="46" s="1" customFormat="1" ht="12.75" customHeight="1">
      <c r="B46" s="317"/>
      <c r="C46" s="318"/>
      <c r="D46" s="316"/>
      <c r="E46" s="316"/>
      <c r="F46" s="316"/>
      <c r="G46" s="316"/>
      <c r="H46" s="316"/>
      <c r="I46" s="316"/>
      <c r="J46" s="316"/>
      <c r="K46" s="314"/>
    </row>
    <row r="47" s="1" customFormat="1" ht="15" customHeight="1">
      <c r="B47" s="317"/>
      <c r="C47" s="318"/>
      <c r="D47" s="316" t="s">
        <v>1173</v>
      </c>
      <c r="E47" s="316"/>
      <c r="F47" s="316"/>
      <c r="G47" s="316"/>
      <c r="H47" s="316"/>
      <c r="I47" s="316"/>
      <c r="J47" s="316"/>
      <c r="K47" s="314"/>
    </row>
    <row r="48" s="1" customFormat="1" ht="15" customHeight="1">
      <c r="B48" s="317"/>
      <c r="C48" s="318"/>
      <c r="D48" s="318"/>
      <c r="E48" s="316" t="s">
        <v>1174</v>
      </c>
      <c r="F48" s="316"/>
      <c r="G48" s="316"/>
      <c r="H48" s="316"/>
      <c r="I48" s="316"/>
      <c r="J48" s="316"/>
      <c r="K48" s="314"/>
    </row>
    <row r="49" s="1" customFormat="1" ht="15" customHeight="1">
      <c r="B49" s="317"/>
      <c r="C49" s="318"/>
      <c r="D49" s="318"/>
      <c r="E49" s="316" t="s">
        <v>1175</v>
      </c>
      <c r="F49" s="316"/>
      <c r="G49" s="316"/>
      <c r="H49" s="316"/>
      <c r="I49" s="316"/>
      <c r="J49" s="316"/>
      <c r="K49" s="314"/>
    </row>
    <row r="50" s="1" customFormat="1" ht="15" customHeight="1">
      <c r="B50" s="317"/>
      <c r="C50" s="318"/>
      <c r="D50" s="318"/>
      <c r="E50" s="316" t="s">
        <v>1176</v>
      </c>
      <c r="F50" s="316"/>
      <c r="G50" s="316"/>
      <c r="H50" s="316"/>
      <c r="I50" s="316"/>
      <c r="J50" s="316"/>
      <c r="K50" s="314"/>
    </row>
    <row r="51" s="1" customFormat="1" ht="15" customHeight="1">
      <c r="B51" s="317"/>
      <c r="C51" s="318"/>
      <c r="D51" s="316" t="s">
        <v>1177</v>
      </c>
      <c r="E51" s="316"/>
      <c r="F51" s="316"/>
      <c r="G51" s="316"/>
      <c r="H51" s="316"/>
      <c r="I51" s="316"/>
      <c r="J51" s="316"/>
      <c r="K51" s="314"/>
    </row>
    <row r="52" s="1" customFormat="1" ht="25.5" customHeight="1">
      <c r="B52" s="312"/>
      <c r="C52" s="313" t="s">
        <v>1178</v>
      </c>
      <c r="D52" s="313"/>
      <c r="E52" s="313"/>
      <c r="F52" s="313"/>
      <c r="G52" s="313"/>
      <c r="H52" s="313"/>
      <c r="I52" s="313"/>
      <c r="J52" s="313"/>
      <c r="K52" s="314"/>
    </row>
    <row r="53" s="1" customFormat="1" ht="5.25" customHeight="1">
      <c r="B53" s="312"/>
      <c r="C53" s="315"/>
      <c r="D53" s="315"/>
      <c r="E53" s="315"/>
      <c r="F53" s="315"/>
      <c r="G53" s="315"/>
      <c r="H53" s="315"/>
      <c r="I53" s="315"/>
      <c r="J53" s="315"/>
      <c r="K53" s="314"/>
    </row>
    <row r="54" s="1" customFormat="1" ht="15" customHeight="1">
      <c r="B54" s="312"/>
      <c r="C54" s="316" t="s">
        <v>1179</v>
      </c>
      <c r="D54" s="316"/>
      <c r="E54" s="316"/>
      <c r="F54" s="316"/>
      <c r="G54" s="316"/>
      <c r="H54" s="316"/>
      <c r="I54" s="316"/>
      <c r="J54" s="316"/>
      <c r="K54" s="314"/>
    </row>
    <row r="55" s="1" customFormat="1" ht="15" customHeight="1">
      <c r="B55" s="312"/>
      <c r="C55" s="316" t="s">
        <v>1180</v>
      </c>
      <c r="D55" s="316"/>
      <c r="E55" s="316"/>
      <c r="F55" s="316"/>
      <c r="G55" s="316"/>
      <c r="H55" s="316"/>
      <c r="I55" s="316"/>
      <c r="J55" s="316"/>
      <c r="K55" s="314"/>
    </row>
    <row r="56" s="1" customFormat="1" ht="12.75" customHeight="1">
      <c r="B56" s="312"/>
      <c r="C56" s="316"/>
      <c r="D56" s="316"/>
      <c r="E56" s="316"/>
      <c r="F56" s="316"/>
      <c r="G56" s="316"/>
      <c r="H56" s="316"/>
      <c r="I56" s="316"/>
      <c r="J56" s="316"/>
      <c r="K56" s="314"/>
    </row>
    <row r="57" s="1" customFormat="1" ht="15" customHeight="1">
      <c r="B57" s="312"/>
      <c r="C57" s="316" t="s">
        <v>1181</v>
      </c>
      <c r="D57" s="316"/>
      <c r="E57" s="316"/>
      <c r="F57" s="316"/>
      <c r="G57" s="316"/>
      <c r="H57" s="316"/>
      <c r="I57" s="316"/>
      <c r="J57" s="316"/>
      <c r="K57" s="314"/>
    </row>
    <row r="58" s="1" customFormat="1" ht="15" customHeight="1">
      <c r="B58" s="312"/>
      <c r="C58" s="318"/>
      <c r="D58" s="316" t="s">
        <v>1182</v>
      </c>
      <c r="E58" s="316"/>
      <c r="F58" s="316"/>
      <c r="G58" s="316"/>
      <c r="H58" s="316"/>
      <c r="I58" s="316"/>
      <c r="J58" s="316"/>
      <c r="K58" s="314"/>
    </row>
    <row r="59" s="1" customFormat="1" ht="15" customHeight="1">
      <c r="B59" s="312"/>
      <c r="C59" s="318"/>
      <c r="D59" s="316" t="s">
        <v>1183</v>
      </c>
      <c r="E59" s="316"/>
      <c r="F59" s="316"/>
      <c r="G59" s="316"/>
      <c r="H59" s="316"/>
      <c r="I59" s="316"/>
      <c r="J59" s="316"/>
      <c r="K59" s="314"/>
    </row>
    <row r="60" s="1" customFormat="1" ht="15" customHeight="1">
      <c r="B60" s="312"/>
      <c r="C60" s="318"/>
      <c r="D60" s="316" t="s">
        <v>1184</v>
      </c>
      <c r="E60" s="316"/>
      <c r="F60" s="316"/>
      <c r="G60" s="316"/>
      <c r="H60" s="316"/>
      <c r="I60" s="316"/>
      <c r="J60" s="316"/>
      <c r="K60" s="314"/>
    </row>
    <row r="61" s="1" customFormat="1" ht="15" customHeight="1">
      <c r="B61" s="312"/>
      <c r="C61" s="318"/>
      <c r="D61" s="316" t="s">
        <v>1185</v>
      </c>
      <c r="E61" s="316"/>
      <c r="F61" s="316"/>
      <c r="G61" s="316"/>
      <c r="H61" s="316"/>
      <c r="I61" s="316"/>
      <c r="J61" s="316"/>
      <c r="K61" s="314"/>
    </row>
    <row r="62" s="1" customFormat="1" ht="15" customHeight="1">
      <c r="B62" s="312"/>
      <c r="C62" s="318"/>
      <c r="D62" s="321" t="s">
        <v>1186</v>
      </c>
      <c r="E62" s="321"/>
      <c r="F62" s="321"/>
      <c r="G62" s="321"/>
      <c r="H62" s="321"/>
      <c r="I62" s="321"/>
      <c r="J62" s="321"/>
      <c r="K62" s="314"/>
    </row>
    <row r="63" s="1" customFormat="1" ht="15" customHeight="1">
      <c r="B63" s="312"/>
      <c r="C63" s="318"/>
      <c r="D63" s="316" t="s">
        <v>1187</v>
      </c>
      <c r="E63" s="316"/>
      <c r="F63" s="316"/>
      <c r="G63" s="316"/>
      <c r="H63" s="316"/>
      <c r="I63" s="316"/>
      <c r="J63" s="316"/>
      <c r="K63" s="314"/>
    </row>
    <row r="64" s="1" customFormat="1" ht="12.75" customHeight="1">
      <c r="B64" s="312"/>
      <c r="C64" s="318"/>
      <c r="D64" s="318"/>
      <c r="E64" s="322"/>
      <c r="F64" s="318"/>
      <c r="G64" s="318"/>
      <c r="H64" s="318"/>
      <c r="I64" s="318"/>
      <c r="J64" s="318"/>
      <c r="K64" s="314"/>
    </row>
    <row r="65" s="1" customFormat="1" ht="15" customHeight="1">
      <c r="B65" s="312"/>
      <c r="C65" s="318"/>
      <c r="D65" s="316" t="s">
        <v>1188</v>
      </c>
      <c r="E65" s="316"/>
      <c r="F65" s="316"/>
      <c r="G65" s="316"/>
      <c r="H65" s="316"/>
      <c r="I65" s="316"/>
      <c r="J65" s="316"/>
      <c r="K65" s="314"/>
    </row>
    <row r="66" s="1" customFormat="1" ht="15" customHeight="1">
      <c r="B66" s="312"/>
      <c r="C66" s="318"/>
      <c r="D66" s="321" t="s">
        <v>1189</v>
      </c>
      <c r="E66" s="321"/>
      <c r="F66" s="321"/>
      <c r="G66" s="321"/>
      <c r="H66" s="321"/>
      <c r="I66" s="321"/>
      <c r="J66" s="321"/>
      <c r="K66" s="314"/>
    </row>
    <row r="67" s="1" customFormat="1" ht="15" customHeight="1">
      <c r="B67" s="312"/>
      <c r="C67" s="318"/>
      <c r="D67" s="316" t="s">
        <v>1190</v>
      </c>
      <c r="E67" s="316"/>
      <c r="F67" s="316"/>
      <c r="G67" s="316"/>
      <c r="H67" s="316"/>
      <c r="I67" s="316"/>
      <c r="J67" s="316"/>
      <c r="K67" s="314"/>
    </row>
    <row r="68" s="1" customFormat="1" ht="15" customHeight="1">
      <c r="B68" s="312"/>
      <c r="C68" s="318"/>
      <c r="D68" s="316" t="s">
        <v>1191</v>
      </c>
      <c r="E68" s="316"/>
      <c r="F68" s="316"/>
      <c r="G68" s="316"/>
      <c r="H68" s="316"/>
      <c r="I68" s="316"/>
      <c r="J68" s="316"/>
      <c r="K68" s="314"/>
    </row>
    <row r="69" s="1" customFormat="1" ht="15" customHeight="1">
      <c r="B69" s="312"/>
      <c r="C69" s="318"/>
      <c r="D69" s="316" t="s">
        <v>1192</v>
      </c>
      <c r="E69" s="316"/>
      <c r="F69" s="316"/>
      <c r="G69" s="316"/>
      <c r="H69" s="316"/>
      <c r="I69" s="316"/>
      <c r="J69" s="316"/>
      <c r="K69" s="314"/>
    </row>
    <row r="70" s="1" customFormat="1" ht="15" customHeight="1">
      <c r="B70" s="312"/>
      <c r="C70" s="318"/>
      <c r="D70" s="316" t="s">
        <v>1193</v>
      </c>
      <c r="E70" s="316"/>
      <c r="F70" s="316"/>
      <c r="G70" s="316"/>
      <c r="H70" s="316"/>
      <c r="I70" s="316"/>
      <c r="J70" s="316"/>
      <c r="K70" s="314"/>
    </row>
    <row r="71" s="1" customFormat="1" ht="12.75" customHeight="1">
      <c r="B71" s="323"/>
      <c r="C71" s="324"/>
      <c r="D71" s="324"/>
      <c r="E71" s="324"/>
      <c r="F71" s="324"/>
      <c r="G71" s="324"/>
      <c r="H71" s="324"/>
      <c r="I71" s="324"/>
      <c r="J71" s="324"/>
      <c r="K71" s="325"/>
    </row>
    <row r="72" s="1" customFormat="1" ht="18.75" customHeight="1">
      <c r="B72" s="326"/>
      <c r="C72" s="326"/>
      <c r="D72" s="326"/>
      <c r="E72" s="326"/>
      <c r="F72" s="326"/>
      <c r="G72" s="326"/>
      <c r="H72" s="326"/>
      <c r="I72" s="326"/>
      <c r="J72" s="326"/>
      <c r="K72" s="327"/>
    </row>
    <row r="73" s="1" customFormat="1" ht="18.75" customHeight="1">
      <c r="B73" s="327"/>
      <c r="C73" s="327"/>
      <c r="D73" s="327"/>
      <c r="E73" s="327"/>
      <c r="F73" s="327"/>
      <c r="G73" s="327"/>
      <c r="H73" s="327"/>
      <c r="I73" s="327"/>
      <c r="J73" s="327"/>
      <c r="K73" s="327"/>
    </row>
    <row r="74" s="1" customFormat="1" ht="7.5" customHeight="1">
      <c r="B74" s="328"/>
      <c r="C74" s="329"/>
      <c r="D74" s="329"/>
      <c r="E74" s="329"/>
      <c r="F74" s="329"/>
      <c r="G74" s="329"/>
      <c r="H74" s="329"/>
      <c r="I74" s="329"/>
      <c r="J74" s="329"/>
      <c r="K74" s="330"/>
    </row>
    <row r="75" s="1" customFormat="1" ht="45" customHeight="1">
      <c r="B75" s="331"/>
      <c r="C75" s="332" t="s">
        <v>1194</v>
      </c>
      <c r="D75" s="332"/>
      <c r="E75" s="332"/>
      <c r="F75" s="332"/>
      <c r="G75" s="332"/>
      <c r="H75" s="332"/>
      <c r="I75" s="332"/>
      <c r="J75" s="332"/>
      <c r="K75" s="333"/>
    </row>
    <row r="76" s="1" customFormat="1" ht="17.25" customHeight="1">
      <c r="B76" s="331"/>
      <c r="C76" s="334" t="s">
        <v>1195</v>
      </c>
      <c r="D76" s="334"/>
      <c r="E76" s="334"/>
      <c r="F76" s="334" t="s">
        <v>1196</v>
      </c>
      <c r="G76" s="335"/>
      <c r="H76" s="334" t="s">
        <v>53</v>
      </c>
      <c r="I76" s="334" t="s">
        <v>56</v>
      </c>
      <c r="J76" s="334" t="s">
        <v>1197</v>
      </c>
      <c r="K76" s="333"/>
    </row>
    <row r="77" s="1" customFormat="1" ht="17.25" customHeight="1">
      <c r="B77" s="331"/>
      <c r="C77" s="336" t="s">
        <v>1198</v>
      </c>
      <c r="D77" s="336"/>
      <c r="E77" s="336"/>
      <c r="F77" s="337" t="s">
        <v>1199</v>
      </c>
      <c r="G77" s="338"/>
      <c r="H77" s="336"/>
      <c r="I77" s="336"/>
      <c r="J77" s="336" t="s">
        <v>1200</v>
      </c>
      <c r="K77" s="333"/>
    </row>
    <row r="78" s="1" customFormat="1" ht="5.25" customHeight="1">
      <c r="B78" s="331"/>
      <c r="C78" s="339"/>
      <c r="D78" s="339"/>
      <c r="E78" s="339"/>
      <c r="F78" s="339"/>
      <c r="G78" s="340"/>
      <c r="H78" s="339"/>
      <c r="I78" s="339"/>
      <c r="J78" s="339"/>
      <c r="K78" s="333"/>
    </row>
    <row r="79" s="1" customFormat="1" ht="15" customHeight="1">
      <c r="B79" s="331"/>
      <c r="C79" s="319" t="s">
        <v>52</v>
      </c>
      <c r="D79" s="341"/>
      <c r="E79" s="341"/>
      <c r="F79" s="342" t="s">
        <v>1201</v>
      </c>
      <c r="G79" s="343"/>
      <c r="H79" s="319" t="s">
        <v>1202</v>
      </c>
      <c r="I79" s="319" t="s">
        <v>1203</v>
      </c>
      <c r="J79" s="319">
        <v>20</v>
      </c>
      <c r="K79" s="333"/>
    </row>
    <row r="80" s="1" customFormat="1" ht="15" customHeight="1">
      <c r="B80" s="331"/>
      <c r="C80" s="319" t="s">
        <v>1204</v>
      </c>
      <c r="D80" s="319"/>
      <c r="E80" s="319"/>
      <c r="F80" s="342" t="s">
        <v>1201</v>
      </c>
      <c r="G80" s="343"/>
      <c r="H80" s="319" t="s">
        <v>1205</v>
      </c>
      <c r="I80" s="319" t="s">
        <v>1203</v>
      </c>
      <c r="J80" s="319">
        <v>120</v>
      </c>
      <c r="K80" s="333"/>
    </row>
    <row r="81" s="1" customFormat="1" ht="15" customHeight="1">
      <c r="B81" s="344"/>
      <c r="C81" s="319" t="s">
        <v>1206</v>
      </c>
      <c r="D81" s="319"/>
      <c r="E81" s="319"/>
      <c r="F81" s="342" t="s">
        <v>1207</v>
      </c>
      <c r="G81" s="343"/>
      <c r="H81" s="319" t="s">
        <v>1208</v>
      </c>
      <c r="I81" s="319" t="s">
        <v>1203</v>
      </c>
      <c r="J81" s="319">
        <v>50</v>
      </c>
      <c r="K81" s="333"/>
    </row>
    <row r="82" s="1" customFormat="1" ht="15" customHeight="1">
      <c r="B82" s="344"/>
      <c r="C82" s="319" t="s">
        <v>1209</v>
      </c>
      <c r="D82" s="319"/>
      <c r="E82" s="319"/>
      <c r="F82" s="342" t="s">
        <v>1201</v>
      </c>
      <c r="G82" s="343"/>
      <c r="H82" s="319" t="s">
        <v>1210</v>
      </c>
      <c r="I82" s="319" t="s">
        <v>1211</v>
      </c>
      <c r="J82" s="319"/>
      <c r="K82" s="333"/>
    </row>
    <row r="83" s="1" customFormat="1" ht="15" customHeight="1">
      <c r="B83" s="344"/>
      <c r="C83" s="345" t="s">
        <v>1212</v>
      </c>
      <c r="D83" s="345"/>
      <c r="E83" s="345"/>
      <c r="F83" s="346" t="s">
        <v>1207</v>
      </c>
      <c r="G83" s="345"/>
      <c r="H83" s="345" t="s">
        <v>1213</v>
      </c>
      <c r="I83" s="345" t="s">
        <v>1203</v>
      </c>
      <c r="J83" s="345">
        <v>15</v>
      </c>
      <c r="K83" s="333"/>
    </row>
    <row r="84" s="1" customFormat="1" ht="15" customHeight="1">
      <c r="B84" s="344"/>
      <c r="C84" s="345" t="s">
        <v>1214</v>
      </c>
      <c r="D84" s="345"/>
      <c r="E84" s="345"/>
      <c r="F84" s="346" t="s">
        <v>1207</v>
      </c>
      <c r="G84" s="345"/>
      <c r="H84" s="345" t="s">
        <v>1215</v>
      </c>
      <c r="I84" s="345" t="s">
        <v>1203</v>
      </c>
      <c r="J84" s="345">
        <v>15</v>
      </c>
      <c r="K84" s="333"/>
    </row>
    <row r="85" s="1" customFormat="1" ht="15" customHeight="1">
      <c r="B85" s="344"/>
      <c r="C85" s="345" t="s">
        <v>1216</v>
      </c>
      <c r="D85" s="345"/>
      <c r="E85" s="345"/>
      <c r="F85" s="346" t="s">
        <v>1207</v>
      </c>
      <c r="G85" s="345"/>
      <c r="H85" s="345" t="s">
        <v>1217</v>
      </c>
      <c r="I85" s="345" t="s">
        <v>1203</v>
      </c>
      <c r="J85" s="345">
        <v>20</v>
      </c>
      <c r="K85" s="333"/>
    </row>
    <row r="86" s="1" customFormat="1" ht="15" customHeight="1">
      <c r="B86" s="344"/>
      <c r="C86" s="345" t="s">
        <v>1218</v>
      </c>
      <c r="D86" s="345"/>
      <c r="E86" s="345"/>
      <c r="F86" s="346" t="s">
        <v>1207</v>
      </c>
      <c r="G86" s="345"/>
      <c r="H86" s="345" t="s">
        <v>1219</v>
      </c>
      <c r="I86" s="345" t="s">
        <v>1203</v>
      </c>
      <c r="J86" s="345">
        <v>20</v>
      </c>
      <c r="K86" s="333"/>
    </row>
    <row r="87" s="1" customFormat="1" ht="15" customHeight="1">
      <c r="B87" s="344"/>
      <c r="C87" s="319" t="s">
        <v>1220</v>
      </c>
      <c r="D87" s="319"/>
      <c r="E87" s="319"/>
      <c r="F87" s="342" t="s">
        <v>1207</v>
      </c>
      <c r="G87" s="343"/>
      <c r="H87" s="319" t="s">
        <v>1221</v>
      </c>
      <c r="I87" s="319" t="s">
        <v>1203</v>
      </c>
      <c r="J87" s="319">
        <v>50</v>
      </c>
      <c r="K87" s="333"/>
    </row>
    <row r="88" s="1" customFormat="1" ht="15" customHeight="1">
      <c r="B88" s="344"/>
      <c r="C88" s="319" t="s">
        <v>1222</v>
      </c>
      <c r="D88" s="319"/>
      <c r="E88" s="319"/>
      <c r="F88" s="342" t="s">
        <v>1207</v>
      </c>
      <c r="G88" s="343"/>
      <c r="H88" s="319" t="s">
        <v>1223</v>
      </c>
      <c r="I88" s="319" t="s">
        <v>1203</v>
      </c>
      <c r="J88" s="319">
        <v>20</v>
      </c>
      <c r="K88" s="333"/>
    </row>
    <row r="89" s="1" customFormat="1" ht="15" customHeight="1">
      <c r="B89" s="344"/>
      <c r="C89" s="319" t="s">
        <v>1224</v>
      </c>
      <c r="D89" s="319"/>
      <c r="E89" s="319"/>
      <c r="F89" s="342" t="s">
        <v>1207</v>
      </c>
      <c r="G89" s="343"/>
      <c r="H89" s="319" t="s">
        <v>1225</v>
      </c>
      <c r="I89" s="319" t="s">
        <v>1203</v>
      </c>
      <c r="J89" s="319">
        <v>20</v>
      </c>
      <c r="K89" s="333"/>
    </row>
    <row r="90" s="1" customFormat="1" ht="15" customHeight="1">
      <c r="B90" s="344"/>
      <c r="C90" s="319" t="s">
        <v>1226</v>
      </c>
      <c r="D90" s="319"/>
      <c r="E90" s="319"/>
      <c r="F90" s="342" t="s">
        <v>1207</v>
      </c>
      <c r="G90" s="343"/>
      <c r="H90" s="319" t="s">
        <v>1227</v>
      </c>
      <c r="I90" s="319" t="s">
        <v>1203</v>
      </c>
      <c r="J90" s="319">
        <v>50</v>
      </c>
      <c r="K90" s="333"/>
    </row>
    <row r="91" s="1" customFormat="1" ht="15" customHeight="1">
      <c r="B91" s="344"/>
      <c r="C91" s="319" t="s">
        <v>1228</v>
      </c>
      <c r="D91" s="319"/>
      <c r="E91" s="319"/>
      <c r="F91" s="342" t="s">
        <v>1207</v>
      </c>
      <c r="G91" s="343"/>
      <c r="H91" s="319" t="s">
        <v>1228</v>
      </c>
      <c r="I91" s="319" t="s">
        <v>1203</v>
      </c>
      <c r="J91" s="319">
        <v>50</v>
      </c>
      <c r="K91" s="333"/>
    </row>
    <row r="92" s="1" customFormat="1" ht="15" customHeight="1">
      <c r="B92" s="344"/>
      <c r="C92" s="319" t="s">
        <v>1229</v>
      </c>
      <c r="D92" s="319"/>
      <c r="E92" s="319"/>
      <c r="F92" s="342" t="s">
        <v>1207</v>
      </c>
      <c r="G92" s="343"/>
      <c r="H92" s="319" t="s">
        <v>1230</v>
      </c>
      <c r="I92" s="319" t="s">
        <v>1203</v>
      </c>
      <c r="J92" s="319">
        <v>255</v>
      </c>
      <c r="K92" s="333"/>
    </row>
    <row r="93" s="1" customFormat="1" ht="15" customHeight="1">
      <c r="B93" s="344"/>
      <c r="C93" s="319" t="s">
        <v>1231</v>
      </c>
      <c r="D93" s="319"/>
      <c r="E93" s="319"/>
      <c r="F93" s="342" t="s">
        <v>1201</v>
      </c>
      <c r="G93" s="343"/>
      <c r="H93" s="319" t="s">
        <v>1232</v>
      </c>
      <c r="I93" s="319" t="s">
        <v>1233</v>
      </c>
      <c r="J93" s="319"/>
      <c r="K93" s="333"/>
    </row>
    <row r="94" s="1" customFormat="1" ht="15" customHeight="1">
      <c r="B94" s="344"/>
      <c r="C94" s="319" t="s">
        <v>1234</v>
      </c>
      <c r="D94" s="319"/>
      <c r="E94" s="319"/>
      <c r="F94" s="342" t="s">
        <v>1201</v>
      </c>
      <c r="G94" s="343"/>
      <c r="H94" s="319" t="s">
        <v>1235</v>
      </c>
      <c r="I94" s="319" t="s">
        <v>1236</v>
      </c>
      <c r="J94" s="319"/>
      <c r="K94" s="333"/>
    </row>
    <row r="95" s="1" customFormat="1" ht="15" customHeight="1">
      <c r="B95" s="344"/>
      <c r="C95" s="319" t="s">
        <v>1237</v>
      </c>
      <c r="D95" s="319"/>
      <c r="E95" s="319"/>
      <c r="F95" s="342" t="s">
        <v>1201</v>
      </c>
      <c r="G95" s="343"/>
      <c r="H95" s="319" t="s">
        <v>1237</v>
      </c>
      <c r="I95" s="319" t="s">
        <v>1236</v>
      </c>
      <c r="J95" s="319"/>
      <c r="K95" s="333"/>
    </row>
    <row r="96" s="1" customFormat="1" ht="15" customHeight="1">
      <c r="B96" s="344"/>
      <c r="C96" s="319" t="s">
        <v>37</v>
      </c>
      <c r="D96" s="319"/>
      <c r="E96" s="319"/>
      <c r="F96" s="342" t="s">
        <v>1201</v>
      </c>
      <c r="G96" s="343"/>
      <c r="H96" s="319" t="s">
        <v>1238</v>
      </c>
      <c r="I96" s="319" t="s">
        <v>1236</v>
      </c>
      <c r="J96" s="319"/>
      <c r="K96" s="333"/>
    </row>
    <row r="97" s="1" customFormat="1" ht="15" customHeight="1">
      <c r="B97" s="344"/>
      <c r="C97" s="319" t="s">
        <v>47</v>
      </c>
      <c r="D97" s="319"/>
      <c r="E97" s="319"/>
      <c r="F97" s="342" t="s">
        <v>1201</v>
      </c>
      <c r="G97" s="343"/>
      <c r="H97" s="319" t="s">
        <v>1239</v>
      </c>
      <c r="I97" s="319" t="s">
        <v>1236</v>
      </c>
      <c r="J97" s="319"/>
      <c r="K97" s="333"/>
    </row>
    <row r="98" s="1" customFormat="1" ht="15" customHeight="1">
      <c r="B98" s="347"/>
      <c r="C98" s="348"/>
      <c r="D98" s="348"/>
      <c r="E98" s="348"/>
      <c r="F98" s="348"/>
      <c r="G98" s="348"/>
      <c r="H98" s="348"/>
      <c r="I98" s="348"/>
      <c r="J98" s="348"/>
      <c r="K98" s="349"/>
    </row>
    <row r="99" s="1" customFormat="1" ht="18.75" customHeight="1">
      <c r="B99" s="350"/>
      <c r="C99" s="351"/>
      <c r="D99" s="351"/>
      <c r="E99" s="351"/>
      <c r="F99" s="351"/>
      <c r="G99" s="351"/>
      <c r="H99" s="351"/>
      <c r="I99" s="351"/>
      <c r="J99" s="351"/>
      <c r="K99" s="350"/>
    </row>
    <row r="100" s="1" customFormat="1" ht="18.75" customHeight="1">
      <c r="B100" s="327"/>
      <c r="C100" s="327"/>
      <c r="D100" s="327"/>
      <c r="E100" s="327"/>
      <c r="F100" s="327"/>
      <c r="G100" s="327"/>
      <c r="H100" s="327"/>
      <c r="I100" s="327"/>
      <c r="J100" s="327"/>
      <c r="K100" s="327"/>
    </row>
    <row r="101" s="1" customFormat="1" ht="7.5" customHeight="1">
      <c r="B101" s="328"/>
      <c r="C101" s="329"/>
      <c r="D101" s="329"/>
      <c r="E101" s="329"/>
      <c r="F101" s="329"/>
      <c r="G101" s="329"/>
      <c r="H101" s="329"/>
      <c r="I101" s="329"/>
      <c r="J101" s="329"/>
      <c r="K101" s="330"/>
    </row>
    <row r="102" s="1" customFormat="1" ht="45" customHeight="1">
      <c r="B102" s="331"/>
      <c r="C102" s="332" t="s">
        <v>1240</v>
      </c>
      <c r="D102" s="332"/>
      <c r="E102" s="332"/>
      <c r="F102" s="332"/>
      <c r="G102" s="332"/>
      <c r="H102" s="332"/>
      <c r="I102" s="332"/>
      <c r="J102" s="332"/>
      <c r="K102" s="333"/>
    </row>
    <row r="103" s="1" customFormat="1" ht="17.25" customHeight="1">
      <c r="B103" s="331"/>
      <c r="C103" s="334" t="s">
        <v>1195</v>
      </c>
      <c r="D103" s="334"/>
      <c r="E103" s="334"/>
      <c r="F103" s="334" t="s">
        <v>1196</v>
      </c>
      <c r="G103" s="335"/>
      <c r="H103" s="334" t="s">
        <v>53</v>
      </c>
      <c r="I103" s="334" t="s">
        <v>56</v>
      </c>
      <c r="J103" s="334" t="s">
        <v>1197</v>
      </c>
      <c r="K103" s="333"/>
    </row>
    <row r="104" s="1" customFormat="1" ht="17.25" customHeight="1">
      <c r="B104" s="331"/>
      <c r="C104" s="336" t="s">
        <v>1198</v>
      </c>
      <c r="D104" s="336"/>
      <c r="E104" s="336"/>
      <c r="F104" s="337" t="s">
        <v>1199</v>
      </c>
      <c r="G104" s="338"/>
      <c r="H104" s="336"/>
      <c r="I104" s="336"/>
      <c r="J104" s="336" t="s">
        <v>1200</v>
      </c>
      <c r="K104" s="333"/>
    </row>
    <row r="105" s="1" customFormat="1" ht="5.25" customHeight="1">
      <c r="B105" s="331"/>
      <c r="C105" s="334"/>
      <c r="D105" s="334"/>
      <c r="E105" s="334"/>
      <c r="F105" s="334"/>
      <c r="G105" s="352"/>
      <c r="H105" s="334"/>
      <c r="I105" s="334"/>
      <c r="J105" s="334"/>
      <c r="K105" s="333"/>
    </row>
    <row r="106" s="1" customFormat="1" ht="15" customHeight="1">
      <c r="B106" s="331"/>
      <c r="C106" s="319" t="s">
        <v>52</v>
      </c>
      <c r="D106" s="341"/>
      <c r="E106" s="341"/>
      <c r="F106" s="342" t="s">
        <v>1201</v>
      </c>
      <c r="G106" s="319"/>
      <c r="H106" s="319" t="s">
        <v>1241</v>
      </c>
      <c r="I106" s="319" t="s">
        <v>1203</v>
      </c>
      <c r="J106" s="319">
        <v>20</v>
      </c>
      <c r="K106" s="333"/>
    </row>
    <row r="107" s="1" customFormat="1" ht="15" customHeight="1">
      <c r="B107" s="331"/>
      <c r="C107" s="319" t="s">
        <v>1204</v>
      </c>
      <c r="D107" s="319"/>
      <c r="E107" s="319"/>
      <c r="F107" s="342" t="s">
        <v>1201</v>
      </c>
      <c r="G107" s="319"/>
      <c r="H107" s="319" t="s">
        <v>1241</v>
      </c>
      <c r="I107" s="319" t="s">
        <v>1203</v>
      </c>
      <c r="J107" s="319">
        <v>120</v>
      </c>
      <c r="K107" s="333"/>
    </row>
    <row r="108" s="1" customFormat="1" ht="15" customHeight="1">
      <c r="B108" s="344"/>
      <c r="C108" s="319" t="s">
        <v>1206</v>
      </c>
      <c r="D108" s="319"/>
      <c r="E108" s="319"/>
      <c r="F108" s="342" t="s">
        <v>1207</v>
      </c>
      <c r="G108" s="319"/>
      <c r="H108" s="319" t="s">
        <v>1241</v>
      </c>
      <c r="I108" s="319" t="s">
        <v>1203</v>
      </c>
      <c r="J108" s="319">
        <v>50</v>
      </c>
      <c r="K108" s="333"/>
    </row>
    <row r="109" s="1" customFormat="1" ht="15" customHeight="1">
      <c r="B109" s="344"/>
      <c r="C109" s="319" t="s">
        <v>1209</v>
      </c>
      <c r="D109" s="319"/>
      <c r="E109" s="319"/>
      <c r="F109" s="342" t="s">
        <v>1201</v>
      </c>
      <c r="G109" s="319"/>
      <c r="H109" s="319" t="s">
        <v>1241</v>
      </c>
      <c r="I109" s="319" t="s">
        <v>1211</v>
      </c>
      <c r="J109" s="319"/>
      <c r="K109" s="333"/>
    </row>
    <row r="110" s="1" customFormat="1" ht="15" customHeight="1">
      <c r="B110" s="344"/>
      <c r="C110" s="319" t="s">
        <v>1220</v>
      </c>
      <c r="D110" s="319"/>
      <c r="E110" s="319"/>
      <c r="F110" s="342" t="s">
        <v>1207</v>
      </c>
      <c r="G110" s="319"/>
      <c r="H110" s="319" t="s">
        <v>1241</v>
      </c>
      <c r="I110" s="319" t="s">
        <v>1203</v>
      </c>
      <c r="J110" s="319">
        <v>50</v>
      </c>
      <c r="K110" s="333"/>
    </row>
    <row r="111" s="1" customFormat="1" ht="15" customHeight="1">
      <c r="B111" s="344"/>
      <c r="C111" s="319" t="s">
        <v>1228</v>
      </c>
      <c r="D111" s="319"/>
      <c r="E111" s="319"/>
      <c r="F111" s="342" t="s">
        <v>1207</v>
      </c>
      <c r="G111" s="319"/>
      <c r="H111" s="319" t="s">
        <v>1241</v>
      </c>
      <c r="I111" s="319" t="s">
        <v>1203</v>
      </c>
      <c r="J111" s="319">
        <v>50</v>
      </c>
      <c r="K111" s="333"/>
    </row>
    <row r="112" s="1" customFormat="1" ht="15" customHeight="1">
      <c r="B112" s="344"/>
      <c r="C112" s="319" t="s">
        <v>1226</v>
      </c>
      <c r="D112" s="319"/>
      <c r="E112" s="319"/>
      <c r="F112" s="342" t="s">
        <v>1207</v>
      </c>
      <c r="G112" s="319"/>
      <c r="H112" s="319" t="s">
        <v>1241</v>
      </c>
      <c r="I112" s="319" t="s">
        <v>1203</v>
      </c>
      <c r="J112" s="319">
        <v>50</v>
      </c>
      <c r="K112" s="333"/>
    </row>
    <row r="113" s="1" customFormat="1" ht="15" customHeight="1">
      <c r="B113" s="344"/>
      <c r="C113" s="319" t="s">
        <v>52</v>
      </c>
      <c r="D113" s="319"/>
      <c r="E113" s="319"/>
      <c r="F113" s="342" t="s">
        <v>1201</v>
      </c>
      <c r="G113" s="319"/>
      <c r="H113" s="319" t="s">
        <v>1242</v>
      </c>
      <c r="I113" s="319" t="s">
        <v>1203</v>
      </c>
      <c r="J113" s="319">
        <v>20</v>
      </c>
      <c r="K113" s="333"/>
    </row>
    <row r="114" s="1" customFormat="1" ht="15" customHeight="1">
      <c r="B114" s="344"/>
      <c r="C114" s="319" t="s">
        <v>1243</v>
      </c>
      <c r="D114" s="319"/>
      <c r="E114" s="319"/>
      <c r="F114" s="342" t="s">
        <v>1201</v>
      </c>
      <c r="G114" s="319"/>
      <c r="H114" s="319" t="s">
        <v>1244</v>
      </c>
      <c r="I114" s="319" t="s">
        <v>1203</v>
      </c>
      <c r="J114" s="319">
        <v>120</v>
      </c>
      <c r="K114" s="333"/>
    </row>
    <row r="115" s="1" customFormat="1" ht="15" customHeight="1">
      <c r="B115" s="344"/>
      <c r="C115" s="319" t="s">
        <v>37</v>
      </c>
      <c r="D115" s="319"/>
      <c r="E115" s="319"/>
      <c r="F115" s="342" t="s">
        <v>1201</v>
      </c>
      <c r="G115" s="319"/>
      <c r="H115" s="319" t="s">
        <v>1245</v>
      </c>
      <c r="I115" s="319" t="s">
        <v>1236</v>
      </c>
      <c r="J115" s="319"/>
      <c r="K115" s="333"/>
    </row>
    <row r="116" s="1" customFormat="1" ht="15" customHeight="1">
      <c r="B116" s="344"/>
      <c r="C116" s="319" t="s">
        <v>47</v>
      </c>
      <c r="D116" s="319"/>
      <c r="E116" s="319"/>
      <c r="F116" s="342" t="s">
        <v>1201</v>
      </c>
      <c r="G116" s="319"/>
      <c r="H116" s="319" t="s">
        <v>1246</v>
      </c>
      <c r="I116" s="319" t="s">
        <v>1236</v>
      </c>
      <c r="J116" s="319"/>
      <c r="K116" s="333"/>
    </row>
    <row r="117" s="1" customFormat="1" ht="15" customHeight="1">
      <c r="B117" s="344"/>
      <c r="C117" s="319" t="s">
        <v>56</v>
      </c>
      <c r="D117" s="319"/>
      <c r="E117" s="319"/>
      <c r="F117" s="342" t="s">
        <v>1201</v>
      </c>
      <c r="G117" s="319"/>
      <c r="H117" s="319" t="s">
        <v>1247</v>
      </c>
      <c r="I117" s="319" t="s">
        <v>1248</v>
      </c>
      <c r="J117" s="319"/>
      <c r="K117" s="333"/>
    </row>
    <row r="118" s="1" customFormat="1" ht="15" customHeight="1">
      <c r="B118" s="347"/>
      <c r="C118" s="353"/>
      <c r="D118" s="353"/>
      <c r="E118" s="353"/>
      <c r="F118" s="353"/>
      <c r="G118" s="353"/>
      <c r="H118" s="353"/>
      <c r="I118" s="353"/>
      <c r="J118" s="353"/>
      <c r="K118" s="349"/>
    </row>
    <row r="119" s="1" customFormat="1" ht="18.75" customHeight="1">
      <c r="B119" s="354"/>
      <c r="C119" s="355"/>
      <c r="D119" s="355"/>
      <c r="E119" s="355"/>
      <c r="F119" s="356"/>
      <c r="G119" s="355"/>
      <c r="H119" s="355"/>
      <c r="I119" s="355"/>
      <c r="J119" s="355"/>
      <c r="K119" s="354"/>
    </row>
    <row r="120" s="1" customFormat="1" ht="18.75" customHeight="1">
      <c r="B120" s="327"/>
      <c r="C120" s="327"/>
      <c r="D120" s="327"/>
      <c r="E120" s="327"/>
      <c r="F120" s="327"/>
      <c r="G120" s="327"/>
      <c r="H120" s="327"/>
      <c r="I120" s="327"/>
      <c r="J120" s="327"/>
      <c r="K120" s="327"/>
    </row>
    <row r="121" s="1" customFormat="1" ht="7.5" customHeight="1">
      <c r="B121" s="357"/>
      <c r="C121" s="358"/>
      <c r="D121" s="358"/>
      <c r="E121" s="358"/>
      <c r="F121" s="358"/>
      <c r="G121" s="358"/>
      <c r="H121" s="358"/>
      <c r="I121" s="358"/>
      <c r="J121" s="358"/>
      <c r="K121" s="359"/>
    </row>
    <row r="122" s="1" customFormat="1" ht="45" customHeight="1">
      <c r="B122" s="360"/>
      <c r="C122" s="310" t="s">
        <v>1249</v>
      </c>
      <c r="D122" s="310"/>
      <c r="E122" s="310"/>
      <c r="F122" s="310"/>
      <c r="G122" s="310"/>
      <c r="H122" s="310"/>
      <c r="I122" s="310"/>
      <c r="J122" s="310"/>
      <c r="K122" s="361"/>
    </row>
    <row r="123" s="1" customFormat="1" ht="17.25" customHeight="1">
      <c r="B123" s="362"/>
      <c r="C123" s="334" t="s">
        <v>1195</v>
      </c>
      <c r="D123" s="334"/>
      <c r="E123" s="334"/>
      <c r="F123" s="334" t="s">
        <v>1196</v>
      </c>
      <c r="G123" s="335"/>
      <c r="H123" s="334" t="s">
        <v>53</v>
      </c>
      <c r="I123" s="334" t="s">
        <v>56</v>
      </c>
      <c r="J123" s="334" t="s">
        <v>1197</v>
      </c>
      <c r="K123" s="363"/>
    </row>
    <row r="124" s="1" customFormat="1" ht="17.25" customHeight="1">
      <c r="B124" s="362"/>
      <c r="C124" s="336" t="s">
        <v>1198</v>
      </c>
      <c r="D124" s="336"/>
      <c r="E124" s="336"/>
      <c r="F124" s="337" t="s">
        <v>1199</v>
      </c>
      <c r="G124" s="338"/>
      <c r="H124" s="336"/>
      <c r="I124" s="336"/>
      <c r="J124" s="336" t="s">
        <v>1200</v>
      </c>
      <c r="K124" s="363"/>
    </row>
    <row r="125" s="1" customFormat="1" ht="5.25" customHeight="1">
      <c r="B125" s="364"/>
      <c r="C125" s="339"/>
      <c r="D125" s="339"/>
      <c r="E125" s="339"/>
      <c r="F125" s="339"/>
      <c r="G125" s="365"/>
      <c r="H125" s="339"/>
      <c r="I125" s="339"/>
      <c r="J125" s="339"/>
      <c r="K125" s="366"/>
    </row>
    <row r="126" s="1" customFormat="1" ht="15" customHeight="1">
      <c r="B126" s="364"/>
      <c r="C126" s="319" t="s">
        <v>1204</v>
      </c>
      <c r="D126" s="341"/>
      <c r="E126" s="341"/>
      <c r="F126" s="342" t="s">
        <v>1201</v>
      </c>
      <c r="G126" s="319"/>
      <c r="H126" s="319" t="s">
        <v>1241</v>
      </c>
      <c r="I126" s="319" t="s">
        <v>1203</v>
      </c>
      <c r="J126" s="319">
        <v>120</v>
      </c>
      <c r="K126" s="367"/>
    </row>
    <row r="127" s="1" customFormat="1" ht="15" customHeight="1">
      <c r="B127" s="364"/>
      <c r="C127" s="319" t="s">
        <v>1250</v>
      </c>
      <c r="D127" s="319"/>
      <c r="E127" s="319"/>
      <c r="F127" s="342" t="s">
        <v>1201</v>
      </c>
      <c r="G127" s="319"/>
      <c r="H127" s="319" t="s">
        <v>1251</v>
      </c>
      <c r="I127" s="319" t="s">
        <v>1203</v>
      </c>
      <c r="J127" s="319" t="s">
        <v>1252</v>
      </c>
      <c r="K127" s="367"/>
    </row>
    <row r="128" s="1" customFormat="1" ht="15" customHeight="1">
      <c r="B128" s="364"/>
      <c r="C128" s="319" t="s">
        <v>82</v>
      </c>
      <c r="D128" s="319"/>
      <c r="E128" s="319"/>
      <c r="F128" s="342" t="s">
        <v>1201</v>
      </c>
      <c r="G128" s="319"/>
      <c r="H128" s="319" t="s">
        <v>1253</v>
      </c>
      <c r="I128" s="319" t="s">
        <v>1203</v>
      </c>
      <c r="J128" s="319" t="s">
        <v>1252</v>
      </c>
      <c r="K128" s="367"/>
    </row>
    <row r="129" s="1" customFormat="1" ht="15" customHeight="1">
      <c r="B129" s="364"/>
      <c r="C129" s="319" t="s">
        <v>1212</v>
      </c>
      <c r="D129" s="319"/>
      <c r="E129" s="319"/>
      <c r="F129" s="342" t="s">
        <v>1207</v>
      </c>
      <c r="G129" s="319"/>
      <c r="H129" s="319" t="s">
        <v>1213</v>
      </c>
      <c r="I129" s="319" t="s">
        <v>1203</v>
      </c>
      <c r="J129" s="319">
        <v>15</v>
      </c>
      <c r="K129" s="367"/>
    </row>
    <row r="130" s="1" customFormat="1" ht="15" customHeight="1">
      <c r="B130" s="364"/>
      <c r="C130" s="345" t="s">
        <v>1214</v>
      </c>
      <c r="D130" s="345"/>
      <c r="E130" s="345"/>
      <c r="F130" s="346" t="s">
        <v>1207</v>
      </c>
      <c r="G130" s="345"/>
      <c r="H130" s="345" t="s">
        <v>1215</v>
      </c>
      <c r="I130" s="345" t="s">
        <v>1203</v>
      </c>
      <c r="J130" s="345">
        <v>15</v>
      </c>
      <c r="K130" s="367"/>
    </row>
    <row r="131" s="1" customFormat="1" ht="15" customHeight="1">
      <c r="B131" s="364"/>
      <c r="C131" s="345" t="s">
        <v>1216</v>
      </c>
      <c r="D131" s="345"/>
      <c r="E131" s="345"/>
      <c r="F131" s="346" t="s">
        <v>1207</v>
      </c>
      <c r="G131" s="345"/>
      <c r="H131" s="345" t="s">
        <v>1217</v>
      </c>
      <c r="I131" s="345" t="s">
        <v>1203</v>
      </c>
      <c r="J131" s="345">
        <v>20</v>
      </c>
      <c r="K131" s="367"/>
    </row>
    <row r="132" s="1" customFormat="1" ht="15" customHeight="1">
      <c r="B132" s="364"/>
      <c r="C132" s="345" t="s">
        <v>1218</v>
      </c>
      <c r="D132" s="345"/>
      <c r="E132" s="345"/>
      <c r="F132" s="346" t="s">
        <v>1207</v>
      </c>
      <c r="G132" s="345"/>
      <c r="H132" s="345" t="s">
        <v>1219</v>
      </c>
      <c r="I132" s="345" t="s">
        <v>1203</v>
      </c>
      <c r="J132" s="345">
        <v>20</v>
      </c>
      <c r="K132" s="367"/>
    </row>
    <row r="133" s="1" customFormat="1" ht="15" customHeight="1">
      <c r="B133" s="364"/>
      <c r="C133" s="319" t="s">
        <v>1206</v>
      </c>
      <c r="D133" s="319"/>
      <c r="E133" s="319"/>
      <c r="F133" s="342" t="s">
        <v>1207</v>
      </c>
      <c r="G133" s="319"/>
      <c r="H133" s="319" t="s">
        <v>1241</v>
      </c>
      <c r="I133" s="319" t="s">
        <v>1203</v>
      </c>
      <c r="J133" s="319">
        <v>50</v>
      </c>
      <c r="K133" s="367"/>
    </row>
    <row r="134" s="1" customFormat="1" ht="15" customHeight="1">
      <c r="B134" s="364"/>
      <c r="C134" s="319" t="s">
        <v>1220</v>
      </c>
      <c r="D134" s="319"/>
      <c r="E134" s="319"/>
      <c r="F134" s="342" t="s">
        <v>1207</v>
      </c>
      <c r="G134" s="319"/>
      <c r="H134" s="319" t="s">
        <v>1241</v>
      </c>
      <c r="I134" s="319" t="s">
        <v>1203</v>
      </c>
      <c r="J134" s="319">
        <v>50</v>
      </c>
      <c r="K134" s="367"/>
    </row>
    <row r="135" s="1" customFormat="1" ht="15" customHeight="1">
      <c r="B135" s="364"/>
      <c r="C135" s="319" t="s">
        <v>1226</v>
      </c>
      <c r="D135" s="319"/>
      <c r="E135" s="319"/>
      <c r="F135" s="342" t="s">
        <v>1207</v>
      </c>
      <c r="G135" s="319"/>
      <c r="H135" s="319" t="s">
        <v>1241</v>
      </c>
      <c r="I135" s="319" t="s">
        <v>1203</v>
      </c>
      <c r="J135" s="319">
        <v>50</v>
      </c>
      <c r="K135" s="367"/>
    </row>
    <row r="136" s="1" customFormat="1" ht="15" customHeight="1">
      <c r="B136" s="364"/>
      <c r="C136" s="319" t="s">
        <v>1228</v>
      </c>
      <c r="D136" s="319"/>
      <c r="E136" s="319"/>
      <c r="F136" s="342" t="s">
        <v>1207</v>
      </c>
      <c r="G136" s="319"/>
      <c r="H136" s="319" t="s">
        <v>1241</v>
      </c>
      <c r="I136" s="319" t="s">
        <v>1203</v>
      </c>
      <c r="J136" s="319">
        <v>50</v>
      </c>
      <c r="K136" s="367"/>
    </row>
    <row r="137" s="1" customFormat="1" ht="15" customHeight="1">
      <c r="B137" s="364"/>
      <c r="C137" s="319" t="s">
        <v>1229</v>
      </c>
      <c r="D137" s="319"/>
      <c r="E137" s="319"/>
      <c r="F137" s="342" t="s">
        <v>1207</v>
      </c>
      <c r="G137" s="319"/>
      <c r="H137" s="319" t="s">
        <v>1254</v>
      </c>
      <c r="I137" s="319" t="s">
        <v>1203</v>
      </c>
      <c r="J137" s="319">
        <v>255</v>
      </c>
      <c r="K137" s="367"/>
    </row>
    <row r="138" s="1" customFormat="1" ht="15" customHeight="1">
      <c r="B138" s="364"/>
      <c r="C138" s="319" t="s">
        <v>1231</v>
      </c>
      <c r="D138" s="319"/>
      <c r="E138" s="319"/>
      <c r="F138" s="342" t="s">
        <v>1201</v>
      </c>
      <c r="G138" s="319"/>
      <c r="H138" s="319" t="s">
        <v>1255</v>
      </c>
      <c r="I138" s="319" t="s">
        <v>1233</v>
      </c>
      <c r="J138" s="319"/>
      <c r="K138" s="367"/>
    </row>
    <row r="139" s="1" customFormat="1" ht="15" customHeight="1">
      <c r="B139" s="364"/>
      <c r="C139" s="319" t="s">
        <v>1234</v>
      </c>
      <c r="D139" s="319"/>
      <c r="E139" s="319"/>
      <c r="F139" s="342" t="s">
        <v>1201</v>
      </c>
      <c r="G139" s="319"/>
      <c r="H139" s="319" t="s">
        <v>1256</v>
      </c>
      <c r="I139" s="319" t="s">
        <v>1236</v>
      </c>
      <c r="J139" s="319"/>
      <c r="K139" s="367"/>
    </row>
    <row r="140" s="1" customFormat="1" ht="15" customHeight="1">
      <c r="B140" s="364"/>
      <c r="C140" s="319" t="s">
        <v>1237</v>
      </c>
      <c r="D140" s="319"/>
      <c r="E140" s="319"/>
      <c r="F140" s="342" t="s">
        <v>1201</v>
      </c>
      <c r="G140" s="319"/>
      <c r="H140" s="319" t="s">
        <v>1237</v>
      </c>
      <c r="I140" s="319" t="s">
        <v>1236</v>
      </c>
      <c r="J140" s="319"/>
      <c r="K140" s="367"/>
    </row>
    <row r="141" s="1" customFormat="1" ht="15" customHeight="1">
      <c r="B141" s="364"/>
      <c r="C141" s="319" t="s">
        <v>37</v>
      </c>
      <c r="D141" s="319"/>
      <c r="E141" s="319"/>
      <c r="F141" s="342" t="s">
        <v>1201</v>
      </c>
      <c r="G141" s="319"/>
      <c r="H141" s="319" t="s">
        <v>1257</v>
      </c>
      <c r="I141" s="319" t="s">
        <v>1236</v>
      </c>
      <c r="J141" s="319"/>
      <c r="K141" s="367"/>
    </row>
    <row r="142" s="1" customFormat="1" ht="15" customHeight="1">
      <c r="B142" s="364"/>
      <c r="C142" s="319" t="s">
        <v>1258</v>
      </c>
      <c r="D142" s="319"/>
      <c r="E142" s="319"/>
      <c r="F142" s="342" t="s">
        <v>1201</v>
      </c>
      <c r="G142" s="319"/>
      <c r="H142" s="319" t="s">
        <v>1259</v>
      </c>
      <c r="I142" s="319" t="s">
        <v>1236</v>
      </c>
      <c r="J142" s="319"/>
      <c r="K142" s="367"/>
    </row>
    <row r="143" s="1" customFormat="1" ht="15" customHeight="1">
      <c r="B143" s="368"/>
      <c r="C143" s="369"/>
      <c r="D143" s="369"/>
      <c r="E143" s="369"/>
      <c r="F143" s="369"/>
      <c r="G143" s="369"/>
      <c r="H143" s="369"/>
      <c r="I143" s="369"/>
      <c r="J143" s="369"/>
      <c r="K143" s="370"/>
    </row>
    <row r="144" s="1" customFormat="1" ht="18.75" customHeight="1">
      <c r="B144" s="355"/>
      <c r="C144" s="355"/>
      <c r="D144" s="355"/>
      <c r="E144" s="355"/>
      <c r="F144" s="356"/>
      <c r="G144" s="355"/>
      <c r="H144" s="355"/>
      <c r="I144" s="355"/>
      <c r="J144" s="355"/>
      <c r="K144" s="355"/>
    </row>
    <row r="145" s="1" customFormat="1" ht="18.75" customHeight="1">
      <c r="B145" s="327"/>
      <c r="C145" s="327"/>
      <c r="D145" s="327"/>
      <c r="E145" s="327"/>
      <c r="F145" s="327"/>
      <c r="G145" s="327"/>
      <c r="H145" s="327"/>
      <c r="I145" s="327"/>
      <c r="J145" s="327"/>
      <c r="K145" s="327"/>
    </row>
    <row r="146" s="1" customFormat="1" ht="7.5" customHeight="1">
      <c r="B146" s="328"/>
      <c r="C146" s="329"/>
      <c r="D146" s="329"/>
      <c r="E146" s="329"/>
      <c r="F146" s="329"/>
      <c r="G146" s="329"/>
      <c r="H146" s="329"/>
      <c r="I146" s="329"/>
      <c r="J146" s="329"/>
      <c r="K146" s="330"/>
    </row>
    <row r="147" s="1" customFormat="1" ht="45" customHeight="1">
      <c r="B147" s="331"/>
      <c r="C147" s="332" t="s">
        <v>1260</v>
      </c>
      <c r="D147" s="332"/>
      <c r="E147" s="332"/>
      <c r="F147" s="332"/>
      <c r="G147" s="332"/>
      <c r="H147" s="332"/>
      <c r="I147" s="332"/>
      <c r="J147" s="332"/>
      <c r="K147" s="333"/>
    </row>
    <row r="148" s="1" customFormat="1" ht="17.25" customHeight="1">
      <c r="B148" s="331"/>
      <c r="C148" s="334" t="s">
        <v>1195</v>
      </c>
      <c r="D148" s="334"/>
      <c r="E148" s="334"/>
      <c r="F148" s="334" t="s">
        <v>1196</v>
      </c>
      <c r="G148" s="335"/>
      <c r="H148" s="334" t="s">
        <v>53</v>
      </c>
      <c r="I148" s="334" t="s">
        <v>56</v>
      </c>
      <c r="J148" s="334" t="s">
        <v>1197</v>
      </c>
      <c r="K148" s="333"/>
    </row>
    <row r="149" s="1" customFormat="1" ht="17.25" customHeight="1">
      <c r="B149" s="331"/>
      <c r="C149" s="336" t="s">
        <v>1198</v>
      </c>
      <c r="D149" s="336"/>
      <c r="E149" s="336"/>
      <c r="F149" s="337" t="s">
        <v>1199</v>
      </c>
      <c r="G149" s="338"/>
      <c r="H149" s="336"/>
      <c r="I149" s="336"/>
      <c r="J149" s="336" t="s">
        <v>1200</v>
      </c>
      <c r="K149" s="333"/>
    </row>
    <row r="150" s="1" customFormat="1" ht="5.25" customHeight="1">
      <c r="B150" s="344"/>
      <c r="C150" s="339"/>
      <c r="D150" s="339"/>
      <c r="E150" s="339"/>
      <c r="F150" s="339"/>
      <c r="G150" s="340"/>
      <c r="H150" s="339"/>
      <c r="I150" s="339"/>
      <c r="J150" s="339"/>
      <c r="K150" s="367"/>
    </row>
    <row r="151" s="1" customFormat="1" ht="15" customHeight="1">
      <c r="B151" s="344"/>
      <c r="C151" s="371" t="s">
        <v>1204</v>
      </c>
      <c r="D151" s="319"/>
      <c r="E151" s="319"/>
      <c r="F151" s="372" t="s">
        <v>1201</v>
      </c>
      <c r="G151" s="319"/>
      <c r="H151" s="371" t="s">
        <v>1241</v>
      </c>
      <c r="I151" s="371" t="s">
        <v>1203</v>
      </c>
      <c r="J151" s="371">
        <v>120</v>
      </c>
      <c r="K151" s="367"/>
    </row>
    <row r="152" s="1" customFormat="1" ht="15" customHeight="1">
      <c r="B152" s="344"/>
      <c r="C152" s="371" t="s">
        <v>1250</v>
      </c>
      <c r="D152" s="319"/>
      <c r="E152" s="319"/>
      <c r="F152" s="372" t="s">
        <v>1201</v>
      </c>
      <c r="G152" s="319"/>
      <c r="H152" s="371" t="s">
        <v>1261</v>
      </c>
      <c r="I152" s="371" t="s">
        <v>1203</v>
      </c>
      <c r="J152" s="371" t="s">
        <v>1252</v>
      </c>
      <c r="K152" s="367"/>
    </row>
    <row r="153" s="1" customFormat="1" ht="15" customHeight="1">
      <c r="B153" s="344"/>
      <c r="C153" s="371" t="s">
        <v>82</v>
      </c>
      <c r="D153" s="319"/>
      <c r="E153" s="319"/>
      <c r="F153" s="372" t="s">
        <v>1201</v>
      </c>
      <c r="G153" s="319"/>
      <c r="H153" s="371" t="s">
        <v>1262</v>
      </c>
      <c r="I153" s="371" t="s">
        <v>1203</v>
      </c>
      <c r="J153" s="371" t="s">
        <v>1252</v>
      </c>
      <c r="K153" s="367"/>
    </row>
    <row r="154" s="1" customFormat="1" ht="15" customHeight="1">
      <c r="B154" s="344"/>
      <c r="C154" s="371" t="s">
        <v>1206</v>
      </c>
      <c r="D154" s="319"/>
      <c r="E154" s="319"/>
      <c r="F154" s="372" t="s">
        <v>1207</v>
      </c>
      <c r="G154" s="319"/>
      <c r="H154" s="371" t="s">
        <v>1241</v>
      </c>
      <c r="I154" s="371" t="s">
        <v>1203</v>
      </c>
      <c r="J154" s="371">
        <v>50</v>
      </c>
      <c r="K154" s="367"/>
    </row>
    <row r="155" s="1" customFormat="1" ht="15" customHeight="1">
      <c r="B155" s="344"/>
      <c r="C155" s="371" t="s">
        <v>1209</v>
      </c>
      <c r="D155" s="319"/>
      <c r="E155" s="319"/>
      <c r="F155" s="372" t="s">
        <v>1201</v>
      </c>
      <c r="G155" s="319"/>
      <c r="H155" s="371" t="s">
        <v>1241</v>
      </c>
      <c r="I155" s="371" t="s">
        <v>1211</v>
      </c>
      <c r="J155" s="371"/>
      <c r="K155" s="367"/>
    </row>
    <row r="156" s="1" customFormat="1" ht="15" customHeight="1">
      <c r="B156" s="344"/>
      <c r="C156" s="371" t="s">
        <v>1220</v>
      </c>
      <c r="D156" s="319"/>
      <c r="E156" s="319"/>
      <c r="F156" s="372" t="s">
        <v>1207</v>
      </c>
      <c r="G156" s="319"/>
      <c r="H156" s="371" t="s">
        <v>1241</v>
      </c>
      <c r="I156" s="371" t="s">
        <v>1203</v>
      </c>
      <c r="J156" s="371">
        <v>50</v>
      </c>
      <c r="K156" s="367"/>
    </row>
    <row r="157" s="1" customFormat="1" ht="15" customHeight="1">
      <c r="B157" s="344"/>
      <c r="C157" s="371" t="s">
        <v>1228</v>
      </c>
      <c r="D157" s="319"/>
      <c r="E157" s="319"/>
      <c r="F157" s="372" t="s">
        <v>1207</v>
      </c>
      <c r="G157" s="319"/>
      <c r="H157" s="371" t="s">
        <v>1241</v>
      </c>
      <c r="I157" s="371" t="s">
        <v>1203</v>
      </c>
      <c r="J157" s="371">
        <v>50</v>
      </c>
      <c r="K157" s="367"/>
    </row>
    <row r="158" s="1" customFormat="1" ht="15" customHeight="1">
      <c r="B158" s="344"/>
      <c r="C158" s="371" t="s">
        <v>1226</v>
      </c>
      <c r="D158" s="319"/>
      <c r="E158" s="319"/>
      <c r="F158" s="372" t="s">
        <v>1207</v>
      </c>
      <c r="G158" s="319"/>
      <c r="H158" s="371" t="s">
        <v>1241</v>
      </c>
      <c r="I158" s="371" t="s">
        <v>1203</v>
      </c>
      <c r="J158" s="371">
        <v>50</v>
      </c>
      <c r="K158" s="367"/>
    </row>
    <row r="159" s="1" customFormat="1" ht="15" customHeight="1">
      <c r="B159" s="344"/>
      <c r="C159" s="371" t="s">
        <v>188</v>
      </c>
      <c r="D159" s="319"/>
      <c r="E159" s="319"/>
      <c r="F159" s="372" t="s">
        <v>1201</v>
      </c>
      <c r="G159" s="319"/>
      <c r="H159" s="371" t="s">
        <v>1263</v>
      </c>
      <c r="I159" s="371" t="s">
        <v>1203</v>
      </c>
      <c r="J159" s="371" t="s">
        <v>1264</v>
      </c>
      <c r="K159" s="367"/>
    </row>
    <row r="160" s="1" customFormat="1" ht="15" customHeight="1">
      <c r="B160" s="344"/>
      <c r="C160" s="371" t="s">
        <v>1265</v>
      </c>
      <c r="D160" s="319"/>
      <c r="E160" s="319"/>
      <c r="F160" s="372" t="s">
        <v>1201</v>
      </c>
      <c r="G160" s="319"/>
      <c r="H160" s="371" t="s">
        <v>1266</v>
      </c>
      <c r="I160" s="371" t="s">
        <v>1236</v>
      </c>
      <c r="J160" s="371"/>
      <c r="K160" s="367"/>
    </row>
    <row r="161" s="1" customFormat="1" ht="15" customHeight="1">
      <c r="B161" s="373"/>
      <c r="C161" s="353"/>
      <c r="D161" s="353"/>
      <c r="E161" s="353"/>
      <c r="F161" s="353"/>
      <c r="G161" s="353"/>
      <c r="H161" s="353"/>
      <c r="I161" s="353"/>
      <c r="J161" s="353"/>
      <c r="K161" s="374"/>
    </row>
    <row r="162" s="1" customFormat="1" ht="18.75" customHeight="1">
      <c r="B162" s="355"/>
      <c r="C162" s="365"/>
      <c r="D162" s="365"/>
      <c r="E162" s="365"/>
      <c r="F162" s="375"/>
      <c r="G162" s="365"/>
      <c r="H162" s="365"/>
      <c r="I162" s="365"/>
      <c r="J162" s="365"/>
      <c r="K162" s="355"/>
    </row>
    <row r="163" s="1" customFormat="1" ht="18.75" customHeight="1">
      <c r="B163" s="327"/>
      <c r="C163" s="327"/>
      <c r="D163" s="327"/>
      <c r="E163" s="327"/>
      <c r="F163" s="327"/>
      <c r="G163" s="327"/>
      <c r="H163" s="327"/>
      <c r="I163" s="327"/>
      <c r="J163" s="327"/>
      <c r="K163" s="327"/>
    </row>
    <row r="164" s="1" customFormat="1" ht="7.5" customHeight="1">
      <c r="B164" s="306"/>
      <c r="C164" s="307"/>
      <c r="D164" s="307"/>
      <c r="E164" s="307"/>
      <c r="F164" s="307"/>
      <c r="G164" s="307"/>
      <c r="H164" s="307"/>
      <c r="I164" s="307"/>
      <c r="J164" s="307"/>
      <c r="K164" s="308"/>
    </row>
    <row r="165" s="1" customFormat="1" ht="45" customHeight="1">
      <c r="B165" s="309"/>
      <c r="C165" s="310" t="s">
        <v>1267</v>
      </c>
      <c r="D165" s="310"/>
      <c r="E165" s="310"/>
      <c r="F165" s="310"/>
      <c r="G165" s="310"/>
      <c r="H165" s="310"/>
      <c r="I165" s="310"/>
      <c r="J165" s="310"/>
      <c r="K165" s="311"/>
    </row>
    <row r="166" s="1" customFormat="1" ht="17.25" customHeight="1">
      <c r="B166" s="309"/>
      <c r="C166" s="334" t="s">
        <v>1195</v>
      </c>
      <c r="D166" s="334"/>
      <c r="E166" s="334"/>
      <c r="F166" s="334" t="s">
        <v>1196</v>
      </c>
      <c r="G166" s="376"/>
      <c r="H166" s="377" t="s">
        <v>53</v>
      </c>
      <c r="I166" s="377" t="s">
        <v>56</v>
      </c>
      <c r="J166" s="334" t="s">
        <v>1197</v>
      </c>
      <c r="K166" s="311"/>
    </row>
    <row r="167" s="1" customFormat="1" ht="17.25" customHeight="1">
      <c r="B167" s="312"/>
      <c r="C167" s="336" t="s">
        <v>1198</v>
      </c>
      <c r="D167" s="336"/>
      <c r="E167" s="336"/>
      <c r="F167" s="337" t="s">
        <v>1199</v>
      </c>
      <c r="G167" s="378"/>
      <c r="H167" s="379"/>
      <c r="I167" s="379"/>
      <c r="J167" s="336" t="s">
        <v>1200</v>
      </c>
      <c r="K167" s="314"/>
    </row>
    <row r="168" s="1" customFormat="1" ht="5.25" customHeight="1">
      <c r="B168" s="344"/>
      <c r="C168" s="339"/>
      <c r="D168" s="339"/>
      <c r="E168" s="339"/>
      <c r="F168" s="339"/>
      <c r="G168" s="340"/>
      <c r="H168" s="339"/>
      <c r="I168" s="339"/>
      <c r="J168" s="339"/>
      <c r="K168" s="367"/>
    </row>
    <row r="169" s="1" customFormat="1" ht="15" customHeight="1">
      <c r="B169" s="344"/>
      <c r="C169" s="319" t="s">
        <v>1204</v>
      </c>
      <c r="D169" s="319"/>
      <c r="E169" s="319"/>
      <c r="F169" s="342" t="s">
        <v>1201</v>
      </c>
      <c r="G169" s="319"/>
      <c r="H169" s="319" t="s">
        <v>1241</v>
      </c>
      <c r="I169" s="319" t="s">
        <v>1203</v>
      </c>
      <c r="J169" s="319">
        <v>120</v>
      </c>
      <c r="K169" s="367"/>
    </row>
    <row r="170" s="1" customFormat="1" ht="15" customHeight="1">
      <c r="B170" s="344"/>
      <c r="C170" s="319" t="s">
        <v>1250</v>
      </c>
      <c r="D170" s="319"/>
      <c r="E170" s="319"/>
      <c r="F170" s="342" t="s">
        <v>1201</v>
      </c>
      <c r="G170" s="319"/>
      <c r="H170" s="319" t="s">
        <v>1251</v>
      </c>
      <c r="I170" s="319" t="s">
        <v>1203</v>
      </c>
      <c r="J170" s="319" t="s">
        <v>1252</v>
      </c>
      <c r="K170" s="367"/>
    </row>
    <row r="171" s="1" customFormat="1" ht="15" customHeight="1">
      <c r="B171" s="344"/>
      <c r="C171" s="319" t="s">
        <v>82</v>
      </c>
      <c r="D171" s="319"/>
      <c r="E171" s="319"/>
      <c r="F171" s="342" t="s">
        <v>1201</v>
      </c>
      <c r="G171" s="319"/>
      <c r="H171" s="319" t="s">
        <v>1268</v>
      </c>
      <c r="I171" s="319" t="s">
        <v>1203</v>
      </c>
      <c r="J171" s="319" t="s">
        <v>1252</v>
      </c>
      <c r="K171" s="367"/>
    </row>
    <row r="172" s="1" customFormat="1" ht="15" customHeight="1">
      <c r="B172" s="344"/>
      <c r="C172" s="319" t="s">
        <v>1206</v>
      </c>
      <c r="D172" s="319"/>
      <c r="E172" s="319"/>
      <c r="F172" s="342" t="s">
        <v>1207</v>
      </c>
      <c r="G172" s="319"/>
      <c r="H172" s="319" t="s">
        <v>1268</v>
      </c>
      <c r="I172" s="319" t="s">
        <v>1203</v>
      </c>
      <c r="J172" s="319">
        <v>50</v>
      </c>
      <c r="K172" s="367"/>
    </row>
    <row r="173" s="1" customFormat="1" ht="15" customHeight="1">
      <c r="B173" s="344"/>
      <c r="C173" s="319" t="s">
        <v>1209</v>
      </c>
      <c r="D173" s="319"/>
      <c r="E173" s="319"/>
      <c r="F173" s="342" t="s">
        <v>1201</v>
      </c>
      <c r="G173" s="319"/>
      <c r="H173" s="319" t="s">
        <v>1268</v>
      </c>
      <c r="I173" s="319" t="s">
        <v>1211</v>
      </c>
      <c r="J173" s="319"/>
      <c r="K173" s="367"/>
    </row>
    <row r="174" s="1" customFormat="1" ht="15" customHeight="1">
      <c r="B174" s="344"/>
      <c r="C174" s="319" t="s">
        <v>1220</v>
      </c>
      <c r="D174" s="319"/>
      <c r="E174" s="319"/>
      <c r="F174" s="342" t="s">
        <v>1207</v>
      </c>
      <c r="G174" s="319"/>
      <c r="H174" s="319" t="s">
        <v>1268</v>
      </c>
      <c r="I174" s="319" t="s">
        <v>1203</v>
      </c>
      <c r="J174" s="319">
        <v>50</v>
      </c>
      <c r="K174" s="367"/>
    </row>
    <row r="175" s="1" customFormat="1" ht="15" customHeight="1">
      <c r="B175" s="344"/>
      <c r="C175" s="319" t="s">
        <v>1228</v>
      </c>
      <c r="D175" s="319"/>
      <c r="E175" s="319"/>
      <c r="F175" s="342" t="s">
        <v>1207</v>
      </c>
      <c r="G175" s="319"/>
      <c r="H175" s="319" t="s">
        <v>1268</v>
      </c>
      <c r="I175" s="319" t="s">
        <v>1203</v>
      </c>
      <c r="J175" s="319">
        <v>50</v>
      </c>
      <c r="K175" s="367"/>
    </row>
    <row r="176" s="1" customFormat="1" ht="15" customHeight="1">
      <c r="B176" s="344"/>
      <c r="C176" s="319" t="s">
        <v>1226</v>
      </c>
      <c r="D176" s="319"/>
      <c r="E176" s="319"/>
      <c r="F176" s="342" t="s">
        <v>1207</v>
      </c>
      <c r="G176" s="319"/>
      <c r="H176" s="319" t="s">
        <v>1268</v>
      </c>
      <c r="I176" s="319" t="s">
        <v>1203</v>
      </c>
      <c r="J176" s="319">
        <v>50</v>
      </c>
      <c r="K176" s="367"/>
    </row>
    <row r="177" s="1" customFormat="1" ht="15" customHeight="1">
      <c r="B177" s="344"/>
      <c r="C177" s="319" t="s">
        <v>195</v>
      </c>
      <c r="D177" s="319"/>
      <c r="E177" s="319"/>
      <c r="F177" s="342" t="s">
        <v>1201</v>
      </c>
      <c r="G177" s="319"/>
      <c r="H177" s="319" t="s">
        <v>1269</v>
      </c>
      <c r="I177" s="319" t="s">
        <v>1270</v>
      </c>
      <c r="J177" s="319"/>
      <c r="K177" s="367"/>
    </row>
    <row r="178" s="1" customFormat="1" ht="15" customHeight="1">
      <c r="B178" s="344"/>
      <c r="C178" s="319" t="s">
        <v>56</v>
      </c>
      <c r="D178" s="319"/>
      <c r="E178" s="319"/>
      <c r="F178" s="342" t="s">
        <v>1201</v>
      </c>
      <c r="G178" s="319"/>
      <c r="H178" s="319" t="s">
        <v>1271</v>
      </c>
      <c r="I178" s="319" t="s">
        <v>1272</v>
      </c>
      <c r="J178" s="319">
        <v>1</v>
      </c>
      <c r="K178" s="367"/>
    </row>
    <row r="179" s="1" customFormat="1" ht="15" customHeight="1">
      <c r="B179" s="344"/>
      <c r="C179" s="319" t="s">
        <v>52</v>
      </c>
      <c r="D179" s="319"/>
      <c r="E179" s="319"/>
      <c r="F179" s="342" t="s">
        <v>1201</v>
      </c>
      <c r="G179" s="319"/>
      <c r="H179" s="319" t="s">
        <v>1273</v>
      </c>
      <c r="I179" s="319" t="s">
        <v>1203</v>
      </c>
      <c r="J179" s="319">
        <v>20</v>
      </c>
      <c r="K179" s="367"/>
    </row>
    <row r="180" s="1" customFormat="1" ht="15" customHeight="1">
      <c r="B180" s="344"/>
      <c r="C180" s="319" t="s">
        <v>53</v>
      </c>
      <c r="D180" s="319"/>
      <c r="E180" s="319"/>
      <c r="F180" s="342" t="s">
        <v>1201</v>
      </c>
      <c r="G180" s="319"/>
      <c r="H180" s="319" t="s">
        <v>1274</v>
      </c>
      <c r="I180" s="319" t="s">
        <v>1203</v>
      </c>
      <c r="J180" s="319">
        <v>255</v>
      </c>
      <c r="K180" s="367"/>
    </row>
    <row r="181" s="1" customFormat="1" ht="15" customHeight="1">
      <c r="B181" s="344"/>
      <c r="C181" s="319" t="s">
        <v>196</v>
      </c>
      <c r="D181" s="319"/>
      <c r="E181" s="319"/>
      <c r="F181" s="342" t="s">
        <v>1201</v>
      </c>
      <c r="G181" s="319"/>
      <c r="H181" s="319" t="s">
        <v>1165</v>
      </c>
      <c r="I181" s="319" t="s">
        <v>1203</v>
      </c>
      <c r="J181" s="319">
        <v>10</v>
      </c>
      <c r="K181" s="367"/>
    </row>
    <row r="182" s="1" customFormat="1" ht="15" customHeight="1">
      <c r="B182" s="344"/>
      <c r="C182" s="319" t="s">
        <v>197</v>
      </c>
      <c r="D182" s="319"/>
      <c r="E182" s="319"/>
      <c r="F182" s="342" t="s">
        <v>1201</v>
      </c>
      <c r="G182" s="319"/>
      <c r="H182" s="319" t="s">
        <v>1275</v>
      </c>
      <c r="I182" s="319" t="s">
        <v>1236</v>
      </c>
      <c r="J182" s="319"/>
      <c r="K182" s="367"/>
    </row>
    <row r="183" s="1" customFormat="1" ht="15" customHeight="1">
      <c r="B183" s="344"/>
      <c r="C183" s="319" t="s">
        <v>1276</v>
      </c>
      <c r="D183" s="319"/>
      <c r="E183" s="319"/>
      <c r="F183" s="342" t="s">
        <v>1201</v>
      </c>
      <c r="G183" s="319"/>
      <c r="H183" s="319" t="s">
        <v>1277</v>
      </c>
      <c r="I183" s="319" t="s">
        <v>1236</v>
      </c>
      <c r="J183" s="319"/>
      <c r="K183" s="367"/>
    </row>
    <row r="184" s="1" customFormat="1" ht="15" customHeight="1">
      <c r="B184" s="344"/>
      <c r="C184" s="319" t="s">
        <v>1265</v>
      </c>
      <c r="D184" s="319"/>
      <c r="E184" s="319"/>
      <c r="F184" s="342" t="s">
        <v>1201</v>
      </c>
      <c r="G184" s="319"/>
      <c r="H184" s="319" t="s">
        <v>1278</v>
      </c>
      <c r="I184" s="319" t="s">
        <v>1236</v>
      </c>
      <c r="J184" s="319"/>
      <c r="K184" s="367"/>
    </row>
    <row r="185" s="1" customFormat="1" ht="15" customHeight="1">
      <c r="B185" s="344"/>
      <c r="C185" s="319" t="s">
        <v>199</v>
      </c>
      <c r="D185" s="319"/>
      <c r="E185" s="319"/>
      <c r="F185" s="342" t="s">
        <v>1207</v>
      </c>
      <c r="G185" s="319"/>
      <c r="H185" s="319" t="s">
        <v>1279</v>
      </c>
      <c r="I185" s="319" t="s">
        <v>1203</v>
      </c>
      <c r="J185" s="319">
        <v>50</v>
      </c>
      <c r="K185" s="367"/>
    </row>
    <row r="186" s="1" customFormat="1" ht="15" customHeight="1">
      <c r="B186" s="344"/>
      <c r="C186" s="319" t="s">
        <v>1280</v>
      </c>
      <c r="D186" s="319"/>
      <c r="E186" s="319"/>
      <c r="F186" s="342" t="s">
        <v>1207</v>
      </c>
      <c r="G186" s="319"/>
      <c r="H186" s="319" t="s">
        <v>1281</v>
      </c>
      <c r="I186" s="319" t="s">
        <v>1282</v>
      </c>
      <c r="J186" s="319"/>
      <c r="K186" s="367"/>
    </row>
    <row r="187" s="1" customFormat="1" ht="15" customHeight="1">
      <c r="B187" s="344"/>
      <c r="C187" s="319" t="s">
        <v>1283</v>
      </c>
      <c r="D187" s="319"/>
      <c r="E187" s="319"/>
      <c r="F187" s="342" t="s">
        <v>1207</v>
      </c>
      <c r="G187" s="319"/>
      <c r="H187" s="319" t="s">
        <v>1284</v>
      </c>
      <c r="I187" s="319" t="s">
        <v>1282</v>
      </c>
      <c r="J187" s="319"/>
      <c r="K187" s="367"/>
    </row>
    <row r="188" s="1" customFormat="1" ht="15" customHeight="1">
      <c r="B188" s="344"/>
      <c r="C188" s="319" t="s">
        <v>1285</v>
      </c>
      <c r="D188" s="319"/>
      <c r="E188" s="319"/>
      <c r="F188" s="342" t="s">
        <v>1207</v>
      </c>
      <c r="G188" s="319"/>
      <c r="H188" s="319" t="s">
        <v>1286</v>
      </c>
      <c r="I188" s="319" t="s">
        <v>1282</v>
      </c>
      <c r="J188" s="319"/>
      <c r="K188" s="367"/>
    </row>
    <row r="189" s="1" customFormat="1" ht="15" customHeight="1">
      <c r="B189" s="344"/>
      <c r="C189" s="380" t="s">
        <v>1287</v>
      </c>
      <c r="D189" s="319"/>
      <c r="E189" s="319"/>
      <c r="F189" s="342" t="s">
        <v>1207</v>
      </c>
      <c r="G189" s="319"/>
      <c r="H189" s="319" t="s">
        <v>1288</v>
      </c>
      <c r="I189" s="319" t="s">
        <v>1289</v>
      </c>
      <c r="J189" s="381" t="s">
        <v>1290</v>
      </c>
      <c r="K189" s="367"/>
    </row>
    <row r="190" s="1" customFormat="1" ht="15" customHeight="1">
      <c r="B190" s="344"/>
      <c r="C190" s="380" t="s">
        <v>41</v>
      </c>
      <c r="D190" s="319"/>
      <c r="E190" s="319"/>
      <c r="F190" s="342" t="s">
        <v>1201</v>
      </c>
      <c r="G190" s="319"/>
      <c r="H190" s="316" t="s">
        <v>1291</v>
      </c>
      <c r="I190" s="319" t="s">
        <v>1292</v>
      </c>
      <c r="J190" s="319"/>
      <c r="K190" s="367"/>
    </row>
    <row r="191" s="1" customFormat="1" ht="15" customHeight="1">
      <c r="B191" s="344"/>
      <c r="C191" s="380" t="s">
        <v>1293</v>
      </c>
      <c r="D191" s="319"/>
      <c r="E191" s="319"/>
      <c r="F191" s="342" t="s">
        <v>1201</v>
      </c>
      <c r="G191" s="319"/>
      <c r="H191" s="319" t="s">
        <v>1294</v>
      </c>
      <c r="I191" s="319" t="s">
        <v>1236</v>
      </c>
      <c r="J191" s="319"/>
      <c r="K191" s="367"/>
    </row>
    <row r="192" s="1" customFormat="1" ht="15" customHeight="1">
      <c r="B192" s="344"/>
      <c r="C192" s="380" t="s">
        <v>1295</v>
      </c>
      <c r="D192" s="319"/>
      <c r="E192" s="319"/>
      <c r="F192" s="342" t="s">
        <v>1201</v>
      </c>
      <c r="G192" s="319"/>
      <c r="H192" s="319" t="s">
        <v>1296</v>
      </c>
      <c r="I192" s="319" t="s">
        <v>1236</v>
      </c>
      <c r="J192" s="319"/>
      <c r="K192" s="367"/>
    </row>
    <row r="193" s="1" customFormat="1" ht="15" customHeight="1">
      <c r="B193" s="344"/>
      <c r="C193" s="380" t="s">
        <v>1297</v>
      </c>
      <c r="D193" s="319"/>
      <c r="E193" s="319"/>
      <c r="F193" s="342" t="s">
        <v>1207</v>
      </c>
      <c r="G193" s="319"/>
      <c r="H193" s="319" t="s">
        <v>1298</v>
      </c>
      <c r="I193" s="319" t="s">
        <v>1236</v>
      </c>
      <c r="J193" s="319"/>
      <c r="K193" s="367"/>
    </row>
    <row r="194" s="1" customFormat="1" ht="15" customHeight="1">
      <c r="B194" s="373"/>
      <c r="C194" s="382"/>
      <c r="D194" s="353"/>
      <c r="E194" s="353"/>
      <c r="F194" s="353"/>
      <c r="G194" s="353"/>
      <c r="H194" s="353"/>
      <c r="I194" s="353"/>
      <c r="J194" s="353"/>
      <c r="K194" s="374"/>
    </row>
    <row r="195" s="1" customFormat="1" ht="18.75" customHeight="1">
      <c r="B195" s="355"/>
      <c r="C195" s="365"/>
      <c r="D195" s="365"/>
      <c r="E195" s="365"/>
      <c r="F195" s="375"/>
      <c r="G195" s="365"/>
      <c r="H195" s="365"/>
      <c r="I195" s="365"/>
      <c r="J195" s="365"/>
      <c r="K195" s="355"/>
    </row>
    <row r="196" s="1" customFormat="1" ht="18.75" customHeight="1">
      <c r="B196" s="355"/>
      <c r="C196" s="365"/>
      <c r="D196" s="365"/>
      <c r="E196" s="365"/>
      <c r="F196" s="375"/>
      <c r="G196" s="365"/>
      <c r="H196" s="365"/>
      <c r="I196" s="365"/>
      <c r="J196" s="365"/>
      <c r="K196" s="355"/>
    </row>
    <row r="197" s="1" customFormat="1" ht="18.75" customHeight="1">
      <c r="B197" s="327"/>
      <c r="C197" s="327"/>
      <c r="D197" s="327"/>
      <c r="E197" s="327"/>
      <c r="F197" s="327"/>
      <c r="G197" s="327"/>
      <c r="H197" s="327"/>
      <c r="I197" s="327"/>
      <c r="J197" s="327"/>
      <c r="K197" s="327"/>
    </row>
    <row r="198" s="1" customFormat="1" ht="13.5">
      <c r="B198" s="306"/>
      <c r="C198" s="307"/>
      <c r="D198" s="307"/>
      <c r="E198" s="307"/>
      <c r="F198" s="307"/>
      <c r="G198" s="307"/>
      <c r="H198" s="307"/>
      <c r="I198" s="307"/>
      <c r="J198" s="307"/>
      <c r="K198" s="308"/>
    </row>
    <row r="199" s="1" customFormat="1" ht="21">
      <c r="B199" s="309"/>
      <c r="C199" s="310" t="s">
        <v>1299</v>
      </c>
      <c r="D199" s="310"/>
      <c r="E199" s="310"/>
      <c r="F199" s="310"/>
      <c r="G199" s="310"/>
      <c r="H199" s="310"/>
      <c r="I199" s="310"/>
      <c r="J199" s="310"/>
      <c r="K199" s="311"/>
    </row>
    <row r="200" s="1" customFormat="1" ht="25.5" customHeight="1">
      <c r="B200" s="309"/>
      <c r="C200" s="383" t="s">
        <v>1300</v>
      </c>
      <c r="D200" s="383"/>
      <c r="E200" s="383"/>
      <c r="F200" s="383" t="s">
        <v>1301</v>
      </c>
      <c r="G200" s="384"/>
      <c r="H200" s="383" t="s">
        <v>1302</v>
      </c>
      <c r="I200" s="383"/>
      <c r="J200" s="383"/>
      <c r="K200" s="311"/>
    </row>
    <row r="201" s="1" customFormat="1" ht="5.25" customHeight="1">
      <c r="B201" s="344"/>
      <c r="C201" s="339"/>
      <c r="D201" s="339"/>
      <c r="E201" s="339"/>
      <c r="F201" s="339"/>
      <c r="G201" s="365"/>
      <c r="H201" s="339"/>
      <c r="I201" s="339"/>
      <c r="J201" s="339"/>
      <c r="K201" s="367"/>
    </row>
    <row r="202" s="1" customFormat="1" ht="15" customHeight="1">
      <c r="B202" s="344"/>
      <c r="C202" s="319" t="s">
        <v>1292</v>
      </c>
      <c r="D202" s="319"/>
      <c r="E202" s="319"/>
      <c r="F202" s="342" t="s">
        <v>42</v>
      </c>
      <c r="G202" s="319"/>
      <c r="H202" s="319" t="s">
        <v>1303</v>
      </c>
      <c r="I202" s="319"/>
      <c r="J202" s="319"/>
      <c r="K202" s="367"/>
    </row>
    <row r="203" s="1" customFormat="1" ht="15" customHeight="1">
      <c r="B203" s="344"/>
      <c r="C203" s="319"/>
      <c r="D203" s="319"/>
      <c r="E203" s="319"/>
      <c r="F203" s="342" t="s">
        <v>43</v>
      </c>
      <c r="G203" s="319"/>
      <c r="H203" s="319" t="s">
        <v>1304</v>
      </c>
      <c r="I203" s="319"/>
      <c r="J203" s="319"/>
      <c r="K203" s="367"/>
    </row>
    <row r="204" s="1" customFormat="1" ht="15" customHeight="1">
      <c r="B204" s="344"/>
      <c r="C204" s="319"/>
      <c r="D204" s="319"/>
      <c r="E204" s="319"/>
      <c r="F204" s="342" t="s">
        <v>46</v>
      </c>
      <c r="G204" s="319"/>
      <c r="H204" s="319" t="s">
        <v>1305</v>
      </c>
      <c r="I204" s="319"/>
      <c r="J204" s="319"/>
      <c r="K204" s="367"/>
    </row>
    <row r="205" s="1" customFormat="1" ht="15" customHeight="1">
      <c r="B205" s="344"/>
      <c r="C205" s="319"/>
      <c r="D205" s="319"/>
      <c r="E205" s="319"/>
      <c r="F205" s="342" t="s">
        <v>44</v>
      </c>
      <c r="G205" s="319"/>
      <c r="H205" s="319" t="s">
        <v>1306</v>
      </c>
      <c r="I205" s="319"/>
      <c r="J205" s="319"/>
      <c r="K205" s="367"/>
    </row>
    <row r="206" s="1" customFormat="1" ht="15" customHeight="1">
      <c r="B206" s="344"/>
      <c r="C206" s="319"/>
      <c r="D206" s="319"/>
      <c r="E206" s="319"/>
      <c r="F206" s="342" t="s">
        <v>45</v>
      </c>
      <c r="G206" s="319"/>
      <c r="H206" s="319" t="s">
        <v>1307</v>
      </c>
      <c r="I206" s="319"/>
      <c r="J206" s="319"/>
      <c r="K206" s="367"/>
    </row>
    <row r="207" s="1" customFormat="1" ht="15" customHeight="1">
      <c r="B207" s="344"/>
      <c r="C207" s="319"/>
      <c r="D207" s="319"/>
      <c r="E207" s="319"/>
      <c r="F207" s="342"/>
      <c r="G207" s="319"/>
      <c r="H207" s="319"/>
      <c r="I207" s="319"/>
      <c r="J207" s="319"/>
      <c r="K207" s="367"/>
    </row>
    <row r="208" s="1" customFormat="1" ht="15" customHeight="1">
      <c r="B208" s="344"/>
      <c r="C208" s="319" t="s">
        <v>1248</v>
      </c>
      <c r="D208" s="319"/>
      <c r="E208" s="319"/>
      <c r="F208" s="342" t="s">
        <v>77</v>
      </c>
      <c r="G208" s="319"/>
      <c r="H208" s="319" t="s">
        <v>1308</v>
      </c>
      <c r="I208" s="319"/>
      <c r="J208" s="319"/>
      <c r="K208" s="367"/>
    </row>
    <row r="209" s="1" customFormat="1" ht="15" customHeight="1">
      <c r="B209" s="344"/>
      <c r="C209" s="319"/>
      <c r="D209" s="319"/>
      <c r="E209" s="319"/>
      <c r="F209" s="342" t="s">
        <v>1146</v>
      </c>
      <c r="G209" s="319"/>
      <c r="H209" s="319" t="s">
        <v>1147</v>
      </c>
      <c r="I209" s="319"/>
      <c r="J209" s="319"/>
      <c r="K209" s="367"/>
    </row>
    <row r="210" s="1" customFormat="1" ht="15" customHeight="1">
      <c r="B210" s="344"/>
      <c r="C210" s="319"/>
      <c r="D210" s="319"/>
      <c r="E210" s="319"/>
      <c r="F210" s="342" t="s">
        <v>1144</v>
      </c>
      <c r="G210" s="319"/>
      <c r="H210" s="319" t="s">
        <v>1309</v>
      </c>
      <c r="I210" s="319"/>
      <c r="J210" s="319"/>
      <c r="K210" s="367"/>
    </row>
    <row r="211" s="1" customFormat="1" ht="15" customHeight="1">
      <c r="B211" s="385"/>
      <c r="C211" s="319"/>
      <c r="D211" s="319"/>
      <c r="E211" s="319"/>
      <c r="F211" s="342" t="s">
        <v>1148</v>
      </c>
      <c r="G211" s="380"/>
      <c r="H211" s="371" t="s">
        <v>1149</v>
      </c>
      <c r="I211" s="371"/>
      <c r="J211" s="371"/>
      <c r="K211" s="386"/>
    </row>
    <row r="212" s="1" customFormat="1" ht="15" customHeight="1">
      <c r="B212" s="385"/>
      <c r="C212" s="319"/>
      <c r="D212" s="319"/>
      <c r="E212" s="319"/>
      <c r="F212" s="342" t="s">
        <v>211</v>
      </c>
      <c r="G212" s="380"/>
      <c r="H212" s="371" t="s">
        <v>1310</v>
      </c>
      <c r="I212" s="371"/>
      <c r="J212" s="371"/>
      <c r="K212" s="386"/>
    </row>
    <row r="213" s="1" customFormat="1" ht="15" customHeight="1">
      <c r="B213" s="385"/>
      <c r="C213" s="319"/>
      <c r="D213" s="319"/>
      <c r="E213" s="319"/>
      <c r="F213" s="342"/>
      <c r="G213" s="380"/>
      <c r="H213" s="371"/>
      <c r="I213" s="371"/>
      <c r="J213" s="371"/>
      <c r="K213" s="386"/>
    </row>
    <row r="214" s="1" customFormat="1" ht="15" customHeight="1">
      <c r="B214" s="385"/>
      <c r="C214" s="319" t="s">
        <v>1272</v>
      </c>
      <c r="D214" s="319"/>
      <c r="E214" s="319"/>
      <c r="F214" s="342">
        <v>1</v>
      </c>
      <c r="G214" s="380"/>
      <c r="H214" s="371" t="s">
        <v>1311</v>
      </c>
      <c r="I214" s="371"/>
      <c r="J214" s="371"/>
      <c r="K214" s="386"/>
    </row>
    <row r="215" s="1" customFormat="1" ht="15" customHeight="1">
      <c r="B215" s="385"/>
      <c r="C215" s="319"/>
      <c r="D215" s="319"/>
      <c r="E215" s="319"/>
      <c r="F215" s="342">
        <v>2</v>
      </c>
      <c r="G215" s="380"/>
      <c r="H215" s="371" t="s">
        <v>1312</v>
      </c>
      <c r="I215" s="371"/>
      <c r="J215" s="371"/>
      <c r="K215" s="386"/>
    </row>
    <row r="216" s="1" customFormat="1" ht="15" customHeight="1">
      <c r="B216" s="385"/>
      <c r="C216" s="319"/>
      <c r="D216" s="319"/>
      <c r="E216" s="319"/>
      <c r="F216" s="342">
        <v>3</v>
      </c>
      <c r="G216" s="380"/>
      <c r="H216" s="371" t="s">
        <v>1313</v>
      </c>
      <c r="I216" s="371"/>
      <c r="J216" s="371"/>
      <c r="K216" s="386"/>
    </row>
    <row r="217" s="1" customFormat="1" ht="15" customHeight="1">
      <c r="B217" s="385"/>
      <c r="C217" s="319"/>
      <c r="D217" s="319"/>
      <c r="E217" s="319"/>
      <c r="F217" s="342">
        <v>4</v>
      </c>
      <c r="G217" s="380"/>
      <c r="H217" s="371" t="s">
        <v>1314</v>
      </c>
      <c r="I217" s="371"/>
      <c r="J217" s="371"/>
      <c r="K217" s="386"/>
    </row>
    <row r="218" s="1" customFormat="1" ht="12.75" customHeight="1">
      <c r="B218" s="387"/>
      <c r="C218" s="388"/>
      <c r="D218" s="388"/>
      <c r="E218" s="388"/>
      <c r="F218" s="388"/>
      <c r="G218" s="388"/>
      <c r="H218" s="388"/>
      <c r="I218" s="388"/>
      <c r="J218" s="388"/>
      <c r="K218" s="389"/>
    </row>
  </sheetData>
  <sheetProtection autoFilter="0" deleteColumns="0" deleteRows="0" formatCells="0" formatColumns="0" formatRows="0" insertColumns="0" insertHyperlinks="0" insertRows="0" pivotTables="0" sort="0"/>
  <mergeCells count="77">
    <mergeCell ref="C102:J102"/>
    <mergeCell ref="C122:J122"/>
    <mergeCell ref="C147:J147"/>
    <mergeCell ref="C165:J165"/>
    <mergeCell ref="C199:J199"/>
    <mergeCell ref="H200:J200"/>
    <mergeCell ref="H202:J202"/>
    <mergeCell ref="H203:J203"/>
    <mergeCell ref="H204:J204"/>
    <mergeCell ref="H205:J205"/>
    <mergeCell ref="H206:J206"/>
    <mergeCell ref="H208:J208"/>
    <mergeCell ref="H209:J209"/>
    <mergeCell ref="H210:J210"/>
    <mergeCell ref="H211:J211"/>
    <mergeCell ref="H212:J212"/>
    <mergeCell ref="H214:J214"/>
    <mergeCell ref="H215:J215"/>
    <mergeCell ref="H216:J216"/>
    <mergeCell ref="H217:J217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C3:J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Seemann Jan, DiS.</dc:creator>
  <cp:lastModifiedBy>Seemann Jan, DiS.</cp:lastModifiedBy>
  <dcterms:created xsi:type="dcterms:W3CDTF">2021-03-26T07:46:51Z</dcterms:created>
  <dcterms:modified xsi:type="dcterms:W3CDTF">2021-03-26T07:47:33Z</dcterms:modified>
</cp:coreProperties>
</file>