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elJ\Documents\Opravné a údržbové práce_podklady pro zadání\2021\M_km 1,239_TÚ 1732\Aktualizace zadání\"/>
    </mc:Choice>
  </mc:AlternateContent>
  <bookViews>
    <workbookView xWindow="0" yWindow="0" windowWidth="24000" windowHeight="9645" activeTab="2"/>
  </bookViews>
  <sheets>
    <sheet name="Rekapitulace zakázky" sheetId="1" r:id="rId1"/>
    <sheet name="009.1 - SO 01 - Oprava mo..." sheetId="2" r:id="rId2"/>
    <sheet name="009.2 - SO 02 - Oprava mo..." sheetId="3" r:id="rId3"/>
    <sheet name="009.3 - SO 03 - Oprava mo..." sheetId="4" r:id="rId4"/>
    <sheet name="009.4 - Oprava mostu v km..." sheetId="5" r:id="rId5"/>
  </sheets>
  <definedNames>
    <definedName name="_xlnm._FilterDatabase" localSheetId="1" hidden="1">'009.1 - SO 01 - Oprava mo...'!$C$128:$K$475</definedName>
    <definedName name="_xlnm._FilterDatabase" localSheetId="2" hidden="1">'009.2 - SO 02 - Oprava mo...'!$C$119:$K$173</definedName>
    <definedName name="_xlnm._FilterDatabase" localSheetId="3" hidden="1">'009.3 - SO 03 - Oprava mo...'!$C$122:$K$172</definedName>
    <definedName name="_xlnm._FilterDatabase" localSheetId="4" hidden="1">'009.4 - Oprava mostu v km...'!$C$117:$K$127</definedName>
    <definedName name="_xlnm.Print_Titles" localSheetId="1">'009.1 - SO 01 - Oprava mo...'!$128:$128</definedName>
    <definedName name="_xlnm.Print_Titles" localSheetId="2">'009.2 - SO 02 - Oprava mo...'!$119:$119</definedName>
    <definedName name="_xlnm.Print_Titles" localSheetId="3">'009.3 - SO 03 - Oprava mo...'!$122:$122</definedName>
    <definedName name="_xlnm.Print_Titles" localSheetId="4">'009.4 - Oprava mostu v km...'!$117:$117</definedName>
    <definedName name="_xlnm.Print_Titles" localSheetId="0">'Rekapitulace zakázky'!$92:$92</definedName>
    <definedName name="_xlnm.Print_Area" localSheetId="1">'009.1 - SO 01 - Oprava mo...'!$C$4:$J$76,'009.1 - SO 01 - Oprava mo...'!$C$82:$J$110,'009.1 - SO 01 - Oprava mo...'!$C$116:$K$475</definedName>
    <definedName name="_xlnm.Print_Area" localSheetId="2">'009.2 - SO 02 - Oprava mo...'!$C$4:$J$76,'009.2 - SO 02 - Oprava mo...'!$C$82:$J$101,'009.2 - SO 02 - Oprava mo...'!$C$107:$K$173</definedName>
    <definedName name="_xlnm.Print_Area" localSheetId="3">'009.3 - SO 03 - Oprava mo...'!$C$4:$J$76,'009.3 - SO 03 - Oprava mo...'!$C$82:$J$104,'009.3 - SO 03 - Oprava mo...'!$C$110:$K$172</definedName>
    <definedName name="_xlnm.Print_Area" localSheetId="4">'009.4 - Oprava mostu v km...'!$C$4:$J$76,'009.4 - Oprava mostu v km...'!$C$82:$J$99,'009.4 - Oprava mostu v km...'!$C$105:$K$127</definedName>
    <definedName name="_xlnm.Print_Area" localSheetId="0">'Rekapitulace zakázky'!$D$4:$AO$76,'Rekapitulace zakázky'!$C$82:$AQ$99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F112" i="5"/>
  <c r="E110" i="5"/>
  <c r="F89" i="5"/>
  <c r="E87" i="5"/>
  <c r="J24" i="5"/>
  <c r="E24" i="5"/>
  <c r="J115" i="5"/>
  <c r="J23" i="5"/>
  <c r="J21" i="5"/>
  <c r="E21" i="5"/>
  <c r="J114" i="5"/>
  <c r="J20" i="5"/>
  <c r="J18" i="5"/>
  <c r="E18" i="5"/>
  <c r="F115" i="5"/>
  <c r="J17" i="5"/>
  <c r="J15" i="5"/>
  <c r="E15" i="5"/>
  <c r="F114" i="5"/>
  <c r="J14" i="5"/>
  <c r="J12" i="5"/>
  <c r="J112" i="5"/>
  <c r="E7" i="5"/>
  <c r="E108" i="5"/>
  <c r="J37" i="4"/>
  <c r="J36" i="4"/>
  <c r="AY97" i="1"/>
  <c r="J35" i="4"/>
  <c r="AX97" i="1" s="1"/>
  <c r="BI169" i="4"/>
  <c r="BH169" i="4"/>
  <c r="BG169" i="4"/>
  <c r="BF169" i="4"/>
  <c r="T169" i="4"/>
  <c r="T168" i="4"/>
  <c r="R169" i="4"/>
  <c r="R168" i="4" s="1"/>
  <c r="P169" i="4"/>
  <c r="P168" i="4"/>
  <c r="BI165" i="4"/>
  <c r="BH165" i="4"/>
  <c r="BG165" i="4"/>
  <c r="BF165" i="4"/>
  <c r="T165" i="4"/>
  <c r="T164" i="4" s="1"/>
  <c r="R165" i="4"/>
  <c r="R164" i="4"/>
  <c r="P165" i="4"/>
  <c r="P164" i="4" s="1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BI126" i="4"/>
  <c r="BH126" i="4"/>
  <c r="BG126" i="4"/>
  <c r="BF126" i="4"/>
  <c r="T126" i="4"/>
  <c r="T125" i="4"/>
  <c r="R126" i="4"/>
  <c r="R125" i="4" s="1"/>
  <c r="P126" i="4"/>
  <c r="P125" i="4"/>
  <c r="F117" i="4"/>
  <c r="E115" i="4"/>
  <c r="F89" i="4"/>
  <c r="E87" i="4"/>
  <c r="J24" i="4"/>
  <c r="E24" i="4"/>
  <c r="J92" i="4"/>
  <c r="J23" i="4"/>
  <c r="J21" i="4"/>
  <c r="E21" i="4"/>
  <c r="J119" i="4"/>
  <c r="J20" i="4"/>
  <c r="J18" i="4"/>
  <c r="E18" i="4"/>
  <c r="F92" i="4"/>
  <c r="J17" i="4"/>
  <c r="J15" i="4"/>
  <c r="E15" i="4"/>
  <c r="F91" i="4"/>
  <c r="J14" i="4"/>
  <c r="J12" i="4"/>
  <c r="J117" i="4" s="1"/>
  <c r="E7" i="4"/>
  <c r="E113" i="4"/>
  <c r="J170" i="3"/>
  <c r="J37" i="3"/>
  <c r="J36" i="3"/>
  <c r="AY96" i="1"/>
  <c r="J35" i="3"/>
  <c r="AX96" i="1" s="1"/>
  <c r="BI172" i="3"/>
  <c r="BH172" i="3"/>
  <c r="BG172" i="3"/>
  <c r="BF172" i="3"/>
  <c r="T172" i="3"/>
  <c r="T171" i="3"/>
  <c r="R172" i="3"/>
  <c r="R171" i="3" s="1"/>
  <c r="P172" i="3"/>
  <c r="P171" i="3"/>
  <c r="J9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/>
  <c r="J23" i="3"/>
  <c r="J21" i="3"/>
  <c r="E21" i="3"/>
  <c r="J116" i="3"/>
  <c r="J20" i="3"/>
  <c r="J18" i="3"/>
  <c r="E18" i="3"/>
  <c r="F92" i="3"/>
  <c r="J17" i="3"/>
  <c r="J15" i="3"/>
  <c r="E15" i="3"/>
  <c r="F116" i="3"/>
  <c r="J14" i="3"/>
  <c r="J12" i="3"/>
  <c r="J89" i="3"/>
  <c r="E7" i="3"/>
  <c r="E110" i="3"/>
  <c r="J37" i="2"/>
  <c r="J36" i="2"/>
  <c r="AY95" i="1"/>
  <c r="J35" i="2"/>
  <c r="AX95" i="1" s="1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5" i="2"/>
  <c r="BH465" i="2"/>
  <c r="BG465" i="2"/>
  <c r="BF465" i="2"/>
  <c r="T465" i="2"/>
  <c r="T464" i="2" s="1"/>
  <c r="R465" i="2"/>
  <c r="R464" i="2"/>
  <c r="P465" i="2"/>
  <c r="P464" i="2" s="1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T438" i="2"/>
  <c r="R439" i="2"/>
  <c r="R438" i="2"/>
  <c r="P439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1" i="2"/>
  <c r="BH411" i="2"/>
  <c r="BG411" i="2"/>
  <c r="BF411" i="2"/>
  <c r="T411" i="2"/>
  <c r="R411" i="2"/>
  <c r="P411" i="2"/>
  <c r="BI405" i="2"/>
  <c r="BH405" i="2"/>
  <c r="BG405" i="2"/>
  <c r="BF405" i="2"/>
  <c r="T405" i="2"/>
  <c r="R405" i="2"/>
  <c r="P405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317" i="2"/>
  <c r="BH317" i="2"/>
  <c r="BG317" i="2"/>
  <c r="BF317" i="2"/>
  <c r="T317" i="2"/>
  <c r="R317" i="2"/>
  <c r="P317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3" i="2"/>
  <c r="BH303" i="2"/>
  <c r="BG303" i="2"/>
  <c r="BF303" i="2"/>
  <c r="T303" i="2"/>
  <c r="R303" i="2"/>
  <c r="P303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88" i="2"/>
  <c r="BH288" i="2"/>
  <c r="BG288" i="2"/>
  <c r="BF288" i="2"/>
  <c r="T288" i="2"/>
  <c r="R288" i="2"/>
  <c r="P288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F123" i="2"/>
  <c r="E121" i="2"/>
  <c r="F89" i="2"/>
  <c r="E87" i="2"/>
  <c r="J24" i="2"/>
  <c r="E24" i="2"/>
  <c r="J126" i="2"/>
  <c r="J23" i="2"/>
  <c r="J21" i="2"/>
  <c r="E21" i="2"/>
  <c r="J91" i="2"/>
  <c r="J20" i="2"/>
  <c r="J18" i="2"/>
  <c r="E18" i="2"/>
  <c r="F126" i="2"/>
  <c r="J17" i="2"/>
  <c r="J15" i="2"/>
  <c r="E15" i="2"/>
  <c r="F125" i="2"/>
  <c r="J14" i="2"/>
  <c r="J12" i="2"/>
  <c r="J123" i="2"/>
  <c r="E7" i="2"/>
  <c r="E119" i="2"/>
  <c r="L90" i="1"/>
  <c r="AM90" i="1"/>
  <c r="AM89" i="1"/>
  <c r="L89" i="1"/>
  <c r="AM87" i="1"/>
  <c r="L87" i="1"/>
  <c r="L85" i="1"/>
  <c r="L84" i="1"/>
  <c r="BK124" i="5"/>
  <c r="J124" i="5"/>
  <c r="BK121" i="5"/>
  <c r="J121" i="5"/>
  <c r="BK169" i="4"/>
  <c r="J165" i="4"/>
  <c r="J160" i="4"/>
  <c r="J157" i="4"/>
  <c r="J152" i="4"/>
  <c r="BK148" i="4"/>
  <c r="BK143" i="4"/>
  <c r="J139" i="4"/>
  <c r="J135" i="4"/>
  <c r="BK126" i="4"/>
  <c r="J168" i="3"/>
  <c r="BK165" i="3"/>
  <c r="BK160" i="3"/>
  <c r="J158" i="3"/>
  <c r="J155" i="3"/>
  <c r="BK150" i="3"/>
  <c r="BK145" i="3"/>
  <c r="J141" i="3"/>
  <c r="J139" i="3"/>
  <c r="BK133" i="3"/>
  <c r="J126" i="3"/>
  <c r="BK123" i="3"/>
  <c r="J473" i="2"/>
  <c r="BK470" i="2"/>
  <c r="J465" i="2"/>
  <c r="J462" i="2"/>
  <c r="J460" i="2"/>
  <c r="J458" i="2"/>
  <c r="BK454" i="2"/>
  <c r="BK453" i="2"/>
  <c r="J451" i="2"/>
  <c r="J449" i="2"/>
  <c r="J447" i="2"/>
  <c r="J432" i="2"/>
  <c r="BK428" i="2"/>
  <c r="J425" i="2"/>
  <c r="J423" i="2"/>
  <c r="J411" i="2"/>
  <c r="J405" i="2"/>
  <c r="BK393" i="2"/>
  <c r="BK389" i="2"/>
  <c r="BK381" i="2"/>
  <c r="BK377" i="2"/>
  <c r="BK373" i="2"/>
  <c r="BK369" i="2"/>
  <c r="BK364" i="2"/>
  <c r="BK351" i="2"/>
  <c r="J347" i="2"/>
  <c r="BK341" i="2"/>
  <c r="BK338" i="2"/>
  <c r="BK334" i="2"/>
  <c r="J327" i="2"/>
  <c r="J323" i="2"/>
  <c r="J311" i="2"/>
  <c r="J309" i="2"/>
  <c r="J303" i="2"/>
  <c r="J299" i="2"/>
  <c r="J296" i="2"/>
  <c r="BK277" i="2"/>
  <c r="J273" i="2"/>
  <c r="J270" i="2"/>
  <c r="BK262" i="2"/>
  <c r="BK258" i="2"/>
  <c r="BK255" i="2"/>
  <c r="J251" i="2"/>
  <c r="BK248" i="2"/>
  <c r="BK241" i="2"/>
  <c r="J236" i="2"/>
  <c r="BK232" i="2"/>
  <c r="BK228" i="2"/>
  <c r="BK215" i="2"/>
  <c r="J212" i="2"/>
  <c r="BK209" i="2"/>
  <c r="J206" i="2"/>
  <c r="J203" i="2"/>
  <c r="BK200" i="2"/>
  <c r="BK195" i="2"/>
  <c r="BK191" i="2"/>
  <c r="BK183" i="2"/>
  <c r="J179" i="2"/>
  <c r="BK170" i="2"/>
  <c r="BK147" i="2"/>
  <c r="BK138" i="2"/>
  <c r="BK132" i="2"/>
  <c r="J169" i="4"/>
  <c r="BK165" i="4"/>
  <c r="BK160" i="4"/>
  <c r="BK157" i="4"/>
  <c r="BK152" i="4"/>
  <c r="J148" i="4"/>
  <c r="J143" i="4"/>
  <c r="BK139" i="4"/>
  <c r="BK135" i="4"/>
  <c r="BK131" i="4"/>
  <c r="BK172" i="3"/>
  <c r="BK158" i="3"/>
  <c r="J153" i="3"/>
  <c r="J150" i="3"/>
  <c r="J147" i="3"/>
  <c r="J145" i="3"/>
  <c r="BK139" i="3"/>
  <c r="BK135" i="3"/>
  <c r="J133" i="3"/>
  <c r="J129" i="3"/>
  <c r="BK126" i="3"/>
  <c r="J123" i="3"/>
  <c r="BK473" i="2"/>
  <c r="J470" i="2"/>
  <c r="BK465" i="2"/>
  <c r="BK462" i="2"/>
  <c r="BK460" i="2"/>
  <c r="BK458" i="2"/>
  <c r="BK449" i="2"/>
  <c r="BK447" i="2"/>
  <c r="BK444" i="2"/>
  <c r="J439" i="2"/>
  <c r="BK435" i="2"/>
  <c r="J428" i="2"/>
  <c r="BK425" i="2"/>
  <c r="BK423" i="2"/>
  <c r="J419" i="2"/>
  <c r="BK405" i="2"/>
  <c r="J397" i="2"/>
  <c r="J393" i="2"/>
  <c r="J389" i="2"/>
  <c r="BK385" i="2"/>
  <c r="J381" i="2"/>
  <c r="J369" i="2"/>
  <c r="J359" i="2"/>
  <c r="J338" i="2"/>
  <c r="J336" i="2"/>
  <c r="J334" i="2"/>
  <c r="BK323" i="2"/>
  <c r="J317" i="2"/>
  <c r="BK309" i="2"/>
  <c r="BK296" i="2"/>
  <c r="J288" i="2"/>
  <c r="J280" i="2"/>
  <c r="J277" i="2"/>
  <c r="BK273" i="2"/>
  <c r="BK266" i="2"/>
  <c r="J262" i="2"/>
  <c r="J255" i="2"/>
  <c r="BK251" i="2"/>
  <c r="BK245" i="2"/>
  <c r="BK236" i="2"/>
  <c r="J228" i="2"/>
  <c r="J224" i="2"/>
  <c r="BK220" i="2"/>
  <c r="BK217" i="2"/>
  <c r="J215" i="2"/>
  <c r="BK203" i="2"/>
  <c r="J197" i="2"/>
  <c r="BK187" i="2"/>
  <c r="J183" i="2"/>
  <c r="BK179" i="2"/>
  <c r="J175" i="2"/>
  <c r="J170" i="2"/>
  <c r="J165" i="2"/>
  <c r="J162" i="2"/>
  <c r="BK159" i="2"/>
  <c r="J153" i="2"/>
  <c r="BK142" i="2"/>
  <c r="BK135" i="2"/>
  <c r="J131" i="4"/>
  <c r="J126" i="4"/>
  <c r="J172" i="3"/>
  <c r="BK168" i="3"/>
  <c r="J165" i="3"/>
  <c r="J160" i="3"/>
  <c r="BK155" i="3"/>
  <c r="BK153" i="3"/>
  <c r="BK147" i="3"/>
  <c r="BK141" i="3"/>
  <c r="J135" i="3"/>
  <c r="BK129" i="3"/>
  <c r="J454" i="2"/>
  <c r="J453" i="2"/>
  <c r="BK451" i="2"/>
  <c r="J444" i="2"/>
  <c r="BK439" i="2"/>
  <c r="J435" i="2"/>
  <c r="BK432" i="2"/>
  <c r="BK419" i="2"/>
  <c r="BK411" i="2"/>
  <c r="BK397" i="2"/>
  <c r="J385" i="2"/>
  <c r="J377" i="2"/>
  <c r="J373" i="2"/>
  <c r="J364" i="2"/>
  <c r="BK359" i="2"/>
  <c r="J351" i="2"/>
  <c r="BK347" i="2"/>
  <c r="J341" i="2"/>
  <c r="BK336" i="2"/>
  <c r="BK327" i="2"/>
  <c r="BK317" i="2"/>
  <c r="BK311" i="2"/>
  <c r="BK303" i="2"/>
  <c r="BK299" i="2"/>
  <c r="BK288" i="2"/>
  <c r="BK280" i="2"/>
  <c r="BK270" i="2"/>
  <c r="J266" i="2"/>
  <c r="J258" i="2"/>
  <c r="J248" i="2"/>
  <c r="J245" i="2"/>
  <c r="J241" i="2"/>
  <c r="J232" i="2"/>
  <c r="BK224" i="2"/>
  <c r="J220" i="2"/>
  <c r="J217" i="2"/>
  <c r="BK212" i="2"/>
  <c r="J209" i="2"/>
  <c r="BK206" i="2"/>
  <c r="J200" i="2"/>
  <c r="BK197" i="2"/>
  <c r="J195" i="2"/>
  <c r="J191" i="2"/>
  <c r="J187" i="2"/>
  <c r="BK175" i="2"/>
  <c r="BK165" i="2"/>
  <c r="BK162" i="2"/>
  <c r="J159" i="2"/>
  <c r="BK153" i="2"/>
  <c r="J147" i="2"/>
  <c r="J142" i="2"/>
  <c r="J138" i="2"/>
  <c r="J135" i="2"/>
  <c r="J132" i="2"/>
  <c r="AS94" i="1"/>
  <c r="P131" i="2" l="1"/>
  <c r="T131" i="2"/>
  <c r="P137" i="2"/>
  <c r="R137" i="2"/>
  <c r="P146" i="2"/>
  <c r="BK194" i="2"/>
  <c r="J194" i="2"/>
  <c r="J101" i="2"/>
  <c r="R194" i="2"/>
  <c r="BK219" i="2"/>
  <c r="J219" i="2"/>
  <c r="J102" i="2"/>
  <c r="R219" i="2"/>
  <c r="R244" i="2"/>
  <c r="T388" i="2"/>
  <c r="P443" i="2"/>
  <c r="P442" i="2" s="1"/>
  <c r="P469" i="2"/>
  <c r="BK122" i="3"/>
  <c r="J122" i="3"/>
  <c r="J98" i="3" s="1"/>
  <c r="P122" i="3"/>
  <c r="P121" i="3" s="1"/>
  <c r="P120" i="3" s="1"/>
  <c r="AU96" i="1" s="1"/>
  <c r="BK147" i="4"/>
  <c r="J147" i="4" s="1"/>
  <c r="J100" i="4" s="1"/>
  <c r="BK131" i="2"/>
  <c r="J131" i="2"/>
  <c r="J98" i="2" s="1"/>
  <c r="R131" i="2"/>
  <c r="BK137" i="2"/>
  <c r="J137" i="2"/>
  <c r="J99" i="2" s="1"/>
  <c r="T137" i="2"/>
  <c r="T146" i="2"/>
  <c r="P194" i="2"/>
  <c r="T194" i="2"/>
  <c r="P219" i="2"/>
  <c r="T219" i="2"/>
  <c r="T244" i="2"/>
  <c r="R388" i="2"/>
  <c r="T443" i="2"/>
  <c r="T442" i="2" s="1"/>
  <c r="BK469" i="2"/>
  <c r="J469" i="2" s="1"/>
  <c r="J109" i="2" s="1"/>
  <c r="R469" i="2"/>
  <c r="R122" i="3"/>
  <c r="R121" i="3" s="1"/>
  <c r="R120" i="3" s="1"/>
  <c r="BK130" i="4"/>
  <c r="J130" i="4"/>
  <c r="J99" i="4" s="1"/>
  <c r="T130" i="4"/>
  <c r="T124" i="4" s="1"/>
  <c r="T123" i="4" s="1"/>
  <c r="P147" i="4"/>
  <c r="R147" i="4"/>
  <c r="BK156" i="4"/>
  <c r="J156" i="4"/>
  <c r="J101" i="4" s="1"/>
  <c r="T156" i="4"/>
  <c r="BK146" i="2"/>
  <c r="J146" i="2"/>
  <c r="J100" i="2" s="1"/>
  <c r="R146" i="2"/>
  <c r="BK244" i="2"/>
  <c r="J244" i="2"/>
  <c r="J103" i="2" s="1"/>
  <c r="P244" i="2"/>
  <c r="BK388" i="2"/>
  <c r="J388" i="2"/>
  <c r="J104" i="2" s="1"/>
  <c r="P388" i="2"/>
  <c r="BK443" i="2"/>
  <c r="J443" i="2" s="1"/>
  <c r="J107" i="2" s="1"/>
  <c r="R443" i="2"/>
  <c r="R442" i="2" s="1"/>
  <c r="T469" i="2"/>
  <c r="T122" i="3"/>
  <c r="T121" i="3"/>
  <c r="T120" i="3" s="1"/>
  <c r="P130" i="4"/>
  <c r="P124" i="4" s="1"/>
  <c r="P123" i="4" s="1"/>
  <c r="AU97" i="1" s="1"/>
  <c r="R130" i="4"/>
  <c r="R124" i="4" s="1"/>
  <c r="R123" i="4" s="1"/>
  <c r="T147" i="4"/>
  <c r="P156" i="4"/>
  <c r="R156" i="4"/>
  <c r="BK120" i="5"/>
  <c r="J120" i="5" s="1"/>
  <c r="J98" i="5" s="1"/>
  <c r="P120" i="5"/>
  <c r="P119" i="5"/>
  <c r="P118" i="5" s="1"/>
  <c r="AU98" i="1" s="1"/>
  <c r="R120" i="5"/>
  <c r="R119" i="5"/>
  <c r="R118" i="5" s="1"/>
  <c r="T120" i="5"/>
  <c r="T119" i="5" s="1"/>
  <c r="T118" i="5" s="1"/>
  <c r="F91" i="2"/>
  <c r="J92" i="2"/>
  <c r="J125" i="2"/>
  <c r="BE135" i="2"/>
  <c r="BE142" i="2"/>
  <c r="BE147" i="2"/>
  <c r="BE159" i="2"/>
  <c r="BE170" i="2"/>
  <c r="BE179" i="2"/>
  <c r="BE183" i="2"/>
  <c r="BE191" i="2"/>
  <c r="BE195" i="2"/>
  <c r="BE203" i="2"/>
  <c r="BE206" i="2"/>
  <c r="BE217" i="2"/>
  <c r="BE220" i="2"/>
  <c r="BE255" i="2"/>
  <c r="BE266" i="2"/>
  <c r="BE277" i="2"/>
  <c r="BE296" i="2"/>
  <c r="BE299" i="2"/>
  <c r="BE309" i="2"/>
  <c r="BE311" i="2"/>
  <c r="BE317" i="2"/>
  <c r="BE323" i="2"/>
  <c r="BE327" i="2"/>
  <c r="BE334" i="2"/>
  <c r="BE338" i="2"/>
  <c r="BE341" i="2"/>
  <c r="BE351" i="2"/>
  <c r="BE369" i="2"/>
  <c r="BE381" i="2"/>
  <c r="BE385" i="2"/>
  <c r="BE389" i="2"/>
  <c r="BE393" i="2"/>
  <c r="BE411" i="2"/>
  <c r="BE423" i="2"/>
  <c r="BE435" i="2"/>
  <c r="BE447" i="2"/>
  <c r="BE449" i="2"/>
  <c r="BE454" i="2"/>
  <c r="BK464" i="2"/>
  <c r="J464" i="2" s="1"/>
  <c r="J108" i="2" s="1"/>
  <c r="E85" i="3"/>
  <c r="F91" i="3"/>
  <c r="J92" i="3"/>
  <c r="BE126" i="3"/>
  <c r="BE133" i="3"/>
  <c r="BE139" i="3"/>
  <c r="BE145" i="3"/>
  <c r="BE153" i="3"/>
  <c r="BE155" i="3"/>
  <c r="BE160" i="3"/>
  <c r="BE172" i="3"/>
  <c r="BK171" i="3"/>
  <c r="J171" i="3" s="1"/>
  <c r="J100" i="3" s="1"/>
  <c r="E85" i="4"/>
  <c r="J89" i="4"/>
  <c r="J91" i="4"/>
  <c r="F120" i="4"/>
  <c r="BE126" i="4"/>
  <c r="BE139" i="4"/>
  <c r="F92" i="2"/>
  <c r="BE132" i="2"/>
  <c r="BE153" i="2"/>
  <c r="BE162" i="2"/>
  <c r="BE200" i="2"/>
  <c r="BE209" i="2"/>
  <c r="BE212" i="2"/>
  <c r="BE215" i="2"/>
  <c r="BE228" i="2"/>
  <c r="BE232" i="2"/>
  <c r="BE248" i="2"/>
  <c r="BE251" i="2"/>
  <c r="BE258" i="2"/>
  <c r="BE262" i="2"/>
  <c r="BE270" i="2"/>
  <c r="BE280" i="2"/>
  <c r="BE288" i="2"/>
  <c r="BE377" i="2"/>
  <c r="BE397" i="2"/>
  <c r="BE419" i="2"/>
  <c r="BE432" i="2"/>
  <c r="BE439" i="2"/>
  <c r="BE444" i="2"/>
  <c r="BE465" i="2"/>
  <c r="BE470" i="2"/>
  <c r="J91" i="3"/>
  <c r="J114" i="3"/>
  <c r="F117" i="3"/>
  <c r="BE123" i="3"/>
  <c r="BE150" i="3"/>
  <c r="BE168" i="3"/>
  <c r="F119" i="4"/>
  <c r="J120" i="4"/>
  <c r="BE131" i="4"/>
  <c r="BE143" i="4"/>
  <c r="BE148" i="4"/>
  <c r="BE157" i="4"/>
  <c r="BE160" i="4"/>
  <c r="BE165" i="4"/>
  <c r="BK125" i="4"/>
  <c r="E85" i="2"/>
  <c r="J89" i="2"/>
  <c r="BE138" i="2"/>
  <c r="BE165" i="2"/>
  <c r="BE175" i="2"/>
  <c r="BE187" i="2"/>
  <c r="BE197" i="2"/>
  <c r="BE224" i="2"/>
  <c r="BE236" i="2"/>
  <c r="BE241" i="2"/>
  <c r="BE245" i="2"/>
  <c r="BE273" i="2"/>
  <c r="BE303" i="2"/>
  <c r="BE336" i="2"/>
  <c r="BE347" i="2"/>
  <c r="BE359" i="2"/>
  <c r="BE364" i="2"/>
  <c r="BE373" i="2"/>
  <c r="BE405" i="2"/>
  <c r="BE425" i="2"/>
  <c r="BE428" i="2"/>
  <c r="BE451" i="2"/>
  <c r="BE453" i="2"/>
  <c r="BE458" i="2"/>
  <c r="BE460" i="2"/>
  <c r="BE462" i="2"/>
  <c r="BE473" i="2"/>
  <c r="BK438" i="2"/>
  <c r="J438" i="2" s="1"/>
  <c r="J105" i="2" s="1"/>
  <c r="BE129" i="3"/>
  <c r="BE135" i="3"/>
  <c r="BE141" i="3"/>
  <c r="BE147" i="3"/>
  <c r="BE158" i="3"/>
  <c r="BE165" i="3"/>
  <c r="BE135" i="4"/>
  <c r="BE152" i="4"/>
  <c r="BE169" i="4"/>
  <c r="BK164" i="4"/>
  <c r="J164" i="4" s="1"/>
  <c r="J102" i="4" s="1"/>
  <c r="BK168" i="4"/>
  <c r="J168" i="4"/>
  <c r="J103" i="4" s="1"/>
  <c r="E85" i="5"/>
  <c r="J89" i="5"/>
  <c r="F91" i="5"/>
  <c r="J91" i="5"/>
  <c r="F92" i="5"/>
  <c r="J92" i="5"/>
  <c r="BE121" i="5"/>
  <c r="BE124" i="5"/>
  <c r="J34" i="2"/>
  <c r="AW95" i="1" s="1"/>
  <c r="F37" i="3"/>
  <c r="BD96" i="1" s="1"/>
  <c r="F34" i="4"/>
  <c r="BA97" i="1" s="1"/>
  <c r="F34" i="3"/>
  <c r="BA96" i="1" s="1"/>
  <c r="J34" i="5"/>
  <c r="AW98" i="1" s="1"/>
  <c r="F35" i="2"/>
  <c r="BB95" i="1" s="1"/>
  <c r="J34" i="3"/>
  <c r="AW96" i="1" s="1"/>
  <c r="J34" i="4"/>
  <c r="AW97" i="1" s="1"/>
  <c r="F37" i="4"/>
  <c r="BD97" i="1" s="1"/>
  <c r="F36" i="5"/>
  <c r="BC98" i="1" s="1"/>
  <c r="F36" i="2"/>
  <c r="BC95" i="1" s="1"/>
  <c r="F36" i="4"/>
  <c r="BC97" i="1" s="1"/>
  <c r="F37" i="2"/>
  <c r="BD95" i="1" s="1"/>
  <c r="F35" i="5"/>
  <c r="BB98" i="1" s="1"/>
  <c r="F35" i="3"/>
  <c r="BB96" i="1" s="1"/>
  <c r="F34" i="2"/>
  <c r="BA95" i="1" s="1"/>
  <c r="F35" i="4"/>
  <c r="BB97" i="1" s="1"/>
  <c r="F36" i="3"/>
  <c r="BC96" i="1" s="1"/>
  <c r="F34" i="5"/>
  <c r="BA98" i="1" s="1"/>
  <c r="F37" i="5"/>
  <c r="BD98" i="1" s="1"/>
  <c r="T130" i="2" l="1"/>
  <c r="T129" i="2" s="1"/>
  <c r="BK124" i="4"/>
  <c r="J124" i="4"/>
  <c r="J97" i="4" s="1"/>
  <c r="P130" i="2"/>
  <c r="P129" i="2"/>
  <c r="AU95" i="1"/>
  <c r="R130" i="2"/>
  <c r="R129" i="2"/>
  <c r="BK442" i="2"/>
  <c r="J442" i="2"/>
  <c r="J106" i="2" s="1"/>
  <c r="BK121" i="3"/>
  <c r="J121" i="3"/>
  <c r="J97" i="3"/>
  <c r="J125" i="4"/>
  <c r="J98" i="4"/>
  <c r="BK130" i="2"/>
  <c r="BK129" i="2"/>
  <c r="J129" i="2" s="1"/>
  <c r="J96" i="2" s="1"/>
  <c r="BK119" i="5"/>
  <c r="J119" i="5"/>
  <c r="J97" i="5" s="1"/>
  <c r="BA94" i="1"/>
  <c r="W30" i="1"/>
  <c r="J33" i="3"/>
  <c r="AV96" i="1" s="1"/>
  <c r="AT96" i="1" s="1"/>
  <c r="BB94" i="1"/>
  <c r="W31" i="1"/>
  <c r="J33" i="2"/>
  <c r="AV95" i="1" s="1"/>
  <c r="AT95" i="1" s="1"/>
  <c r="AU94" i="1"/>
  <c r="BC94" i="1"/>
  <c r="AY94" i="1" s="1"/>
  <c r="F33" i="2"/>
  <c r="AZ95" i="1" s="1"/>
  <c r="BD94" i="1"/>
  <c r="W33" i="1" s="1"/>
  <c r="F33" i="4"/>
  <c r="AZ97" i="1"/>
  <c r="F33" i="3"/>
  <c r="AZ96" i="1" s="1"/>
  <c r="J33" i="4"/>
  <c r="AV97" i="1"/>
  <c r="AT97" i="1" s="1"/>
  <c r="F33" i="5"/>
  <c r="AZ98" i="1"/>
  <c r="J33" i="5"/>
  <c r="AV98" i="1" s="1"/>
  <c r="AT98" i="1" s="1"/>
  <c r="J130" i="2" l="1"/>
  <c r="J97" i="2" s="1"/>
  <c r="BK120" i="3"/>
  <c r="J120" i="3"/>
  <c r="J96" i="3" s="1"/>
  <c r="BK123" i="4"/>
  <c r="J123" i="4"/>
  <c r="J30" i="4" s="1"/>
  <c r="AG97" i="1" s="1"/>
  <c r="AN97" i="1" s="1"/>
  <c r="BK118" i="5"/>
  <c r="J118" i="5" s="1"/>
  <c r="J96" i="5" s="1"/>
  <c r="AZ94" i="1"/>
  <c r="W29" i="1"/>
  <c r="J30" i="2"/>
  <c r="AG95" i="1" s="1"/>
  <c r="AN95" i="1" s="1"/>
  <c r="W32" i="1"/>
  <c r="AW94" i="1"/>
  <c r="AK30" i="1" s="1"/>
  <c r="AX94" i="1"/>
  <c r="J39" i="2" l="1"/>
  <c r="J96" i="4"/>
  <c r="J39" i="4"/>
  <c r="AV94" i="1"/>
  <c r="AK29" i="1" s="1"/>
  <c r="J30" i="3"/>
  <c r="AG96" i="1"/>
  <c r="AN96" i="1"/>
  <c r="J30" i="5"/>
  <c r="AG98" i="1"/>
  <c r="AN98" i="1"/>
  <c r="J39" i="3" l="1"/>
  <c r="J39" i="5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<sst xmlns="http://schemas.openxmlformats.org/spreadsheetml/2006/main" count="4169" uniqueCount="853">
  <si>
    <t>Export Komplet</t>
  </si>
  <si>
    <t/>
  </si>
  <si>
    <t>2.0</t>
  </si>
  <si>
    <t>ZAMOK</t>
  </si>
  <si>
    <t>False</t>
  </si>
  <si>
    <t>{d82c97f6-025d-412a-925e-bb5053f12a2b}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</si>
  <si>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</si>
  <si>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</si>
  <si>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</si>
  <si>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</si>
  <si>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</si>
  <si>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</si>
  <si>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</si>
  <si>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</si>
  <si>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009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</si>
  <si>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</si>
  <si>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</si>
  <si>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1,239 na trati Ledečko - Kácov</t>
  </si>
  <si>
    <t>KSO:</t>
  </si>
  <si>
    <t>CC-CZ:</t>
  </si>
  <si>
    <t>Místo:</t>
  </si>
  <si>
    <t>Rataje</t>
  </si>
  <si>
    <t>Datum:</t>
  </si>
  <si>
    <t>10. 11. 2020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</si>
  <si>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</si>
  <si>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</si>
  <si>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</si>
  <si>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</si>
  <si>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</si>
  <si>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</si>
  <si>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</si>
  <si>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</si>
  <si>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</si>
  <si>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</si>
  <si>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</si>
  <si>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</si>
  <si>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</si>
  <si>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</si>
  <si>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</si>
  <si>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</si>
  <si>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</si>
  <si>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</si>
  <si>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</si>
  <si>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</si>
  <si>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</si>
  <si>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</si>
  <si>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</si>
  <si>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</si>
  <si>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</si>
  <si>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</si>
  <si>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</si>
  <si>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</si>
  <si>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</si>
  <si>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</si>
  <si>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</si>
  <si>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</si>
  <si>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</si>
  <si>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</si>
  <si>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</si>
  <si>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</si>
  <si>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</si>
  <si>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</si>
  <si>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</si>
  <si>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</si>
  <si>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</si>
  <si>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</si>
  <si>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</si>
  <si>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</si>
  <si>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</si>
  <si>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</si>
  <si>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</si>
  <si>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</si>
  <si>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</si>
  <si>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</si>
  <si>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</si>
  <si>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</si>
  <si>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</si>
  <si>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</si>
  <si>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</si>
  <si>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009.1</t>
  </si>
  <si>
    <t>SO 01 - Oprava mostu v km 1,239 na trati Ledečko - Kácov_Most</t>
  </si>
  <si>
    <t>STA</t>
  </si>
  <si>
    <t>1</t>
  </si>
  <si>
    <t>{af4f474a-cfd7-4632-b8da-badee3aa25dc}</t>
  </si>
  <si>
    <t>2</t>
  </si>
  <si>
    <t>009.2</t>
  </si>
  <si>
    <t>SO 02 - Oprava mostu v km 1,239 na trati Ledečko - Kácov_Železniční svršek</t>
  </si>
  <si>
    <t>{90a7e7d7-6932-42ce-b8d9-e48df8435ec2}</t>
  </si>
  <si>
    <t>009.3</t>
  </si>
  <si>
    <t>SO 03 - Oprava mostu v km 1,239 na trati Ledečko - Kácov_VRN</t>
  </si>
  <si>
    <t>{73755506-a76b-454f-a315-9bad87e91e46}</t>
  </si>
  <si>
    <t>009.4</t>
  </si>
  <si>
    <t>Oprava mostu v km 1,239 na trati Ledečko - Kácov_DSPS</t>
  </si>
  <si>
    <t>{830ca932-22d1-458c-8a0d-a37cf51666fa}</t>
  </si>
  <si>
    <t>KRYCÍ LIST SOUPISU PRACÍ</t>
  </si>
  <si>
    <t>Objekt:</t>
  </si>
  <si>
    <t>009.1 - SO 01 - Oprava mostu v km 1,239 na trati Ledečko - Kácov_Most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</si>
  <si>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</si>
  <si>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</si>
  <si>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</si>
  <si>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</si>
  <si>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</si>
  <si>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</si>
  <si>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</si>
  <si>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</si>
  <si>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</si>
  <si>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</si>
  <si>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</si>
  <si>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</si>
  <si>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</si>
  <si>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</si>
  <si>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</si>
  <si>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</si>
  <si>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</si>
  <si>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</si>
  <si>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</si>
  <si>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</si>
  <si>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</si>
  <si>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</si>
  <si>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</si>
  <si>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</si>
  <si>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</si>
  <si>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</si>
  <si>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</si>
  <si>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</si>
  <si>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</si>
  <si>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</si>
  <si>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</si>
  <si>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</si>
  <si>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</si>
  <si>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</si>
  <si>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</si>
  <si>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</si>
  <si>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119001422</t>
  </si>
  <si>
    <t>Dočasné zajištění kabelů a kabelových tratí z 6 volně ložených kabelů</t>
  </si>
  <si>
    <t>m</t>
  </si>
  <si>
    <t>CS ÚRS 2021 01</t>
  </si>
  <si>
    <t>4</t>
  </si>
  <si>
    <t>1460577879</t>
  </si>
  <si>
    <t>PP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</si>
  <si>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3 do 6 kabelů</t>
  </si>
  <si>
    <t>PSC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</si>
  <si>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 2. Ztížení vykopávky v blízkosti vedení, potrubí a stok ve výkopišti nebo podél jeho stěn se oceňuje cenami souboru cen 120 00- . . a 130 00- . . Příplatky za ztížení vykopávky. </t>
  </si>
  <si>
    <t>119001428.R</t>
  </si>
  <si>
    <t>Zpětné uložení kabelů</t>
  </si>
  <si>
    <t>1706335727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</si>
  <si>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přes 6 kabelů</t>
  </si>
  <si>
    <t>3</t>
  </si>
  <si>
    <t>Svislé a kompletní konstrukce</t>
  </si>
  <si>
    <t>311214112</t>
  </si>
  <si>
    <t>Zdivo z nepravidelných kamenů na sucho, objem jednoho kamene přes 0,02 m3</t>
  </si>
  <si>
    <t>m3</t>
  </si>
  <si>
    <t>1708658809</t>
  </si>
  <si>
    <t>Zdivo nadzákladové z lomového kamene štípaného nebo ručně vybíraného na sucho z nepravidelných kamenů objemu 1 kusu kamene přes 0,02 m3</t>
  </si>
  <si>
    <t xml:space="preserve">Poznámka k souboru cen:_x000D_
1. V cenách jsou započteny i náklady na nutné přisekávání kamene do spár i v líci při zdění. 2. V cenách nejsou započteny náklady na spárování zdiva; tyto se oceňují cenami souboru cen 62. 63-10..Spárování vnějších ploch pohledového zdiva části A04 tohoto katalogu. 3. Ceny lze použít i pro ocenění kamenného obkladového zdiva. </t>
  </si>
  <si>
    <t>P</t>
  </si>
  <si>
    <t>Poznámka k položce:_x000D_
doplnění zdiva svahových kuželů</t>
  </si>
  <si>
    <t>317221111</t>
  </si>
  <si>
    <t>Osazení kamenných římsových desek do maltového lože</t>
  </si>
  <si>
    <t>-245688917</t>
  </si>
  <si>
    <t>Poznámka k položce:_x000D_
stávající římsový blok</t>
  </si>
  <si>
    <t>VV</t>
  </si>
  <si>
    <t>0,5*0,5*0,35 "římsový kámen vpravo křídlo u O 02"</t>
  </si>
  <si>
    <t>Vodorovné konstrukce</t>
  </si>
  <si>
    <t>5</t>
  </si>
  <si>
    <t>421941512</t>
  </si>
  <si>
    <t>Demontáž podlahových plechů s výztuhami na mostech</t>
  </si>
  <si>
    <t>m2</t>
  </si>
  <si>
    <t>433653651</t>
  </si>
  <si>
    <t>Demontáž podlahových plechů s výztuhami</t>
  </si>
  <si>
    <t>Poznámka k položce:_x000D_
středové podlahy a podlahy po hlavách mostnic</t>
  </si>
  <si>
    <t>0,28*73,7*2 "podlahy po hlavách mostnic"</t>
  </si>
  <si>
    <t>0,83*73,7 "střední podlahy"</t>
  </si>
  <si>
    <t>Součet</t>
  </si>
  <si>
    <t>6</t>
  </si>
  <si>
    <t>421953011</t>
  </si>
  <si>
    <t>Dřevěné mostní podlahy dočasné z fošen a hranolů - výroba</t>
  </si>
  <si>
    <t>2013636140</t>
  </si>
  <si>
    <t>Dřevěné mostní podlahy z fošen a hranolů dočasné výroba</t>
  </si>
  <si>
    <t xml:space="preserve">Poznámka k souboru cen:_x000D_
1. V cenách výroby -3011 a -3311 jsou započteny náklady na vytvoření tesařské nosné konstrukce z dílců v kombinaci hranolů s fošnami a dodávku měkkého dřeva včetně spojovacího materiálu. 2. V cenách montáže -3112 a -3321 jsou započteny náklady na osazení dílců ručně a jeřábem, ukotvení do nosné konstrukce, kontrola stability podlahy případně i pro provizorní mosty, rampy a železniční mostní provizoria. 3. V cenách montáže -3112 a -3321 nejsou započteny náklady na dodávku materiálu. U vyráběných podlah jsou tyto náklady zahrnuty v ceně výroby. U montáže nakupovaných hotových podlah se jejich dodávka oceňuje ve specifikaci. 4. V cenách nejsou započteny náklady na: a) impregnaci a nátěr konstrukce, tyto se oceňují cenami katalogu 800-783 Nátěry, b) dočasné dřevěné opěry a pilíře provizorních mostů a lávek s dodávkou použitého dřeva, tyto se oceňují souborem cen 334 95- . 1 Podpěrné skruže dočasné ze dřeva, c) dočasné nosné konstrukce z ocelových nosníků, tyto se oceňují souborem cen 948 42-1 . Podpěrné konstrukce dočasné z ocelových nosníků. </t>
  </si>
  <si>
    <t>72*4 "montážní plošina na příčníkách"</t>
  </si>
  <si>
    <t>73,2*0,85*2+4,1*0,9*3+0,35*2,85*2+0,35*0,5*2 "provizorní podlahy na chodnících"</t>
  </si>
  <si>
    <t>7</t>
  </si>
  <si>
    <t>421953112</t>
  </si>
  <si>
    <t>Dřevěné mostní podlahy dočasné z fošen a hranolů - montáž</t>
  </si>
  <si>
    <t>-830433562</t>
  </si>
  <si>
    <t>Dřevěné mostní podlahy z fošen a hranolů dočasné montáž</t>
  </si>
  <si>
    <t>8</t>
  </si>
  <si>
    <t>421953211</t>
  </si>
  <si>
    <t>Dřevěné mostní podlahy dočasné z fošen a hranolů - odstranění</t>
  </si>
  <si>
    <t>922896028</t>
  </si>
  <si>
    <t>Dřevěné mostní podlahy z fošen a hranolů dočasné odstranění</t>
  </si>
  <si>
    <t>9</t>
  </si>
  <si>
    <t>429172111</t>
  </si>
  <si>
    <t>Výroba ocelových prvků pro opravu mostů šroubovaných nebo svařovaných do 100 kg</t>
  </si>
  <si>
    <t>kg</t>
  </si>
  <si>
    <t>-748190478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</si>
  <si>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</si>
  <si>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 xml:space="preserve">Poznámka k souboru cen:_x000D_
1. V cenách výroby prvků 429 17-21 jsou započteny i náklady na rozměření, nařezání, příp. spojení dílů a vyvrtání otvorů. 2. V cenách výroby prvků 429 17-21 nejsou započteny náklady na dodávku materiálu prvků a spojovacího materiálu; tyto náklady se oceňují jako specifikace u cen montáže. 3. V cenách montáže prvků 429 17-22 jsou započteny i náklady na zdvihací zařízení při osazení prvku do mostní konstrukce. 4. V cenách montáže prvků 429 17-22 nejsou započteny náklady na: a) dodávku kotevního materiálu; tyto náklady se oceňují ve specifikaci, b) u vyráběných prvků na dodávku materiálu prvků a spojovacího materiálu; tyto náklady se oceňují ve specifikaci, c) u nakupovaných prvků na dodávku hotových nakupovaných výrobků; tyto náklady se oceňují ve specifikaci. 5. Demontáž prvků se oceňuje cenami souboru cen 963 07-11 části B01 tohoto katalogu. </t>
  </si>
  <si>
    <t>Poznámka k položce:_x000D_
nové prvky viz Výkaz výměr PD</t>
  </si>
  <si>
    <t>15619*1,16</t>
  </si>
  <si>
    <t>10</t>
  </si>
  <si>
    <t>429172112</t>
  </si>
  <si>
    <t>Výroba ocelových prvků pro opravu mostů šroubovaných nebo svařovaných přes 100 kg</t>
  </si>
  <si>
    <t>142478463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</si>
  <si>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</si>
  <si>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38222*1,16</t>
  </si>
  <si>
    <t>11</t>
  </si>
  <si>
    <t>429172221</t>
  </si>
  <si>
    <t>Montáž ocelových prvků pro opravu mostů nýtovaných do 100 kg</t>
  </si>
  <si>
    <t>-783236620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</si>
  <si>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nýtovaných, hmotnosti do 100 kg</t>
  </si>
  <si>
    <t>15619*1,1</t>
  </si>
  <si>
    <t>12</t>
  </si>
  <si>
    <t>429172222</t>
  </si>
  <si>
    <t>Montáž ocelových prvků pro opravu mostů nýtovaných přes 100 kg</t>
  </si>
  <si>
    <t>-2015571374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</si>
  <si>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nýtovaných, hmotnosti přes 100 kg</t>
  </si>
  <si>
    <t>38222*1,1</t>
  </si>
  <si>
    <t>13</t>
  </si>
  <si>
    <t>M</t>
  </si>
  <si>
    <t>13010561.R</t>
  </si>
  <si>
    <t>ocel jakosti S355J2+N</t>
  </si>
  <si>
    <t>t</t>
  </si>
  <si>
    <t>-1835004867</t>
  </si>
  <si>
    <t>ocel profilová HE-B 300 jakost 11 375</t>
  </si>
  <si>
    <t>Poznámka k položce:_x000D_
mateeriál nových prvků viz Výkaz výměr PD</t>
  </si>
  <si>
    <t>1,16*(15619+38222)/1000</t>
  </si>
  <si>
    <t>14</t>
  </si>
  <si>
    <t>451476121</t>
  </si>
  <si>
    <t>Podkladní vrstva plastbetonová tixotropní první vrstva tl 10 mm</t>
  </si>
  <si>
    <t>512</t>
  </si>
  <si>
    <t>-1050774363</t>
  </si>
  <si>
    <t>Podkladní vrstva plastbetonová  tixotropní, tloušťky do 10 mm první vrstva</t>
  </si>
  <si>
    <t xml:space="preserve">Poznámka k souboru cen:_x000D_
1. V cenách jsou započteny náklady na: a) dávkovou výrobu plastbetonu na stavbě, manipulaci ručně v úrovni konstrukce pro drenážní plastbetony nebo jeřábem pro uložení na úložné bloky ložiska pilířů, b) rozprostření samonivelačního plastbetonu pro ložiska, tixotropního pro patní sloupky snímatelného zábradlí a svodidel nebo drenážního plastbetonu v místě vsaku odvodňovací trubky, případně odvodňovací drážky podél obrubníku mostní římsy, urovnání povrchu plastbetonu v požadované konečné tloušťce. 2. V cenách nejsou započteny náklady na úpravu úložné plochy. </t>
  </si>
  <si>
    <t>0,245*0,245*21 "pod patky zábradlí"</t>
  </si>
  <si>
    <t>451476122</t>
  </si>
  <si>
    <t>Podkladní vrstva plastbetonová tixotropní každá další vrstva tl 10 mm</t>
  </si>
  <si>
    <t>27266296</t>
  </si>
  <si>
    <t>Podkladní vrstva plastbetonová  tixotropní, tloušťky do 10 mm každá další vrstva</t>
  </si>
  <si>
    <t>Komunikace pozemní</t>
  </si>
  <si>
    <t>16</t>
  </si>
  <si>
    <t>521272215</t>
  </si>
  <si>
    <t>Demontáž mostnic s odsunem hmot mimo objekt mostu</t>
  </si>
  <si>
    <t>kus</t>
  </si>
  <si>
    <t>-1378646019</t>
  </si>
  <si>
    <t>Demontáž mostnic  s odsunem hmot mimo objekt mostu se zřízením pomocné montážní lávky</t>
  </si>
  <si>
    <t>17</t>
  </si>
  <si>
    <t>521273121</t>
  </si>
  <si>
    <t>Výroba dřevěných mostnic železničního mostu s převýšením bez klínu</t>
  </si>
  <si>
    <t>373710685</t>
  </si>
  <si>
    <t>Mostnice na železničních mostech z tvrdého dřeva s plošným uložením výroba s převýšením bez klínu</t>
  </si>
  <si>
    <t xml:space="preserve">Poznámka k souboru cen:_x000D_
1. Cena -3211 lze použít i pro centrické uložení mostnic. 2. V cenách výroby 521 27-31 jsou započteny i náklady na opracování dřeva, opáskování, protištěpné spony, impregnaci opracovaných ploch a spojovací prostředky. 3. V cenách výroby 521 27-31 nejsou započteny náklady na dodávku dřeva mostnic, které se oceňují jako specifikace u cen montáže. 4. V cenách montáže 521 27-32 jsou započteny i náklady vrtání otvorů pro šrouby, osazení a izolování šroubů, tmelení a krytkování otvorů pro šrouby, provedení dlabů pro nýtové hlavy a výškové vyrovnání pro kolej. 5. V cenách montáže 521 27-32 nejsou započteny náklady na dodávku materiálu, které se oceňují ve specifikaci: a) u vyráběných mostnic jako dodávka dřeva; ztratné lze dohodnou ve výši 2 %, b) u nakupovaných mostnic jako dodávka hotového nakupovaného výrobku. </t>
  </si>
  <si>
    <t>18</t>
  </si>
  <si>
    <t>521273211</t>
  </si>
  <si>
    <t>Montáž dřevěných mostnic železničního mostu v přímé, v oblouku nebo přechodnici bez převýšení</t>
  </si>
  <si>
    <t>-1939543166</t>
  </si>
  <si>
    <t>Mostnice na železničních mostech z tvrdého dřeva s plošným uložením montáž bez převýšení v přímé, v oblouku nebo přechodnici</t>
  </si>
  <si>
    <t>19</t>
  </si>
  <si>
    <t>60815370.1</t>
  </si>
  <si>
    <t>mostnice dřevěná impregnovaná olejem DB 240x260mm dl 2,5m</t>
  </si>
  <si>
    <t>2036312019</t>
  </si>
  <si>
    <t>124*0,26*0,24*2,5</t>
  </si>
  <si>
    <t>20</t>
  </si>
  <si>
    <t>31198039</t>
  </si>
  <si>
    <t>podkladnice stříhaná děrovaná se sraženými hranami tv. SM4</t>
  </si>
  <si>
    <t>1604201118</t>
  </si>
  <si>
    <t>Poznámka k položce:_x000D_
neoceňovat, použije se stávající výzisk</t>
  </si>
  <si>
    <t>521281111</t>
  </si>
  <si>
    <t>Výroba pozednic železničního mostu z tvrdého dřeva</t>
  </si>
  <si>
    <t>-442252797</t>
  </si>
  <si>
    <t>Pozednice na železničních mostech z tvrdého dřeva s plošným uložením výroba</t>
  </si>
  <si>
    <t xml:space="preserve">Poznámka k souboru cen:_x000D_
1. V ceně výroby -1111 jsou započteny i náklady na spojovací materiál. 2. V ceně výroby -1111 nejsou započteny náklady na dodání dřeva pozednic, které se oceňují jako specifikace u cen montáže. 3. V ceně montáže -1211 jsou započteny i náklady na kotvicí materiál. 4. V ceně montáže -1211 nejsou započteny náklady na dodávku materiálu, které se oceňují ve specifikaci: a) u vyráběných pozednic jako dodávka dřeva; ztratné lze dohodnout ve výši 2 %, b) u nakupovaných mostnic jako dodávka hotového nakupovaného výrobku. </t>
  </si>
  <si>
    <t>22</t>
  </si>
  <si>
    <t>521281211</t>
  </si>
  <si>
    <t>Montáž pozednic železničního mostu z tvrdého dřeva</t>
  </si>
  <si>
    <t>-651713400</t>
  </si>
  <si>
    <t>Pozednice na železničních mostech z tvrdého dřeva s plošným uložením montáž</t>
  </si>
  <si>
    <t>23</t>
  </si>
  <si>
    <t>60815365.1</t>
  </si>
  <si>
    <t>pozednicenice dřevěná impregnovaná olejem DB 240x250mm dl 2,4m</t>
  </si>
  <si>
    <t>-1301759905</t>
  </si>
  <si>
    <t>mostnice dřevěná impregnovaná olejem DB 240x260mm dl 2,4m</t>
  </si>
  <si>
    <t>24</t>
  </si>
  <si>
    <t>521283221</t>
  </si>
  <si>
    <t>Demontáž pozednic včetně odstranění štěrkového podsypu</t>
  </si>
  <si>
    <t>-1662626717</t>
  </si>
  <si>
    <t>Demontáž pozednic s odstraněním štěrku</t>
  </si>
  <si>
    <t>Úpravy povrchů, podlahy a osazování výplní</t>
  </si>
  <si>
    <t>25</t>
  </si>
  <si>
    <t>628613227.R</t>
  </si>
  <si>
    <t>Protikorozní ochrana OK mostu III.tř.-základní a podkladní epoxidový, vrchní PU nátěr bez metalizace</t>
  </si>
  <si>
    <t>664873262</t>
  </si>
  <si>
    <t>Protikorozní ochrana ocelových mostních konstrukcí včetně otryskání povrchu základní a podkladní epoxidový a vrchní polyuretanový nátěr bez metalizace III. třídy</t>
  </si>
  <si>
    <t xml:space="preserve">Poznámka k souboru cen:_x000D_
1. V cenách jsou započteny i náklady na dodávku písku při tryskání. 2. V cenách -3231 až - 3234 nejsou započteny náklady na dodávku zinku pro žárové stříkání; tyto náklady se oceňují ve specifikaci. Orientační spotřeba zinku: a) tř. I - 2,200 kg/m2, b) tř. II - 1,872 kg/m2, c) tř. III - 1,517 kg/m2, d) tř. IV - 1,284 kg/m2. 3. Rozdělení ocelových konstrukcí do tříd je uvedeno v příloze č. 3 Všeobecných podmínek katalogu 800-789 Povrchové úpravy ocelových konstrukcí a technologických zařízení. </t>
  </si>
  <si>
    <t xml:space="preserve">Poznámka k položce:_x000D_
původní části mostu_x000D_
Protikorozní ochrana ocelových mostních konstrukcí ONS 15, včetně otryskání povrchu základní a 2x podkladní epoxidový a vrchní polyuretanový nátěr bez metalizace III. třídy </t>
  </si>
  <si>
    <t>26</t>
  </si>
  <si>
    <t>628613228.R</t>
  </si>
  <si>
    <t>Protikorozní ochrana OK mostu IV.tř.- základní a podkladní epoxidový, vrchní PU nátěr bez metalizace</t>
  </si>
  <si>
    <t>-1004414236</t>
  </si>
  <si>
    <t>Protikorozní ochrana ocelových mostních konstrukcí včetně otryskání povrchu základní a podkladní epoxidový a vrchní polyuretanový nátěr bez metalizace IV. třídy</t>
  </si>
  <si>
    <t>Poznámka k položce:_x000D_
pojistné úhelníky_x000D_
Protikorozní ochrana ocelových mostních konstrukcí ONS 15, včetně otryskání povrchu základní a 2x podkladní epoxidový a vrchní polyuretanový nátěr bez metalizace IV. třídy</t>
  </si>
  <si>
    <t>27</t>
  </si>
  <si>
    <t>628613233</t>
  </si>
  <si>
    <t>Protikorozní ochrana OK mostu III. tř.- základní a podkladní epoxidový, vrchní PU nátěr s metalizací</t>
  </si>
  <si>
    <t>-592980160</t>
  </si>
  <si>
    <t>Protikorozní ochrana ocelových mostních konstrukcí včetně otryskání povrchu základní a podkladní epoxidový a vrchní polyuretanový nátěr s metalizací III. třídy</t>
  </si>
  <si>
    <t>Poznámka k položce:_x000D_
nové zábradlí _x000D_
PKO zinkovým ponorem + ONS 91</t>
  </si>
  <si>
    <t>28</t>
  </si>
  <si>
    <t>628613234</t>
  </si>
  <si>
    <t>Protikorozní ochrana OK mostu IV. tř.- základní a podkladní epoxidový, vrchní PU nátěr s metalizací</t>
  </si>
  <si>
    <t>839600854</t>
  </si>
  <si>
    <t>Protikorozní ochrana ocelových mostních konstrukcí včetně otryskání povrchu základní a podkladní epoxidový a vrchní polyuretanový nátěr s metalizací IV. třídy</t>
  </si>
  <si>
    <t>Poznámka k položce:_x000D_
nové části  mostu (podélníky, ztužidla, příčníky. přpojovací plechy)_x000D_
Protikorozní ochrana ocelových mostních konstrukcí ŽSP+ONS 02, včetně otryskání povrchu základní aí epoxidový a  2x vrchní polyuretanový nátěr s metalizací IV. třídy</t>
  </si>
  <si>
    <t>29</t>
  </si>
  <si>
    <t>15625102</t>
  </si>
  <si>
    <t>drát metalizační ZnAl D 3mm</t>
  </si>
  <si>
    <t>-1097514564</t>
  </si>
  <si>
    <t>38*1,517 "spotřeba tř.III"</t>
  </si>
  <si>
    <t>1227*1,284 "spotřeba tř. IV"</t>
  </si>
  <si>
    <t>30</t>
  </si>
  <si>
    <t>628613911</t>
  </si>
  <si>
    <t>Mechanické vyčištění hloubkové koroze mezi jednotlivými prvky OK mostů</t>
  </si>
  <si>
    <t>2049997458</t>
  </si>
  <si>
    <t>Mechanické vyčištění hloubkové koroze mezi jednotlivými prvky ocelových mostních konstrukcí</t>
  </si>
  <si>
    <t>Poznámka k položce:_x000D_
spáry mezi prvky svislic, diafragmat a příčného zrzužení hl.nosníků</t>
  </si>
  <si>
    <t>Ostatní konstrukce a práce, bourání</t>
  </si>
  <si>
    <t>31</t>
  </si>
  <si>
    <t>911122112</t>
  </si>
  <si>
    <t>Výroba dílů ocelového zábradlí přes 50 kg při opravách mostů</t>
  </si>
  <si>
    <t>1239862972</t>
  </si>
  <si>
    <t>Oprava částí ocelového zábradlí mostů svařovaného nebo šroubovaného výroba dílů hmotnosti přes 50 kg</t>
  </si>
  <si>
    <t xml:space="preserve">Poznámka k souboru cen:_x000D_
1. V cenách výroby 911 12-21 nejsou započteny náklady na dodávku materiálu pro výrobu dílů zábradlí; tyto náklady se oceňují jako specifikace u cen montáže. 2. V cenách montáže 911 12-22 jsou započteny i náklady na spojení dílů, jejich vyrovnání a upevnění k nosné konstrukci včetně spojovacího a kotevního materiálu. 3. V cenách montáže 911 12-22 nejsou započteny náklady na dodávku materiálu, které se oceňují ve specifikaci: a) u vyráběných dílu jako dodávka materiálu pro výrobu dílů, b) u nakupovaných dílů jako dodávka hotového nakupovaného výrobku. 4. Demontáž částí ocelového zábradlí se oceňuje cenami souboru cen 966 07-52 části B01 tohoto katalogu. </t>
  </si>
  <si>
    <t>32</t>
  </si>
  <si>
    <t>911122212</t>
  </si>
  <si>
    <t>Montáž dílů ocelového zábradlí přes 50 kg při opravách mostů</t>
  </si>
  <si>
    <t>-802223007</t>
  </si>
  <si>
    <t>Oprava částí ocelového zábradlí mostů svařovaného nebo šroubovaného montáž dílů hmotnosti přes 50 kg</t>
  </si>
  <si>
    <t>33</t>
  </si>
  <si>
    <t>13010560.R</t>
  </si>
  <si>
    <t>ocel jakosti S235JR</t>
  </si>
  <si>
    <t>1268619054</t>
  </si>
  <si>
    <t>úhelník ocelový rovnostranný jakost 11 375 70x70x6mm</t>
  </si>
  <si>
    <t>Poznámka k položce:_x000D_
materiál zábradlí na křídlech objektu dle VV</t>
  </si>
  <si>
    <t>1014,0*1,03/1000 "koeficient množství 3%"</t>
  </si>
  <si>
    <t>34</t>
  </si>
  <si>
    <t>936171150</t>
  </si>
  <si>
    <t>Demontáž pojistných úhelníků L 160 x 160 x 40 na železničních mostech přímých nebo v oblouku</t>
  </si>
  <si>
    <t>-1666559357</t>
  </si>
  <si>
    <t>Demontáž úhelníků na železničních mostech bez přesypávky v přímé trati nebo v oblouku pojistných L 160 x 160 x 40</t>
  </si>
  <si>
    <t>73,7+9,5+1</t>
  </si>
  <si>
    <t>35</t>
  </si>
  <si>
    <t>936171200.R</t>
  </si>
  <si>
    <t>Oprava pojistných úhelníků L 160x100x14 pro kolej S 49 na mostě</t>
  </si>
  <si>
    <t>1159688182</t>
  </si>
  <si>
    <t>Oprava úhelníků na železničních mostech v přímé trati nebo oblouku výroba úhelníků pojistných v koleji tvaru S 49 - L 160x100x14</t>
  </si>
  <si>
    <t>Poznámka k položce:_x000D_
Úprava stávajících piohjistných úhlelníků - rozměření a  převrtání otvorů pro připevnění dle nového rozdělení mostnic</t>
  </si>
  <si>
    <t>84,2-11 "délka bez výběhů"</t>
  </si>
  <si>
    <t>36</t>
  </si>
  <si>
    <t>936171311</t>
  </si>
  <si>
    <t>Montáž pojistných úhelníků L 160x100x14 v koleji S 49 na mostě</t>
  </si>
  <si>
    <t>-1918152181</t>
  </si>
  <si>
    <t>Oprava úhelníků na železničních mostech v přímé trati nebo oblouku montáž úhelníků pojistných v koleji tvaru S 49 - L 160x100x14</t>
  </si>
  <si>
    <t xml:space="preserve">Poznámka k souboru cen:_x000D_
1. Ceny lze použít pro úhelníky na mostě i ve výbězích. 2. Množství měrných jednotek se určuje v metrech délky opravované mostní konstrukce. 3. V cenách výroby 936 17-12 jsou započteny i náklady spojovací prostředky a na zřízení a dodání koncových klínů. 4. V cenách výroby 936 17-12 nejsou započteny náklady na dodávku pojistných úhelníků; které se oceňují jako specifikace k cenám montáže. 5. V cenách montáže 936 17-13 jsou započteny i náklady na kotvicí materiál včetně ocelových podložek. 6. V cenách montáže 936 17-13 nejsou započteny náklady na dodávku materiálu, které se oceňují ve specifikaci: a) u vyráběných úhelníků jako dodávka materiálu pro výrobu úhelníků; ztratné lze stanovit ve výši 1 %, b) u nakupovaných úhelníků jako dodávka hotového nakupovaného výrobku. 7. Demontáž pojistných úhelníků se oceňuje cenami souboru cen 936 17-115 části B01 tohoto katalogu. </t>
  </si>
  <si>
    <t xml:space="preserve">Poznámka k položce:_x000D_
stávající pojistné úhelníky budou převrtány dle nového  rozdělení mostnic a zpětně namontovány </t>
  </si>
  <si>
    <t>37</t>
  </si>
  <si>
    <t>938111111</t>
  </si>
  <si>
    <t>Čištění zdiva opěr, pilířů, křídel od mechu a jiné vegetace</t>
  </si>
  <si>
    <t>511879665</t>
  </si>
  <si>
    <t>Čištění zdiva opěr, pilířů, křídel  od mechu a jiné vegetace</t>
  </si>
  <si>
    <t xml:space="preserve">Poznámka k souboru cen:_x000D_
1. Cena je určena pro čištění jakéhokoliv zdiva. 2. Počet měrných jednotek se měří v m2 čištěné plochy zdiva. </t>
  </si>
  <si>
    <t>Poznámka k položce:_x000D_
očištění svahových křídel</t>
  </si>
  <si>
    <t>38</t>
  </si>
  <si>
    <t>938122211</t>
  </si>
  <si>
    <t>Hubení porostů na mostech herbicidy postřikovačem</t>
  </si>
  <si>
    <t>-2128455351</t>
  </si>
  <si>
    <t>Poznámka k položce:_x000D_
svahové kužely</t>
  </si>
  <si>
    <t>39</t>
  </si>
  <si>
    <t>938905211</t>
  </si>
  <si>
    <t>Údržba OK mostů - úprava ukončení 1 páru pojistných úhelníků 160 x 100 x 14 mm</t>
  </si>
  <si>
    <t>soubor</t>
  </si>
  <si>
    <t>1440831579</t>
  </si>
  <si>
    <t>Údržba ocelových konstrukcí úprava ukončení (výběhů) jednoho páru pojistných úhelníků, velikosti 160 x 100 x 14 mm</t>
  </si>
  <si>
    <t xml:space="preserve">Poznámka k souboru cen:_x000D_
1. V cenách 938 90-51 výměna nýtu jsou započteny i náklady na dodávku nýtu nebo trhacího šroubu. 2. V cenách 938 90-52 úpravy ukončení pojistných úhelníků jsou započteny i náklady na povolení a demontáž úhelníků, natvarování, seříznutí, vyvrtání nových a zavaření původních otvorů, nátěr a montáž nového provedení úhelníku. </t>
  </si>
  <si>
    <t>Poznámka k položce:_x000D_
úprava výběhů stávajících pojistných úhelníků</t>
  </si>
  <si>
    <t>40</t>
  </si>
  <si>
    <t>938905311</t>
  </si>
  <si>
    <t>Údržba OK mostů - očistění, nátěr, namazání ložisek</t>
  </si>
  <si>
    <t>1219446178</t>
  </si>
  <si>
    <t>Údržba ocelových konstrukcí údržba ložisek očistění, nátěr, namazání</t>
  </si>
  <si>
    <t>41</t>
  </si>
  <si>
    <t>941321111.1</t>
  </si>
  <si>
    <t>Montáž lešení řadového modulového těžkého zatížení do 300 kg/m2 š do 1,2 m v do 10 m</t>
  </si>
  <si>
    <t>-153066539</t>
  </si>
  <si>
    <t>Montáž lešení řadového modulového těžkého pracovního s podlahami  s provozním zatížením tř. 4 do 300 kg/m2 šířky tř. SW09 přes 0,9 do 1,2 m, výšky do 10 m</t>
  </si>
  <si>
    <t xml:space="preserve">Poznámka k souboru cen:_x000D_
1. V ceně jsou započteny i náklady na kotvení lešení. 2. Montáž lešení řadového modulového těžkého výšky přes 40 m se oceňuje individuálně. 3. Šířkou se rozumí půdorysná vzdálenost, měřená od vnitřního líce sloupků zábradlí k protilehlému volnému okraji podlahy nebo mezi vnitřními líci. 4. Ceny položek -1111, -1112 a -1113 lze použít i pro lešení HAKI šíře 0,75 m. 5. Ceny položek -1121, -1122 a -1123 lze použít i pro lešení HAKI šíře 1,05 a 1,25 m. </t>
  </si>
  <si>
    <t>6,2*7,2+6,2*8,1 "opěry"</t>
  </si>
  <si>
    <t>11*10+8*10 "Křídla"</t>
  </si>
  <si>
    <t>77*10*2 "vnější pohledové lešení s přesahem NK"</t>
  </si>
  <si>
    <t>77*6*2 "vnitřní pohledové lešení NK s přesahem"</t>
  </si>
  <si>
    <t>42</t>
  </si>
  <si>
    <t>941321211</t>
  </si>
  <si>
    <t>Příplatek k lešení řadovému modulovému těžkému š 1,2 m v do 25 m za první a ZKD den použití</t>
  </si>
  <si>
    <t>-294260416</t>
  </si>
  <si>
    <t>Montáž lešení řadového modulového těžkého pracovního s podlahami  s provozním zatížením tř. 4 do 300 kg/m2 Příplatek za první a každý další den použití lešení k ceně -1111 nebo -1112</t>
  </si>
  <si>
    <t>284,86*45 "pohledová plocha spodní stavby 45 dní"</t>
  </si>
  <si>
    <t>1540*62 "pohledová plocha vnější NK  62 dní"</t>
  </si>
  <si>
    <t>924*152"pohledová plocha vnější NK 152 dní"</t>
  </si>
  <si>
    <t>924*31 "pohledová plocha vnitřní NK 31 dní"</t>
  </si>
  <si>
    <t>43</t>
  </si>
  <si>
    <t>941321811,1</t>
  </si>
  <si>
    <t>Demontáž lešení řadového modulového těžkého zatížení do 300 kg/m2 š do 1,2 m v do 10 m</t>
  </si>
  <si>
    <t>-391075383</t>
  </si>
  <si>
    <t>Demontáž lešení řadového modulového těžkého pracovního s podlahami  s provozním zatížením tř. 4 do 300 kg/m2 šířky tř. SW09 přes 0,9 do 1,2 m, výšky do 10 m</t>
  </si>
  <si>
    <t xml:space="preserve">Poznámka k souboru cen:_x000D_
1. Demontáž lešení řadového modulového těžkého výšky přes 40 m se oceňuje individuálně. 2. Ceny položek -1811, -1812 a -1813 lze použít i pro lešení HAKI šíře 0,75 m. 3. Ceny položek -1821, -1822 a -1823 lze použít i pro lešení HAKI šíře 1,05 a 1,25 m. </t>
  </si>
  <si>
    <t>44</t>
  </si>
  <si>
    <t>944611111</t>
  </si>
  <si>
    <t>Montáž ochranné plachty z textilie z umělých vláken</t>
  </si>
  <si>
    <t>1570244906</t>
  </si>
  <si>
    <t>Montáž ochranné plachty  zavěšené na konstrukci lešení z textilie z umělých vláken</t>
  </si>
  <si>
    <t xml:space="preserve">Poznámka k souboru cen:_x000D_
1. V cenách nejsou započteny náklady na lešení potřebné pro zavěšení plachty; toto lešení se oceňuje příslušnými cenami lešení. </t>
  </si>
  <si>
    <t>1540+518*2 "kalkulována průměrná výška lešení, spodní plošina 2x "</t>
  </si>
  <si>
    <t>45</t>
  </si>
  <si>
    <t>944611211</t>
  </si>
  <si>
    <t>Příplatek k ochranné plachtě za první a ZKD den použití</t>
  </si>
  <si>
    <t>-1568026452</t>
  </si>
  <si>
    <t>Montáž ochranné plachty  Příplatek za první a každý další den použití plachty k ceně -1111</t>
  </si>
  <si>
    <t>(1540+518*2)*55 "55 dní po celé ploše"</t>
  </si>
  <si>
    <t>(924+518*2)*145"145 dní po demontáži   horní části "</t>
  </si>
  <si>
    <t>46</t>
  </si>
  <si>
    <t>944611811</t>
  </si>
  <si>
    <t>Demontáž ochranné plachty z textilie z umělých vláken</t>
  </si>
  <si>
    <t>821097288</t>
  </si>
  <si>
    <t>Demontáž ochranné plachty  zavěšené na konstrukci lešení z textilie z umělých vláken</t>
  </si>
  <si>
    <t>47</t>
  </si>
  <si>
    <t>946221131.1</t>
  </si>
  <si>
    <t>Montáž lešení zavěšeného dílcového na potrubních mostech zatížení tř. 3 do 200 kg/m2 v do 10 m</t>
  </si>
  <si>
    <t>-1952015826</t>
  </si>
  <si>
    <t>Montáž zavěšeného dílcového lešení na potrubních mostech nebo na mostní konstrukci  s podlahami s provozním zatížením tř. 3 přes 150 do 200 kg/m2, umístěného ve výšce do 10 m</t>
  </si>
  <si>
    <t xml:space="preserve">Poznámka k souboru cen:_x000D_
1. Ceny lze použít pro zavěšení na mostní konstrukci betonovou i ocelovou. 2. V ceně příplatku jsou započteny i náklady na závěsný systém. 3. Množství měrných jednotek se určuje v m2 zavěšené podlahy. 4. Montáž zavěšených dílcových lešení vyšších než 30 m se oceňuje individuálně, stejně tak jako konstrukce s vyšším zatížením než 200 kg/m2. </t>
  </si>
  <si>
    <t>4,2*73 "horní plošina"</t>
  </si>
  <si>
    <t>7,4*70 "spodní plošina"</t>
  </si>
  <si>
    <t>48</t>
  </si>
  <si>
    <t>946221231</t>
  </si>
  <si>
    <t>Příplatek k lešení zavěšenému dílcovému na mostech 200 kg/m2 v do 10 m za první a ZKD den použití</t>
  </si>
  <si>
    <t>2025565221</t>
  </si>
  <si>
    <t>Montáž zavěšeného dílcového lešení na potrubních mostech nebo na mostní konstrukci  Příplatek za první a každý další den použití lešení k ceně -1131</t>
  </si>
  <si>
    <t>518*214"spodní plošina"</t>
  </si>
  <si>
    <t xml:space="preserve">306,6*62 "horní plošina 62 dní 1.7.2021-31.8.2021" </t>
  </si>
  <si>
    <t>49</t>
  </si>
  <si>
    <t>946221831.1</t>
  </si>
  <si>
    <t>Demontáž lešení zavěšeného dílcového na potrubních mostech zatížení tř. 3 do 200 kg/m2 v do 10 m</t>
  </si>
  <si>
    <t>1926444600</t>
  </si>
  <si>
    <t>Demontáž zavěšeného dílcového lešení na potrubních mostech nebo na mostní konstrukci  s podlahami s provozním zatížením tř. 3 přes 150 do 200 kg/m2, umístěného ve výšce do 10 m</t>
  </si>
  <si>
    <t xml:space="preserve">Poznámka k souboru cen:_x000D_
1. Ceny lze použít pro zavěšení na mostní konstrukci betonovou i ocelovou. 2. Demontáž zavěšených dílcových lešení vyšších než 30 m se oceňuje individuálně, stejně tak jako konstrukce s vyšším zatížením než 200 kg/m2. </t>
  </si>
  <si>
    <t>518+306,6</t>
  </si>
  <si>
    <t>50</t>
  </si>
  <si>
    <t>963065511</t>
  </si>
  <si>
    <t>Bourání podlah z fošen nebo prken ze dřeva měkkého nosných konstrukcí</t>
  </si>
  <si>
    <t>-1662087317</t>
  </si>
  <si>
    <t>Bourání mostních konstrukcí nosných konstrukcí dřevěných podlah z fošen nebo prken ze dřeva měkkého</t>
  </si>
  <si>
    <t xml:space="preserve">Poznámka k souboru cen:_x000D_
1. Cena 05-1111 lze použít i pro bourání konstrukcí z předpjatého betonu. 2. Ceny 06-5413 a 06-5423 lze použít i pro rozebrání dřevěných truhlíků nebo žlabů uložených na dřevěné konstrukci mostu. 3. Ceny nelze použít: a) pro bourání základových konstrukcí prováděné ve spojitosti se zemními pracemi; toto bourání se oceňuje cenami 122 90-1 - Bourání konstrukcí, části A 01 katalogu 800-1 Zemní práce; b) ceny nelze použít pro bourání konstrukcí pod vodou; tyto práce se oceňují podle ustanovení úvodního katalogu. 4. Ceny 04-1211 až 05-1111 nelze použít pro ocenění demontáže (vyjmutí) prefabrikovaných dílců nebo nosných konstrukcí v celku; tyto práce se oceňují podle ustanovení úvodního katalogu. 5. Ceny 06-5111 a 06-5112, 06-5611 a 06-5612 nelze použít pro vytažení pilot, bárek na pilotách a ledolamů; vytažení pilot se oceňuje příslušnými cenami katalogu 800-2 - Zvláštní zakládání objektů. 6. Množství měrných jednotek se určuje: a) u cen 02-1112 až 05-1111 v m3 objemu konstrukce nebo její části před bouráním, b) u cen 06-5111 až 06-5612 v m3 objemu dřeva v konstrukci nebo její části před bouráním. </t>
  </si>
  <si>
    <t>Poznámka k položce:_x000D_
chodníkové podlahy a podlahy ve výklencích</t>
  </si>
  <si>
    <t>0,85*73,2*2*0,05 "chodníkové podlahy"</t>
  </si>
  <si>
    <t>(4,1*0,9*3+0,35*2,85*2+0,35*0,5*2)*0,05 "výklenky"</t>
  </si>
  <si>
    <t>51</t>
  </si>
  <si>
    <t>963071121</t>
  </si>
  <si>
    <t>Demontáž ocelových prvků mostů nýtovaných do 100 kg</t>
  </si>
  <si>
    <t>879619231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</si>
  <si>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nýtovaných, hmotnosti do 100 kg</t>
  </si>
  <si>
    <t>52</t>
  </si>
  <si>
    <t>963071122</t>
  </si>
  <si>
    <t>Demontáž ocelových prvků mostů nýtovaných přes 100 kg</t>
  </si>
  <si>
    <t>-1057740442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</si>
  <si>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nýtovaných, hmotnosti přes 100 kg</t>
  </si>
  <si>
    <t>53</t>
  </si>
  <si>
    <t>966023211</t>
  </si>
  <si>
    <t>Snesení nevyhovujících kamenných římsových desek na průčelním zdivu a křídlech</t>
  </si>
  <si>
    <t>-969914500</t>
  </si>
  <si>
    <t>Snesení kamenných římsových desek na průčelním zdivu a křídlech</t>
  </si>
  <si>
    <t>54</t>
  </si>
  <si>
    <t>966075141</t>
  </si>
  <si>
    <t>Odstranění kovového zábradlí vcelku</t>
  </si>
  <si>
    <t>-261560658</t>
  </si>
  <si>
    <t>Odstranění různých konstrukcí na mostech kovového zábradlí vcelku</t>
  </si>
  <si>
    <t>Poznámka k položce:_x000D_
zábradlí na křídlech objektu</t>
  </si>
  <si>
    <t>5,52+0,7+0,7+7,53 "zábradlí na křídlech vpravo objektu"</t>
  </si>
  <si>
    <t>5,58+0,73+0,7+1,92+1,12+4,57 "zábradlí na křídlech vlevo objektu"</t>
  </si>
  <si>
    <t>55</t>
  </si>
  <si>
    <t>977131116</t>
  </si>
  <si>
    <t>Vrty příklepovými vrtáky D do 20 mm do cihelného zdiva nebo prostého betonu</t>
  </si>
  <si>
    <t>1754715618</t>
  </si>
  <si>
    <t>Vrty příklepovými vrtáky do cihelného zdiva nebo prostého betonu průměru přes 16 do 20 mm</t>
  </si>
  <si>
    <t xml:space="preserve">Poznámka k souboru cen:_x000D_
1. V cenách jsou započteny i náklady na rozměření, vrtání vrtacím kladivem a opotřebení příklepových vrtáků. </t>
  </si>
  <si>
    <t>0,155*21*4 "kotvení zábradlí"</t>
  </si>
  <si>
    <t>56</t>
  </si>
  <si>
    <t>985131211</t>
  </si>
  <si>
    <t>Očištění ploch stěn, rubu kleneb a podlah sušeným křemičitým pískem</t>
  </si>
  <si>
    <t>-389819208</t>
  </si>
  <si>
    <t>Očištění ploch stěn, rubu kleneb a podlah tryskání pískem sušeným</t>
  </si>
  <si>
    <t xml:space="preserve">Poznámka k souboru cen:_x000D_
1. V cenách jsou započteny i náklady na dodání všech hmot. 2. V cenách očištění ploch pískem jsou započteny i náklady smetení písku dohromady nebo naložení na dopravní prostředek. 3. V cenách očištění ploch pískem nejsou započteny náklady na odvoz písku, které se oceňují cenami odvozu suti příslušného katalogu pro objekt, na kterém se práce provádí. </t>
  </si>
  <si>
    <t>Poznámka k položce:_x000D_
sanace spodní stavby</t>
  </si>
  <si>
    <t>8,2*6,2+9,1*6,2 "sanace opěr"</t>
  </si>
  <si>
    <t>8,2*(5,6+1,5)+5,6*1,5*2 "sanace křídel u O 01"</t>
  </si>
  <si>
    <t>9,1*(7,5+1,5)+7,5*1,5*2 "sanace křídel u O 02"</t>
  </si>
  <si>
    <t>57</t>
  </si>
  <si>
    <t>985142112</t>
  </si>
  <si>
    <t>Vysekání spojovací hmoty ze spár zdiva hl do 40 mm dl do 12 m/m2</t>
  </si>
  <si>
    <t>-435313352</t>
  </si>
  <si>
    <t>Vysekání spojovací hmoty ze spár zdiva včetně vyčištění hloubky spáry do 40 mm délky spáry na 1 m2 upravované plochy přes 6 do 12 m</t>
  </si>
  <si>
    <t xml:space="preserve">Poznámka k souboru cen:_x000D_
1. Ceny lze použít pro vysekání spojovací hmoty ze spár cihelného nebo kamenného zdiva. 2. Ceny se nepoužijí v případě, jestliže se provádí otlučení omítek oceňované cenami souboru cen 985 11-1 Otlučení a odsekání vrstev. 3. Délce spáry na 1 m2 upravované plochy odpovídají tyto počty kamenů: a) do 6 m - do 10 kusů na 1 m2, b) přes 6 do 12 m - přes 10 do 35 kusů na 1 m2, c) přes 12 m - přes 35 kusů na 1 m2. </t>
  </si>
  <si>
    <t>Poznámka k položce:_x000D_
sanace spodní stavby objektu 85% celkové plochy</t>
  </si>
  <si>
    <t>0,85*286,68 "85% plochy spodní stavby objektu"</t>
  </si>
  <si>
    <t>58</t>
  </si>
  <si>
    <t>985142212</t>
  </si>
  <si>
    <t>Vysekání spojovací hmoty ze spár zdiva hl přes 40 mm dl do 12 m/m2</t>
  </si>
  <si>
    <t>1395438882</t>
  </si>
  <si>
    <t>Vysekání spojovací hmoty ze spár zdiva včetně vyčištění hloubky spáry přes 40 mm délky spáry na 1 m2 upravované plochy přes 6 do 12 m</t>
  </si>
  <si>
    <t>Poznámka k položce:_x000D_
sanace spodní stavby objektu 15% celkové plochy</t>
  </si>
  <si>
    <t>0,15*286,68 "15% plochy spodní stavby objektu"</t>
  </si>
  <si>
    <t>59</t>
  </si>
  <si>
    <t>985223212</t>
  </si>
  <si>
    <t>Přezdívání kamenného zdiva do aktivované malty přes 3 m3</t>
  </si>
  <si>
    <t>-1087764183</t>
  </si>
  <si>
    <t>Přezdívání zdiva do aktivované malty kamenného, objemu přes 3 m3</t>
  </si>
  <si>
    <t xml:space="preserve">Poznámka k souboru cen:_x000D_
1. V cenách jsou započteny náklady na odstranění narušených zdicích prvků a jejich postupnou náhradu prvky novými. 2. V cenách nejsou započteny náklady na: a) dodávku zdicích prvků; tato dodávka se oceňuje ve specifikaci, b) fixování okolního zdiva např. vyklínováním, rozepřením, apod., c) spárování zdiva, které se oceňuje cenami souborů cen 985 23-11 Spárování zdiva hloubky do 40 mm nebo 985 23-21 Hloubkové spárování zdiva hloubky do 80 mm. </t>
  </si>
  <si>
    <t>Poznámka k položce:_x000D_
oprava křídla vpravo u O 01</t>
  </si>
  <si>
    <t>60</t>
  </si>
  <si>
    <t>985231112</t>
  </si>
  <si>
    <t>Spárování zdiva aktivovanou maltou spára hl do 40 mm dl do 12 m/m2</t>
  </si>
  <si>
    <t>-2031916372</t>
  </si>
  <si>
    <t>Spárování zdiva hloubky do 40 mm aktivovanou maltou délky spáry na 1 m2 upravované plochy přes 6 do 12 m</t>
  </si>
  <si>
    <t xml:space="preserve">Poznámka k souboru cen:_x000D_
1. Ceny jsou určeny pro spárování cihelného nebo kamenného zdiva. 2. V cenách jsou započteny i náklady na: a) dodání potřebných hmot, b) vypláchnutí spár vodou před spárováním a očištění okolního zdiva po spárování. 3. V cenách nejsou započteny náklady na: a) vysekání a vyčištění spár; tyto práce se oceňují cenami souboru cen 985 14-2 Vysekání spojovací hmoty za spár zdiva, b) úpravu spár po provedeném spárování; tyto práce se oceňují cenami souboru cen 985 23-3. 4. Délce spáry na 1 m2 upravované plochy odpovídají tyto počty kamenů: a) do 6 m - do 10 kusů na 1 m2, b) přes 6 do 12 m - přes 10 do 35 kusů na 1 m2, c) přes 12 m - přes 35 kusů na 1 m2. </t>
  </si>
  <si>
    <t>61</t>
  </si>
  <si>
    <t>985232112</t>
  </si>
  <si>
    <t>Hloubkové spárování zdiva aktivovanou maltou spára hl do 80 mm dl do 12 m/m2</t>
  </si>
  <si>
    <t>385589283</t>
  </si>
  <si>
    <t>Hloubkové spárování zdiva hloubky přes 40 do 80 mm aktivovanou maltou délky spáry na 1 m2 upravované plochy přes 6 do 12 m</t>
  </si>
  <si>
    <t xml:space="preserve">Poznámka k souboru cen:_x000D_
1. Ceny jsou určeny pro spárování cihelného nebo kamenného zdiva. 2. V cenách jsou započteny i náklady na: a) dodání potřebných hmot, b) vypáchnutí spár vodou před spárováním a očištění okolního zdiva po spárování. 3. V cenách nejsou započteny náklady na: a) vysekání a vyčištění spár; tyto práce se oceňují cenami souboru cen 985 14-2 Vysekání spojovací hmoty ze spár zdiva, b) úpravu spár po provedeném spárování; tyto práce se oceňují cenami souboru cen 985 23-3. 4. Délce spáry na 1 m2 upravované plochy odpovídají tyto počty kamenů: a) do 6 m - do 10 kusů na 1 m2, b) přes 6 do 12 m - přes 10 do 35 kusů na 1 m2, c) přes 12 m - přes 35 kusů na 1 m2. </t>
  </si>
  <si>
    <t>62</t>
  </si>
  <si>
    <t>985233122</t>
  </si>
  <si>
    <t>Úprava spár po spárování zdiva zdrsněním spára dl do 12 m/m2</t>
  </si>
  <si>
    <t>-448000815</t>
  </si>
  <si>
    <t>Úprava spár po spárování zdiva kamenného nebo cihelného délky spáry na 1 m2 upravované plochy přes 6 do 12 m zdrsněním</t>
  </si>
  <si>
    <t xml:space="preserve">Poznámka k souboru cen:_x000D_
1. Délce spáry na 1 m2 upravované plochy odpovídají tyto počty kamenů: a) do 6 m - do10 kusů na 1 m2, b) přes 6 do 12 m - přes 10 do 35 kusů na 1 m2, c) přes 12 m - přes 35 kusů na 1 m2. </t>
  </si>
  <si>
    <t>63</t>
  </si>
  <si>
    <t>985324111</t>
  </si>
  <si>
    <t>Impregnační nátěr betonu dvojnásobný (OS-A)</t>
  </si>
  <si>
    <t>-1755484270</t>
  </si>
  <si>
    <t>Ochranný nátěr betonu na bázi silanu impregnační dvojnásobný (OS-A)</t>
  </si>
  <si>
    <t>Poznámka k položce:_x000D_
hydrofobní nátěr spodní stavby</t>
  </si>
  <si>
    <t>997</t>
  </si>
  <si>
    <t>Přesun sutě</t>
  </si>
  <si>
    <t>64</t>
  </si>
  <si>
    <t>997013811</t>
  </si>
  <si>
    <t>Poplatek za uložení na skládce (skládkovné) stavebního odpadu dřevěného kód odpadu 17 02 01</t>
  </si>
  <si>
    <t>-1056824676</t>
  </si>
  <si>
    <t>Poplatek za uložení stavebního odpadu na skládce (skládkovné) dřevěného zatříděného do Katalogu odpadů pod kódem 17 02 01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</si>
  <si>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</si>
  <si>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Poznámka k položce:_x000D_
stávající dřevěné chodníkové podlahy</t>
  </si>
  <si>
    <t>65</t>
  </si>
  <si>
    <t>997013813</t>
  </si>
  <si>
    <t>Poplatek za uložení na skládce (skládkovné) stavebního odpadu z plastických hmot kód odpadu 17 02 03</t>
  </si>
  <si>
    <t>-1313954616</t>
  </si>
  <si>
    <t>Poplatek za uložení stavebního odpadu na skládce (skládkovné) z plastických hmot zatříděného do Katalogu odpadů pod kódem 17 02 03</t>
  </si>
  <si>
    <t>Poznámka k položce:_x000D_
Pe podložky pod podklasdnice</t>
  </si>
  <si>
    <t>66</t>
  </si>
  <si>
    <t>997013841</t>
  </si>
  <si>
    <t>Poplatek za uložení na skládce (skládkovné) odpadu po otryskávání bez obsahu nebezpečných látek kód odpadu 12 01 17</t>
  </si>
  <si>
    <t>1897080352</t>
  </si>
  <si>
    <t>Poplatek za uložení stavebního odpadu na skládce (skládkovné) odpadního materiálu po otryskávání bez obsahu nebezpečných látek zatříděného do Katalogu odpadů pod kódem 12 01 17</t>
  </si>
  <si>
    <t>2,85*0,6"suť po otryskání nových prvků OK tř. III"</t>
  </si>
  <si>
    <t>72,393*0,6 "suť po otryskání nových prvků OK tř. IV"</t>
  </si>
  <si>
    <t>13,761*0,6  "křemičitý písek po otryskání spodní stavby"</t>
  </si>
  <si>
    <t>3,350 "suť po vysekání spár"</t>
  </si>
  <si>
    <t>67</t>
  </si>
  <si>
    <t>997013843</t>
  </si>
  <si>
    <t>Poplatek za uložení na skládce (skládkovné) odpadu po otryskávání s obsahem nebezpečných látek kód odpadu 12 01 16</t>
  </si>
  <si>
    <t>466533488</t>
  </si>
  <si>
    <t>Poplatek za uložení stavebního odpadu na skládce (skládkovné) odpadního materiálu po otryskávání s obsahem nebezpečných látek zatříděného do katalogu odpadů pod kódem 12 01 16</t>
  </si>
  <si>
    <t>260,025*0,6 "suť po otryskání stávající OK tř. III"</t>
  </si>
  <si>
    <t>5,074*0,6 "suť po otryskání OK tř. IV"</t>
  </si>
  <si>
    <t>68</t>
  </si>
  <si>
    <t>997211511</t>
  </si>
  <si>
    <t>Vodorovná doprava suti po suchu na vzdálenost do 1 km</t>
  </si>
  <si>
    <t>-1495332414</t>
  </si>
  <si>
    <t>Vodorovná doprava suti nebo vybouraných hmot  suti se složením a hrubým urovnáním, na vzdálenost do 1 km</t>
  </si>
  <si>
    <t xml:space="preserve">Poznámka k souboru cen:_x000D_
1. Ceny nelze použít pro vodorovnou dopravu po železnici, po vodě nebo neobvyklými dopravními prostředky. 2. Je-li na dopravní dráze pro vodorovnou dopravu překážka, pro kterou je nutné překládat suť nebo vybourané hmoty z jednoho obvyklého dopravního prostředku na jiný, oceňuje se tato lomená doprava v každém úseku samostatně. </t>
  </si>
  <si>
    <t>3,798 "dřevo"</t>
  </si>
  <si>
    <t>0,026 "plast"</t>
  </si>
  <si>
    <t>56,753 "písek po otryskání bez obsahu nebezpečných látek"</t>
  </si>
  <si>
    <t>159,059 "písek po otryskání s obsahem nebezpečných látek"</t>
  </si>
  <si>
    <t>69</t>
  </si>
  <si>
    <t>997211519</t>
  </si>
  <si>
    <t>Příplatek ZKD 1 km u vodorovné dopravy suti</t>
  </si>
  <si>
    <t>1418384850</t>
  </si>
  <si>
    <t>Vodorovná doprava suti nebo vybouraných hmot  suti se složením a hrubým urovnáním, na vzdálenost Příplatek k ceně za každý další i započatý 1 km přes 1 km</t>
  </si>
  <si>
    <t>219,636*22 "předpoklad skládky 23km"</t>
  </si>
  <si>
    <t>70</t>
  </si>
  <si>
    <t>997211611</t>
  </si>
  <si>
    <t>Nakládání suti na dopravní prostředky pro vodorovnou dopravu</t>
  </si>
  <si>
    <t>52710608</t>
  </si>
  <si>
    <t>Nakládání suti nebo vybouraných hmot  na dopravní prostředky pro vodorovnou dopravu suti</t>
  </si>
  <si>
    <t>71</t>
  </si>
  <si>
    <t>997211621</t>
  </si>
  <si>
    <t>Ekologická likvidace mostnic - drcení a odvoz do 20 km</t>
  </si>
  <si>
    <t>1651842997</t>
  </si>
  <si>
    <t>Ekologická likvidace mostnic s drcením s odvozem drtě do 20 km</t>
  </si>
  <si>
    <t xml:space="preserve">Poznámka k souboru cen:_x000D_
1. V cenách jsou započteny i náklady na naložení na dopravní prostředek, na odvoz dřevní drtě do 20 km a na složení. 2. V cenách nejsou započteny náklady na uložení drtě na skládku. </t>
  </si>
  <si>
    <t>72</t>
  </si>
  <si>
    <t>997221111</t>
  </si>
  <si>
    <t>Vodorovná doprava suti ze sypkých materiálů nošením do 50 m</t>
  </si>
  <si>
    <t>176034505</t>
  </si>
  <si>
    <t>Vodorovná doprava suti nošením s naložením a se složením ze sypkých materiálů, na vzdálenost do 50 m</t>
  </si>
  <si>
    <t xml:space="preserve">Poznámka k souboru cen:_x000D_
1. Ceny jsou určeny vodorovnou dopravu suti pro nepřístupné plochy, kam není možný příjezd dopravních prostředků – především pro vnitřní plochy objektů, např. dvorky, atria, terasy. 2. Ceny 997 22-111 jsou určeny pro sypký materiál, např. kamenivo a hmoty kamenitého charakteru stmelené vápnem, cementem nebo živicí. 3. Ceny 997 22-112 jsou určeny pro drobný kusový materiál (dlažební kostky, lomový kámen). </t>
  </si>
  <si>
    <t>159,059 "písek po otryskání stávající konstrukce"</t>
  </si>
  <si>
    <t>73</t>
  </si>
  <si>
    <t>997221141</t>
  </si>
  <si>
    <t>Vodorovná doprava suti ze sypkých materiálů stavebním kolečkem do 50 m</t>
  </si>
  <si>
    <t>-1979360386</t>
  </si>
  <si>
    <t>Vodorovná doprava suti stavebním kolečkem s naložením a se složením ze sypkých materiálů, na vzdálenost do 50 m</t>
  </si>
  <si>
    <t xml:space="preserve">Poznámka k souboru cen:_x000D_
1. Ceny jsou určeny vodorovnou dopravu suti pro nepřístupné plochy, kam není možný příjezd dopravních prostředků – především pro vnitřní plochy objektů, např. dvorky, atria, terasy. 2. Ceny 997 22-114 jsou určeny pro sypký materiál, např. kamenivo a hmoty kamenitého charakteru stmelené vápnem, cementem nebo živicí. 3. Ceny 997 22-115 jsou určeny pro drobný kusový materiál (dlažební kostky, lomový kámen). </t>
  </si>
  <si>
    <t>74</t>
  </si>
  <si>
    <t>997221870.1</t>
  </si>
  <si>
    <t>Poplatek za uložení na skládce (skládkovné) mostnice, pražce a podlahy</t>
  </si>
  <si>
    <t>-889930034</t>
  </si>
  <si>
    <t>Poplatek za uložení stavebního odpadu na recyklační skládce (skládkovné) asfaltového bez obsahu dehtu zatříděného do Katalogu odpadů pod kódem 17 03 02</t>
  </si>
  <si>
    <t>21,248+0,332 "mostnice a popzednice"</t>
  </si>
  <si>
    <t>998</t>
  </si>
  <si>
    <t>Přesun hmot</t>
  </si>
  <si>
    <t>75</t>
  </si>
  <si>
    <t>998212111</t>
  </si>
  <si>
    <t>Přesun hmot pro mosty zděné, monolitické betonové nebo ocelové v do 20 m</t>
  </si>
  <si>
    <t>-963238581</t>
  </si>
  <si>
    <t>Přesun hmot pro mosty zděné, betonové monolitické, spřažené ocelobetonové nebo kovové  vodorovná dopravní vzdálenost do 100 m výška mostu do 20 m</t>
  </si>
  <si>
    <t xml:space="preserve">Poznámka k souboru cen:_x000D_
1. Ceny nelze použít pro oceňování přesunu hmot ocelových mostních konstrukcí oceňovaných cenami katalogů montážních prací; tento přesun se oceňuje individuálně. 2. Přesun betonu do mostní konstrukce je zahrnut v cenách betonáže, které obsahují i ukládku betonu do konstrukce (čerpadlem betonu nebo jeřábem s kontejnerem). U betonů je proto uvedena nulová hmotnost, tzn. že hmotnost betonů nevstupuje do výpočtu přesunu hmot. </t>
  </si>
  <si>
    <t>PSV</t>
  </si>
  <si>
    <t>Práce a dodávky PSV</t>
  </si>
  <si>
    <t>767</t>
  </si>
  <si>
    <t>Konstrukce zámečnické</t>
  </si>
  <si>
    <t>76</t>
  </si>
  <si>
    <t>767591012</t>
  </si>
  <si>
    <t>Montáž podlah nebo podest z kompozitních pochůzných skládaných roštů o hmotnosti do 30 kg/m2</t>
  </si>
  <si>
    <t>1953771382</t>
  </si>
  <si>
    <t>Montáž výrobků z kompozitů podlah nebo podest z pochůzných skládaných roštů hmotnosti přes 15 do 30 kg/m2</t>
  </si>
  <si>
    <t>Poznámka k položce:_x000D_
chodníkové podlahy</t>
  </si>
  <si>
    <t>77</t>
  </si>
  <si>
    <t>767591021</t>
  </si>
  <si>
    <t>Příplatek k montáži podlahového kompozitního roštu za zkrácení a úpravu</t>
  </si>
  <si>
    <t>2079035969</t>
  </si>
  <si>
    <t>Montáž výrobků z kompozitů podlah nebo podest Příplatek k cenám za zkrácení a úpravu roštu</t>
  </si>
  <si>
    <t>78</t>
  </si>
  <si>
    <t>238131-S-A.R</t>
  </si>
  <si>
    <t>Kompozitní rošt 38x1220x3660 mm, šedý - protiskluz</t>
  </si>
  <si>
    <t>-1638126883</t>
  </si>
  <si>
    <t>Poznámka k položce:_x000D_
podlahy výklanky</t>
  </si>
  <si>
    <t>79</t>
  </si>
  <si>
    <t>238141-S-A.R</t>
  </si>
  <si>
    <t>Kompozitní rošt 38x1000x4000 mm, šedý - protiskluz</t>
  </si>
  <si>
    <t>-347782287</t>
  </si>
  <si>
    <t>Poznámka k položce:_x000D_
podlahy chodníky</t>
  </si>
  <si>
    <t>80</t>
  </si>
  <si>
    <t>95015H-T.R</t>
  </si>
  <si>
    <t>příslušenství kompozitních roštů - Úchytka na rošt - horní díl - talířová - nerez</t>
  </si>
  <si>
    <t>813814328</t>
  </si>
  <si>
    <t>81</t>
  </si>
  <si>
    <t>666225598</t>
  </si>
  <si>
    <t>Poznámka k položce:_x000D_
podlahy středové a po hlavách mostnic</t>
  </si>
  <si>
    <t>(0,3*2+0,815)*74</t>
  </si>
  <si>
    <t>82</t>
  </si>
  <si>
    <t>800386367</t>
  </si>
  <si>
    <t>83</t>
  </si>
  <si>
    <t>230141-S-A.R</t>
  </si>
  <si>
    <t>Kompozitní rošt 30x1000x4000 mm, šedý - protiskluz</t>
  </si>
  <si>
    <t>-1266400469</t>
  </si>
  <si>
    <t>rošt kompozitní pochůzný litý  44x44/13mm A15</t>
  </si>
  <si>
    <t>84</t>
  </si>
  <si>
    <t>90040D-5.R</t>
  </si>
  <si>
    <t>Kompozitní profil 40 x 5 mm, dl. 6000 mm</t>
  </si>
  <si>
    <t>-1550890197</t>
  </si>
  <si>
    <t>podložka distanční pod zakládací lištu 3mm</t>
  </si>
  <si>
    <t>783</t>
  </si>
  <si>
    <t>Dokončovací práce - nátěry</t>
  </si>
  <si>
    <t>85</t>
  </si>
  <si>
    <t>783009401</t>
  </si>
  <si>
    <t>Bezpečnostní šrafování stěn nebo svislých ploch rovných</t>
  </si>
  <si>
    <t>-1130680208</t>
  </si>
  <si>
    <t xml:space="preserve">Poznámka k souboru cen:_x000D_
1. Cenu -9421 lze použít pro nátěr schodišťových apod. hran, kdy celková šířka natírané plochy nepřesáhne 100 mm. </t>
  </si>
  <si>
    <t>3*0,5*4"bezpečnostní šrafy na začátku a konci mostu po obou stranách"</t>
  </si>
  <si>
    <t>HZS</t>
  </si>
  <si>
    <t>Hodinové zúčtovací sazby</t>
  </si>
  <si>
    <t>86</t>
  </si>
  <si>
    <t>HZS2492</t>
  </si>
  <si>
    <t>Hodinová zúčtovací sazba pomocný dělník PSV</t>
  </si>
  <si>
    <t>hod</t>
  </si>
  <si>
    <t>1890319473</t>
  </si>
  <si>
    <t>Hodinové zúčtovací sazby profesí PSV  zednické výpomoci a pomocné práce PSV pomocný dělník PSV</t>
  </si>
  <si>
    <t>62*10*2 "bezpečnostní hlídka pro práce mimo výluku"</t>
  </si>
  <si>
    <t>87</t>
  </si>
  <si>
    <t>110030121000.R</t>
  </si>
  <si>
    <t>Hodinová zúčtovací sazba dvoucestné rypadlo</t>
  </si>
  <si>
    <t>Sh</t>
  </si>
  <si>
    <t>-1581839186</t>
  </si>
  <si>
    <t>Hodinové zúčtovací sazby ostatních profesí  obsluha stavebních strojů a zařízení obsluha strojů</t>
  </si>
  <si>
    <t>72*10</t>
  </si>
  <si>
    <t>009.2 - SO 02 - Oprava mostu v km 1,239 na trati Ledečko - Kácov_Železniční svršek</t>
  </si>
  <si>
    <t>514591111</t>
  </si>
  <si>
    <t>Doplnění kameniva v kolejích a výhybkách</t>
  </si>
  <si>
    <t>-1477770511</t>
  </si>
  <si>
    <t xml:space="preserve">Poznámka k souboru cen:_x000D_
1. V ceně jsou započteny i náklady na manipulaci a složení z dopravního prostředku. 2. V ceně nejsou započteny náklady na doplňované kamenivo; tyto se oceňují ve specifikaci. </t>
  </si>
  <si>
    <t>58344005</t>
  </si>
  <si>
    <t>kamenivo drcené hrubé frakce 32/63 třída BI OTP ČD</t>
  </si>
  <si>
    <t>-108831144</t>
  </si>
  <si>
    <t>70*1,9</t>
  </si>
  <si>
    <t>521371511</t>
  </si>
  <si>
    <t>Montáž kolejnic na mostech s mostnicemi soustavy S49</t>
  </si>
  <si>
    <t>547341803</t>
  </si>
  <si>
    <t xml:space="preserve">Poznámka k souboru cen:_x000D_
1. V cenách jsou započteny i náklady na manipulaci, vrtání otvorů pro vrtule, montáž podkladnic a upevňovadel, úpravu rozchodu, nastavení spáry, sestykování nebo zřízení kolejnicového styku. 2. V cenách nejsou započteny náklady na svařování a zřízení bezstykové koleje. </t>
  </si>
  <si>
    <t>Poznámka k položce:_x000D_
1x montáž stávající koleje_x000D_
1x montáž provizorní stykované koleje z inventárních kolejnic</t>
  </si>
  <si>
    <t>31198059.R</t>
  </si>
  <si>
    <t>podložka polyetylenová pod podkladnici SM4</t>
  </si>
  <si>
    <t>-473387978</t>
  </si>
  <si>
    <t>podložka polyetylenová pod podkladnici 380/160/2 (S4, R4)</t>
  </si>
  <si>
    <t>43765101</t>
  </si>
  <si>
    <t>kolejnice železniční širokopatní tvaru 49E1 (S49)</t>
  </si>
  <si>
    <t>1252976660</t>
  </si>
  <si>
    <t>Poznámka k položce:_x000D_
Neoceňovat, inventární kolejnice dodá ST Praha východ, zpětně se namontují stáívající kolejnicové pásy</t>
  </si>
  <si>
    <t xml:space="preserve">4*75*0,04939 </t>
  </si>
  <si>
    <t>31198050.R</t>
  </si>
  <si>
    <t>podložka pryžová pod patu kolejnice S49M</t>
  </si>
  <si>
    <t>1696394740</t>
  </si>
  <si>
    <t>podložka pryžová pod patu kolejnice S49  183x126x6</t>
  </si>
  <si>
    <t>525971111</t>
  </si>
  <si>
    <t>Demontáž kolejnic na mostech s mostnicemi hmotnosti do 50 kg/m</t>
  </si>
  <si>
    <t>516231884</t>
  </si>
  <si>
    <t xml:space="preserve">Poznámka k souboru cen:_x000D_
1. V cenách jsou započteny i náklady na dělení nebo rozstykování, rozebrání kolejiva do součástí. </t>
  </si>
  <si>
    <t>Poznámka k položce:_x000D_
1x demontáž stávající koleje bez dělení se stažením v celé délce za most_x000D_
1x demontáž provizorní stykované koleje z inventárních kolejnic</t>
  </si>
  <si>
    <t>541411151</t>
  </si>
  <si>
    <t>Demontáž podkladnice všech soustav</t>
  </si>
  <si>
    <t>-294752520</t>
  </si>
  <si>
    <t>543141111.R</t>
  </si>
  <si>
    <t>Směrové a výškové vyrovnání koleje automatickou podbíječkou</t>
  </si>
  <si>
    <t>1574335521</t>
  </si>
  <si>
    <t>Směrové a výškové vyrovnání koleje nebo kolejového rozvětvení ze žlábkových kolejnic  na pražcích z betonu předpjatého nebo železového</t>
  </si>
  <si>
    <t>Poznámka k položce:_x000D_
Vzhledem k výhybce v předpolí na konci mostu bude použita výhybková ASP._x000D_
ASP bude pro zbytek výměry nad nutné podbití v okolí mostu k dispozici ST"</t>
  </si>
  <si>
    <t>548121622</t>
  </si>
  <si>
    <t>Svařování kolejnic aluminotermicky zkrácený předehřev soustavy S49</t>
  </si>
  <si>
    <t>-1858246259</t>
  </si>
  <si>
    <t xml:space="preserve">Poznámka k souboru cen:_x000D_
1. V cenách jsou započteny i náklady na demontáž a montáž upevnění, rozstykování, úpravu spáry a měření geometrie svaru. 2. V cenách nejsou započteny náklady na kontrolu svaru ultrazvukem a podbití pražců. 3. Měnou jednotkou je jeden svar. 4. Příplatek -1951 platí pro ceny -1612 až -1633. 5. Cena příplatku -1951 neplatí pro více svarů rozdělených v rámci jedné akce. 6. Příplatek -1952 platí pro ceny -1612 až -1633. 7. V ceně příplatku -1952 jsou započteny i náklady na směrové vyrovnání v obloucích o poloměru 200 m a menším před svařováním kolejnic. </t>
  </si>
  <si>
    <t>54653006</t>
  </si>
  <si>
    <t>dávka svařovací kolejnice S49  jakost R350 HT základní spára</t>
  </si>
  <si>
    <t>10325314</t>
  </si>
  <si>
    <t>548121632</t>
  </si>
  <si>
    <t>Svařování kolejnic aluminotermicky krátký předehřev-široká spára soustavy S49</t>
  </si>
  <si>
    <t>-1958458564</t>
  </si>
  <si>
    <t>Svařování kolejnic aluminotermicky krátký předehřev - široká spára soustavy S49</t>
  </si>
  <si>
    <t>54653012</t>
  </si>
  <si>
    <t>dávka svařovací pro tvar S49 jakost R350 HT široká spára</t>
  </si>
  <si>
    <t>-558979205</t>
  </si>
  <si>
    <t>548131121</t>
  </si>
  <si>
    <t>Dělení kolejnic všech soustav řezáním nebo rozbroušením</t>
  </si>
  <si>
    <t>-1916708952</t>
  </si>
  <si>
    <t xml:space="preserve">Poznámka k souboru cen:_x000D_
1. V cenách jsou započteny i náklady na podložení kolejnice a vyznačení řezu. 2. Měrnou jednotkou je jeden řez. </t>
  </si>
  <si>
    <t>6 "dělení stávajících kolejnic"</t>
  </si>
  <si>
    <t>42 "dělení inventárních kolejnic"</t>
  </si>
  <si>
    <t>548191121</t>
  </si>
  <si>
    <t>Dosažení upínací teploty bezstykové koleje</t>
  </si>
  <si>
    <t>-2053557563</t>
  </si>
  <si>
    <t xml:space="preserve">Poznámka k souboru cen:_x000D_
1. V cenách jsou započteny i náklady na montáž a demontáž napínacího zařízení nebo ohřevu kolejnic a udržování potřebného prodloužení kolejnicového pásu. 2. Měrnou jednotkou je 1 svar. </t>
  </si>
  <si>
    <t>548191122.R</t>
  </si>
  <si>
    <t>Zřízení bezstykové koleje dle předpisu S3/2</t>
  </si>
  <si>
    <t>975456262</t>
  </si>
  <si>
    <t>Rovnání deformace kolejnic styku</t>
  </si>
  <si>
    <t>998241021</t>
  </si>
  <si>
    <t>Přesun hmot pro dráhy kolejové jakéhokoliv rozsahu dopravní vzdálenost do 5000 m</t>
  </si>
  <si>
    <t>1129961215</t>
  </si>
  <si>
    <t>Přesun hmot pro dráhy kolejové jakéhokoliv rozsahu dopravní vzdálenost do 5 000 m</t>
  </si>
  <si>
    <t>009.3 - SO 03 - Oprava mostu v km 1,239 na trati Ledečko - Kácov_VRN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</si>
  <si>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</si>
  <si>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</si>
  <si>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</si>
  <si>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</si>
  <si>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</si>
  <si>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</si>
  <si>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</si>
  <si>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</si>
  <si>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</si>
  <si>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</si>
  <si>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</si>
  <si>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</si>
  <si>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</si>
  <si>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</si>
  <si>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</si>
  <si>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-421826775</t>
  </si>
  <si>
    <t xml:space="preserve">Poznámka k souboru cen:_x000D_
1. Více informací o volbě, obsahu a způsobu ocenění jednotlivých titulů viz Příloha 01 Průzkumné, geodetické a projektové práce. </t>
  </si>
  <si>
    <t>Poznámka k položce:_x000D_
geodetické zaměření, vč. osazení a dodávky geodetické značky</t>
  </si>
  <si>
    <t>VRN3</t>
  </si>
  <si>
    <t>Zařízení staveniště</t>
  </si>
  <si>
    <t>030001000</t>
  </si>
  <si>
    <t>196798767</t>
  </si>
  <si>
    <t xml:space="preserve">Poznámka k souboru cen:_x000D_
1. Více informací o volbě, obsahu a způsobu ocenění jednotlivých titulů viz příslušné Přílohy 01 až 09. </t>
  </si>
  <si>
    <t>Poznámka k položce:_x000D_
včetně pronájmů pozemků</t>
  </si>
  <si>
    <t>032803000</t>
  </si>
  <si>
    <t>Ostatní vybavení staveniště</t>
  </si>
  <si>
    <t>563226206</t>
  </si>
  <si>
    <t xml:space="preserve">Poznámka k souboru cen:_x000D_
1. Více informací o volbě, obsahu a způsobu ocenění jednotlivých titulů viz Příloha 03 Zařízení staveniště. </t>
  </si>
  <si>
    <t>Poznámka k položce:_x000D_
zabezpečení pracoviště proti vniknutí nepovolaných osob</t>
  </si>
  <si>
    <t>034002000</t>
  </si>
  <si>
    <t>Zabezpečení staveniště</t>
  </si>
  <si>
    <t>-1268722145</t>
  </si>
  <si>
    <t>Poznámka k položce:_x000D_
předpoklad 120dní</t>
  </si>
  <si>
    <t>039002000</t>
  </si>
  <si>
    <t>Zrušení zařízení staveniště</t>
  </si>
  <si>
    <t>-1947934644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</si>
  <si>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</si>
  <si>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</si>
  <si>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</si>
  <si>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</si>
  <si>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</si>
  <si>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-842748704</t>
  </si>
  <si>
    <t xml:space="preserve">Poznámka k souboru cen:_x000D_
1. Více informací o volbě, obsahu a způsobu ocenění jednotlivých titulů viz Příloha 04 Inženýrská činnost. </t>
  </si>
  <si>
    <t>Poznámka k položce:_x000D_
rozbory odpadů na PCB a těžké kovy</t>
  </si>
  <si>
    <t>043194000</t>
  </si>
  <si>
    <t>Ostatní zkoušky</t>
  </si>
  <si>
    <t>-1939696624</t>
  </si>
  <si>
    <t>Poznámka k položce:_x000D_
hodnocení přilnavosti metalizace po otryskání původního nátěru (odtrhové zkoušky)</t>
  </si>
  <si>
    <t>VRN6</t>
  </si>
  <si>
    <t>Územní vlivy</t>
  </si>
  <si>
    <t>060001000</t>
  </si>
  <si>
    <t>-96727748</t>
  </si>
  <si>
    <t>065002000</t>
  </si>
  <si>
    <t>Mimostaveništní doprava materiálů</t>
  </si>
  <si>
    <t>1558858349</t>
  </si>
  <si>
    <t>Poznámka k položce:_x000D_
přepravy materiálů (včetně lešení) a mechanizace, které nejsou zakalkulovány v rozpočtu, včetně MHS, tryskacího zařízení, kompresorů, ASP a PUŠLu</t>
  </si>
  <si>
    <t>VRN7</t>
  </si>
  <si>
    <t>Provozní vlivy</t>
  </si>
  <si>
    <t>070001000</t>
  </si>
  <si>
    <t>507776363</t>
  </si>
  <si>
    <t>VRN8</t>
  </si>
  <si>
    <t>Přesun stavebních kapacit</t>
  </si>
  <si>
    <t>082002000</t>
  </si>
  <si>
    <t>Nocležné</t>
  </si>
  <si>
    <t>670677018</t>
  </si>
  <si>
    <t>Stravné, nocležné</t>
  </si>
  <si>
    <t>Poznámka k položce:_x000D_
Ubytování pracovníků v místě stravby včetně dopravného.</t>
  </si>
  <si>
    <t>009.4 - Oprava mostu v km 1,239 na trati Ledečko - Kácov_DSPS</t>
  </si>
  <si>
    <t>013254000</t>
  </si>
  <si>
    <t>Dokumentace skutečného provedení stavby</t>
  </si>
  <si>
    <t>1860833743</t>
  </si>
  <si>
    <t>013294000</t>
  </si>
  <si>
    <t>Ostatní dokumentace</t>
  </si>
  <si>
    <t>2039471684</t>
  </si>
  <si>
    <t>Poznámka k položce:_x000D_
výrobní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</si>
</sst>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2" borderId="14" xfId="0" applyFont="1" applyFill="1" applyBorder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1"/>
      <c r="AQ5" s="21"/>
      <c r="AR5" s="19"/>
      <c r="BE5" s="26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1"/>
      <c r="AQ6" s="21"/>
      <c r="AR6" s="19"/>
      <c r="BE6" s="26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6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6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5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65"/>
      <c r="BS13" s="16" t="s">
        <v>6</v>
      </c>
    </row>
    <row r="14" spans="1:74">
      <c r="B14" s="20"/>
      <c r="C14" s="21"/>
      <c r="D14" s="21"/>
      <c r="E14" s="270" t="s">
        <v>29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6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5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65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5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65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5"/>
    </row>
    <row r="22" spans="1:71" s="1" customFormat="1" ht="12" customHeight="1">
      <c r="B22" s="20"/>
      <c r="C22" s="21"/>
      <c r="D22" s="28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5"/>
    </row>
    <row r="23" spans="1:71" s="1" customFormat="1" ht="16.5" customHeight="1">
      <c r="B23" s="20"/>
      <c r="C23" s="21"/>
      <c r="D23" s="21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1"/>
      <c r="AP23" s="21"/>
      <c r="AQ23" s="21"/>
      <c r="AR23" s="19"/>
      <c r="BE23" s="26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5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3">
        <f>ROUND(AG94,2)</f>
        <v>0</v>
      </c>
      <c r="AL26" s="274"/>
      <c r="AM26" s="274"/>
      <c r="AN26" s="274"/>
      <c r="AO26" s="274"/>
      <c r="AP26" s="35"/>
      <c r="AQ26" s="35"/>
      <c r="AR26" s="38"/>
      <c r="BE26" s="26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5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5" t="s">
        <v>35</v>
      </c>
      <c r="M28" s="275"/>
      <c r="N28" s="275"/>
      <c r="O28" s="275"/>
      <c r="P28" s="275"/>
      <c r="Q28" s="35"/>
      <c r="R28" s="35"/>
      <c r="S28" s="35"/>
      <c r="T28" s="35"/>
      <c r="U28" s="35"/>
      <c r="V28" s="35"/>
      <c r="W28" s="275" t="s">
        <v>36</v>
      </c>
      <c r="X28" s="275"/>
      <c r="Y28" s="275"/>
      <c r="Z28" s="275"/>
      <c r="AA28" s="275"/>
      <c r="AB28" s="275"/>
      <c r="AC28" s="275"/>
      <c r="AD28" s="275"/>
      <c r="AE28" s="275"/>
      <c r="AF28" s="35"/>
      <c r="AG28" s="35"/>
      <c r="AH28" s="35"/>
      <c r="AI28" s="35"/>
      <c r="AJ28" s="35"/>
      <c r="AK28" s="275" t="s">
        <v>37</v>
      </c>
      <c r="AL28" s="275"/>
      <c r="AM28" s="275"/>
      <c r="AN28" s="275"/>
      <c r="AO28" s="275"/>
      <c r="AP28" s="35"/>
      <c r="AQ28" s="35"/>
      <c r="AR28" s="38"/>
      <c r="BE28" s="265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78">
        <v>0.21</v>
      </c>
      <c r="M29" s="277"/>
      <c r="N29" s="277"/>
      <c r="O29" s="277"/>
      <c r="P29" s="277"/>
      <c r="Q29" s="40"/>
      <c r="R29" s="40"/>
      <c r="S29" s="40"/>
      <c r="T29" s="40"/>
      <c r="U29" s="40"/>
      <c r="V29" s="40"/>
      <c r="W29" s="276">
        <f>ROUND(AZ94,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0"/>
      <c r="AG29" s="40"/>
      <c r="AH29" s="40"/>
      <c r="AI29" s="40"/>
      <c r="AJ29" s="40"/>
      <c r="AK29" s="276">
        <f>ROUND(AV94, 2)</f>
        <v>0</v>
      </c>
      <c r="AL29" s="277"/>
      <c r="AM29" s="277"/>
      <c r="AN29" s="277"/>
      <c r="AO29" s="277"/>
      <c r="AP29" s="40"/>
      <c r="AQ29" s="40"/>
      <c r="AR29" s="41"/>
      <c r="BE29" s="266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78">
        <v>0.15</v>
      </c>
      <c r="M30" s="277"/>
      <c r="N30" s="277"/>
      <c r="O30" s="277"/>
      <c r="P30" s="277"/>
      <c r="Q30" s="40"/>
      <c r="R30" s="40"/>
      <c r="S30" s="40"/>
      <c r="T30" s="40"/>
      <c r="U30" s="40"/>
      <c r="V30" s="40"/>
      <c r="W30" s="276">
        <f>ROUND(BA94,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0"/>
      <c r="AG30" s="40"/>
      <c r="AH30" s="40"/>
      <c r="AI30" s="40"/>
      <c r="AJ30" s="40"/>
      <c r="AK30" s="276">
        <f>ROUND(AW94, 2)</f>
        <v>0</v>
      </c>
      <c r="AL30" s="277"/>
      <c r="AM30" s="277"/>
      <c r="AN30" s="277"/>
      <c r="AO30" s="277"/>
      <c r="AP30" s="40"/>
      <c r="AQ30" s="40"/>
      <c r="AR30" s="41"/>
      <c r="BE30" s="266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78">
        <v>0.21</v>
      </c>
      <c r="M31" s="277"/>
      <c r="N31" s="277"/>
      <c r="O31" s="277"/>
      <c r="P31" s="277"/>
      <c r="Q31" s="40"/>
      <c r="R31" s="40"/>
      <c r="S31" s="40"/>
      <c r="T31" s="40"/>
      <c r="U31" s="40"/>
      <c r="V31" s="40"/>
      <c r="W31" s="276">
        <f>ROUND(BB94,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0"/>
      <c r="AG31" s="40"/>
      <c r="AH31" s="40"/>
      <c r="AI31" s="40"/>
      <c r="AJ31" s="40"/>
      <c r="AK31" s="276">
        <v>0</v>
      </c>
      <c r="AL31" s="277"/>
      <c r="AM31" s="277"/>
      <c r="AN31" s="277"/>
      <c r="AO31" s="277"/>
      <c r="AP31" s="40"/>
      <c r="AQ31" s="40"/>
      <c r="AR31" s="41"/>
      <c r="BE31" s="266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78">
        <v>0.15</v>
      </c>
      <c r="M32" s="277"/>
      <c r="N32" s="277"/>
      <c r="O32" s="277"/>
      <c r="P32" s="277"/>
      <c r="Q32" s="40"/>
      <c r="R32" s="40"/>
      <c r="S32" s="40"/>
      <c r="T32" s="40"/>
      <c r="U32" s="40"/>
      <c r="V32" s="40"/>
      <c r="W32" s="276">
        <f>ROUND(BC94,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0"/>
      <c r="AG32" s="40"/>
      <c r="AH32" s="40"/>
      <c r="AI32" s="40"/>
      <c r="AJ32" s="40"/>
      <c r="AK32" s="276">
        <v>0</v>
      </c>
      <c r="AL32" s="277"/>
      <c r="AM32" s="277"/>
      <c r="AN32" s="277"/>
      <c r="AO32" s="277"/>
      <c r="AP32" s="40"/>
      <c r="AQ32" s="40"/>
      <c r="AR32" s="41"/>
      <c r="BE32" s="266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78">
        <v>0</v>
      </c>
      <c r="M33" s="277"/>
      <c r="N33" s="277"/>
      <c r="O33" s="277"/>
      <c r="P33" s="277"/>
      <c r="Q33" s="40"/>
      <c r="R33" s="40"/>
      <c r="S33" s="40"/>
      <c r="T33" s="40"/>
      <c r="U33" s="40"/>
      <c r="V33" s="40"/>
      <c r="W33" s="276">
        <f>ROUND(BD94,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0"/>
      <c r="AG33" s="40"/>
      <c r="AH33" s="40"/>
      <c r="AI33" s="40"/>
      <c r="AJ33" s="40"/>
      <c r="AK33" s="276">
        <v>0</v>
      </c>
      <c r="AL33" s="277"/>
      <c r="AM33" s="277"/>
      <c r="AN33" s="277"/>
      <c r="AO33" s="277"/>
      <c r="AP33" s="40"/>
      <c r="AQ33" s="40"/>
      <c r="AR33" s="41"/>
      <c r="BE33" s="26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5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82" t="s">
        <v>46</v>
      </c>
      <c r="Y35" s="280"/>
      <c r="Z35" s="280"/>
      <c r="AA35" s="280"/>
      <c r="AB35" s="280"/>
      <c r="AC35" s="44"/>
      <c r="AD35" s="44"/>
      <c r="AE35" s="44"/>
      <c r="AF35" s="44"/>
      <c r="AG35" s="44"/>
      <c r="AH35" s="44"/>
      <c r="AI35" s="44"/>
      <c r="AJ35" s="44"/>
      <c r="AK35" s="279">
        <f>SUM(AK26:AK33)</f>
        <v>0</v>
      </c>
      <c r="AL35" s="280"/>
      <c r="AM35" s="280"/>
      <c r="AN35" s="280"/>
      <c r="AO35" s="28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009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3" t="str">
        <f>K6</f>
        <v>Oprava mostu v km 1,239 na trati Ledečko - Kácov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Rataje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45" t="str">
        <f>IF(AN8= "","",AN8)</f>
        <v>10. 11. 2020</v>
      </c>
      <c r="AN87" s="24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46" t="str">
        <f>IF(E17="","",E17)</f>
        <v xml:space="preserve"> </v>
      </c>
      <c r="AN89" s="247"/>
      <c r="AO89" s="247"/>
      <c r="AP89" s="247"/>
      <c r="AQ89" s="35"/>
      <c r="AR89" s="38"/>
      <c r="AS89" s="248" t="s">
        <v>54</v>
      </c>
      <c r="AT89" s="24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46" t="str">
        <f>IF(E20="","",E20)</f>
        <v xml:space="preserve"> </v>
      </c>
      <c r="AN90" s="247"/>
      <c r="AO90" s="247"/>
      <c r="AP90" s="247"/>
      <c r="AQ90" s="35"/>
      <c r="AR90" s="38"/>
      <c r="AS90" s="250"/>
      <c r="AT90" s="25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2"/>
      <c r="AT91" s="25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54" t="s">
        <v>55</v>
      </c>
      <c r="D92" s="255"/>
      <c r="E92" s="255"/>
      <c r="F92" s="255"/>
      <c r="G92" s="255"/>
      <c r="H92" s="72"/>
      <c r="I92" s="257" t="s">
        <v>56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6" t="s">
        <v>57</v>
      </c>
      <c r="AH92" s="255"/>
      <c r="AI92" s="255"/>
      <c r="AJ92" s="255"/>
      <c r="AK92" s="255"/>
      <c r="AL92" s="255"/>
      <c r="AM92" s="255"/>
      <c r="AN92" s="257" t="s">
        <v>58</v>
      </c>
      <c r="AO92" s="255"/>
      <c r="AP92" s="258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2">
        <f>ROUND(SUM(AG95:AG98),2)</f>
        <v>0</v>
      </c>
      <c r="AH94" s="262"/>
      <c r="AI94" s="262"/>
      <c r="AJ94" s="262"/>
      <c r="AK94" s="262"/>
      <c r="AL94" s="262"/>
      <c r="AM94" s="262"/>
      <c r="AN94" s="263">
        <f>SUM(AG94,AT94)</f>
        <v>0</v>
      </c>
      <c r="AO94" s="263"/>
      <c r="AP94" s="263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24.75" customHeight="1">
      <c r="A95" s="92" t="s">
        <v>78</v>
      </c>
      <c r="B95" s="93"/>
      <c r="C95" s="94"/>
      <c r="D95" s="259" t="s">
        <v>79</v>
      </c>
      <c r="E95" s="259"/>
      <c r="F95" s="259"/>
      <c r="G95" s="259"/>
      <c r="H95" s="259"/>
      <c r="I95" s="95"/>
      <c r="J95" s="259" t="s">
        <v>80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60">
        <f>'009.1 - SO 01 - Oprava mo...'!J30</f>
        <v>0</v>
      </c>
      <c r="AH95" s="261"/>
      <c r="AI95" s="261"/>
      <c r="AJ95" s="261"/>
      <c r="AK95" s="261"/>
      <c r="AL95" s="261"/>
      <c r="AM95" s="261"/>
      <c r="AN95" s="260">
        <f>SUM(AG95,AT95)</f>
        <v>0</v>
      </c>
      <c r="AO95" s="261"/>
      <c r="AP95" s="261"/>
      <c r="AQ95" s="96" t="s">
        <v>81</v>
      </c>
      <c r="AR95" s="97"/>
      <c r="AS95" s="98">
        <v>0</v>
      </c>
      <c r="AT95" s="99">
        <f>ROUND(SUM(AV95:AW95),2)</f>
        <v>0</v>
      </c>
      <c r="AU95" s="100">
        <f>'009.1 - SO 01 - Oprava mo...'!P129</f>
        <v>0</v>
      </c>
      <c r="AV95" s="99">
        <f>'009.1 - SO 01 - Oprava mo...'!J33</f>
        <v>0</v>
      </c>
      <c r="AW95" s="99">
        <f>'009.1 - SO 01 - Oprava mo...'!J34</f>
        <v>0</v>
      </c>
      <c r="AX95" s="99">
        <f>'009.1 - SO 01 - Oprava mo...'!J35</f>
        <v>0</v>
      </c>
      <c r="AY95" s="99">
        <f>'009.1 - SO 01 - Oprava mo...'!J36</f>
        <v>0</v>
      </c>
      <c r="AZ95" s="99">
        <f>'009.1 - SO 01 - Oprava mo...'!F33</f>
        <v>0</v>
      </c>
      <c r="BA95" s="99">
        <f>'009.1 - SO 01 - Oprava mo...'!F34</f>
        <v>0</v>
      </c>
      <c r="BB95" s="99">
        <f>'009.1 - SO 01 - Oprava mo...'!F35</f>
        <v>0</v>
      </c>
      <c r="BC95" s="99">
        <f>'009.1 - SO 01 - Oprava mo...'!F36</f>
        <v>0</v>
      </c>
      <c r="BD95" s="101">
        <f>'009.1 - SO 01 - Oprava mo...'!F37</f>
        <v>0</v>
      </c>
      <c r="BT95" s="102" t="s">
        <v>82</v>
      </c>
      <c r="BV95" s="102" t="s">
        <v>76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37.5" customHeight="1">
      <c r="A96" s="92" t="s">
        <v>78</v>
      </c>
      <c r="B96" s="93"/>
      <c r="C96" s="94"/>
      <c r="D96" s="259" t="s">
        <v>85</v>
      </c>
      <c r="E96" s="259"/>
      <c r="F96" s="259"/>
      <c r="G96" s="259"/>
      <c r="H96" s="259"/>
      <c r="I96" s="95"/>
      <c r="J96" s="259" t="s">
        <v>86</v>
      </c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60">
        <f>'009.2 - SO 02 - Oprava mo...'!J30</f>
        <v>0</v>
      </c>
      <c r="AH96" s="261"/>
      <c r="AI96" s="261"/>
      <c r="AJ96" s="261"/>
      <c r="AK96" s="261"/>
      <c r="AL96" s="261"/>
      <c r="AM96" s="261"/>
      <c r="AN96" s="260">
        <f>SUM(AG96,AT96)</f>
        <v>0</v>
      </c>
      <c r="AO96" s="261"/>
      <c r="AP96" s="261"/>
      <c r="AQ96" s="96" t="s">
        <v>81</v>
      </c>
      <c r="AR96" s="97"/>
      <c r="AS96" s="98">
        <v>0</v>
      </c>
      <c r="AT96" s="99">
        <f>ROUND(SUM(AV96:AW96),2)</f>
        <v>0</v>
      </c>
      <c r="AU96" s="100">
        <f>'009.2 - SO 02 - Oprava mo...'!P120</f>
        <v>0</v>
      </c>
      <c r="AV96" s="99">
        <f>'009.2 - SO 02 - Oprava mo...'!J33</f>
        <v>0</v>
      </c>
      <c r="AW96" s="99">
        <f>'009.2 - SO 02 - Oprava mo...'!J34</f>
        <v>0</v>
      </c>
      <c r="AX96" s="99">
        <f>'009.2 - SO 02 - Oprava mo...'!J35</f>
        <v>0</v>
      </c>
      <c r="AY96" s="99">
        <f>'009.2 - SO 02 - Oprava mo...'!J36</f>
        <v>0</v>
      </c>
      <c r="AZ96" s="99">
        <f>'009.2 - SO 02 - Oprava mo...'!F33</f>
        <v>0</v>
      </c>
      <c r="BA96" s="99">
        <f>'009.2 - SO 02 - Oprava mo...'!F34</f>
        <v>0</v>
      </c>
      <c r="BB96" s="99">
        <f>'009.2 - SO 02 - Oprava mo...'!F35</f>
        <v>0</v>
      </c>
      <c r="BC96" s="99">
        <f>'009.2 - SO 02 - Oprava mo...'!F36</f>
        <v>0</v>
      </c>
      <c r="BD96" s="101">
        <f>'009.2 - SO 02 - Oprava mo...'!F37</f>
        <v>0</v>
      </c>
      <c r="BT96" s="102" t="s">
        <v>82</v>
      </c>
      <c r="BV96" s="102" t="s">
        <v>76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24.75" customHeight="1">
      <c r="A97" s="92" t="s">
        <v>78</v>
      </c>
      <c r="B97" s="93"/>
      <c r="C97" s="94"/>
      <c r="D97" s="259" t="s">
        <v>88</v>
      </c>
      <c r="E97" s="259"/>
      <c r="F97" s="259"/>
      <c r="G97" s="259"/>
      <c r="H97" s="259"/>
      <c r="I97" s="95"/>
      <c r="J97" s="259" t="s">
        <v>89</v>
      </c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59"/>
      <c r="Z97" s="259"/>
      <c r="AA97" s="259"/>
      <c r="AB97" s="259"/>
      <c r="AC97" s="259"/>
      <c r="AD97" s="259"/>
      <c r="AE97" s="259"/>
      <c r="AF97" s="259"/>
      <c r="AG97" s="260">
        <f>'009.3 - SO 03 - Oprava mo...'!J30</f>
        <v>0</v>
      </c>
      <c r="AH97" s="261"/>
      <c r="AI97" s="261"/>
      <c r="AJ97" s="261"/>
      <c r="AK97" s="261"/>
      <c r="AL97" s="261"/>
      <c r="AM97" s="261"/>
      <c r="AN97" s="260">
        <f>SUM(AG97,AT97)</f>
        <v>0</v>
      </c>
      <c r="AO97" s="261"/>
      <c r="AP97" s="261"/>
      <c r="AQ97" s="96" t="s">
        <v>81</v>
      </c>
      <c r="AR97" s="97"/>
      <c r="AS97" s="98">
        <v>0</v>
      </c>
      <c r="AT97" s="99">
        <f>ROUND(SUM(AV97:AW97),2)</f>
        <v>0</v>
      </c>
      <c r="AU97" s="100">
        <f>'009.3 - SO 03 - Oprava mo...'!P123</f>
        <v>0</v>
      </c>
      <c r="AV97" s="99">
        <f>'009.3 - SO 03 - Oprava mo...'!J33</f>
        <v>0</v>
      </c>
      <c r="AW97" s="99">
        <f>'009.3 - SO 03 - Oprava mo...'!J34</f>
        <v>0</v>
      </c>
      <c r="AX97" s="99">
        <f>'009.3 - SO 03 - Oprava mo...'!J35</f>
        <v>0</v>
      </c>
      <c r="AY97" s="99">
        <f>'009.3 - SO 03 - Oprava mo...'!J36</f>
        <v>0</v>
      </c>
      <c r="AZ97" s="99">
        <f>'009.3 - SO 03 - Oprava mo...'!F33</f>
        <v>0</v>
      </c>
      <c r="BA97" s="99">
        <f>'009.3 - SO 03 - Oprava mo...'!F34</f>
        <v>0</v>
      </c>
      <c r="BB97" s="99">
        <f>'009.3 - SO 03 - Oprava mo...'!F35</f>
        <v>0</v>
      </c>
      <c r="BC97" s="99">
        <f>'009.3 - SO 03 - Oprava mo...'!F36</f>
        <v>0</v>
      </c>
      <c r="BD97" s="101">
        <f>'009.3 - SO 03 - Oprava mo...'!F37</f>
        <v>0</v>
      </c>
      <c r="BT97" s="102" t="s">
        <v>82</v>
      </c>
      <c r="BV97" s="102" t="s">
        <v>76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7" customFormat="1" ht="24.75" customHeight="1">
      <c r="A98" s="92" t="s">
        <v>78</v>
      </c>
      <c r="B98" s="93"/>
      <c r="C98" s="94"/>
      <c r="D98" s="259" t="s">
        <v>91</v>
      </c>
      <c r="E98" s="259"/>
      <c r="F98" s="259"/>
      <c r="G98" s="259"/>
      <c r="H98" s="259"/>
      <c r="I98" s="95"/>
      <c r="J98" s="259" t="s">
        <v>92</v>
      </c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259"/>
      <c r="Z98" s="259"/>
      <c r="AA98" s="259"/>
      <c r="AB98" s="259"/>
      <c r="AC98" s="259"/>
      <c r="AD98" s="259"/>
      <c r="AE98" s="259"/>
      <c r="AF98" s="259"/>
      <c r="AG98" s="260">
        <f>'009.4 - Oprava mostu v km...'!J30</f>
        <v>0</v>
      </c>
      <c r="AH98" s="261"/>
      <c r="AI98" s="261"/>
      <c r="AJ98" s="261"/>
      <c r="AK98" s="261"/>
      <c r="AL98" s="261"/>
      <c r="AM98" s="261"/>
      <c r="AN98" s="260">
        <f>SUM(AG98,AT98)</f>
        <v>0</v>
      </c>
      <c r="AO98" s="261"/>
      <c r="AP98" s="261"/>
      <c r="AQ98" s="96" t="s">
        <v>81</v>
      </c>
      <c r="AR98" s="97"/>
      <c r="AS98" s="103">
        <v>0</v>
      </c>
      <c r="AT98" s="104">
        <f>ROUND(SUM(AV98:AW98),2)</f>
        <v>0</v>
      </c>
      <c r="AU98" s="105">
        <f>'009.4 - Oprava mostu v km...'!P118</f>
        <v>0</v>
      </c>
      <c r="AV98" s="104">
        <f>'009.4 - Oprava mostu v km...'!J33</f>
        <v>0</v>
      </c>
      <c r="AW98" s="104">
        <f>'009.4 - Oprava mostu v km...'!J34</f>
        <v>0</v>
      </c>
      <c r="AX98" s="104">
        <f>'009.4 - Oprava mostu v km...'!J35</f>
        <v>0</v>
      </c>
      <c r="AY98" s="104">
        <f>'009.4 - Oprava mostu v km...'!J36</f>
        <v>0</v>
      </c>
      <c r="AZ98" s="104">
        <f>'009.4 - Oprava mostu v km...'!F33</f>
        <v>0</v>
      </c>
      <c r="BA98" s="104">
        <f>'009.4 - Oprava mostu v km...'!F34</f>
        <v>0</v>
      </c>
      <c r="BB98" s="104">
        <f>'009.4 - Oprava mostu v km...'!F35</f>
        <v>0</v>
      </c>
      <c r="BC98" s="104">
        <f>'009.4 - Oprava mostu v km...'!F36</f>
        <v>0</v>
      </c>
      <c r="BD98" s="106">
        <f>'009.4 - Oprava mostu v km...'!F37</f>
        <v>0</v>
      </c>
      <c r="BT98" s="102" t="s">
        <v>82</v>
      </c>
      <c r="BV98" s="102" t="s">
        <v>76</v>
      </c>
      <c r="BW98" s="102" t="s">
        <v>93</v>
      </c>
      <c r="BX98" s="102" t="s">
        <v>5</v>
      </c>
      <c r="CL98" s="102" t="s">
        <v>1</v>
      </c>
      <c r="CM98" s="102" t="s">
        <v>84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Jwi9LYKb08UuY76pypDoHyqjB5sBWsKa7PcHnO2G4dDcw61sCqymOF++T20G/8IHGVVBE2uN559Xu+pO4rvYWA==" saltValue="oj9ouQI4e6wLKUPS3zojVyE2SAEPdzMXufMQebRlMA5uTuiWGtekbdrnNrrclipm6bKgjlOm09Qkh3XdDELmr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9.1 - SO 01 - Oprava mo...'!C2" display="/"/>
    <hyperlink ref="A96" location="'009.2 - SO 02 - Oprava mo...'!C2" display="/"/>
    <hyperlink ref="A97" location="'009.3 - SO 03 - Oprava mo...'!C2" display="/"/>
    <hyperlink ref="A98" location="'009.4 - Oprava mostu v km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76"/>
  <sheetViews>
    <sheetView showGridLines="0" topLeftCell="A200" workbookViewId="0">
      <selection activeCell="I206" sqref="I20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zakázky'!K6</f>
        <v>Oprava mostu v km 1,239 na trati Ledečko - Kácov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6" t="s">
        <v>96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10. 11. 2020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zakázky'!E14</f>
        <v>Vyplň údaj</v>
      </c>
      <c r="F18" s="289"/>
      <c r="G18" s="289"/>
      <c r="H18" s="289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ROUND((SUM(BE129:BE475)),  2)</f>
        <v>0</v>
      </c>
      <c r="G33" s="33"/>
      <c r="H33" s="33"/>
      <c r="I33" s="123">
        <v>0.21</v>
      </c>
      <c r="J33" s="122">
        <f>ROUND(((SUM(BE129:BE475))*I33),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ROUND((SUM(BF129:BF475)),  2)</f>
        <v>0</v>
      </c>
      <c r="G34" s="33"/>
      <c r="H34" s="33"/>
      <c r="I34" s="123">
        <v>0.15</v>
      </c>
      <c r="J34" s="122">
        <f>ROUND(((SUM(BF129:BF475))*I34),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ROUND((SUM(BG129:BG475)),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ROUND((SUM(BH129:BH475)),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ROUND((SUM(BI129:BI475)),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Oprava mostu v km 1,239 na trati Ledečko - Kácov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43" t="str">
        <f>E9</f>
        <v>009.1 - SO 01 - Oprava mostu v km 1,239 na trati Ledečko - Kácov_Most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Rataje</v>
      </c>
      <c r="G89" s="35"/>
      <c r="H89" s="35"/>
      <c r="I89" s="28" t="s">
        <v>22</v>
      </c>
      <c r="J89" s="65" t="str">
        <f>IF(J12="","",J12)</f>
        <v>10. 11. 2020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46"/>
      <c r="C97" s="147"/>
      <c r="D97" s="148" t="s">
        <v>102</v>
      </c>
      <c r="E97" s="149"/>
      <c r="F97" s="149"/>
      <c r="G97" s="149"/>
      <c r="H97" s="149"/>
      <c r="I97" s="149"/>
      <c r="J97" s="150">
        <f>J130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103</v>
      </c>
      <c r="E98" s="155"/>
      <c r="F98" s="155"/>
      <c r="G98" s="155"/>
      <c r="H98" s="155"/>
      <c r="I98" s="155"/>
      <c r="J98" s="156">
        <f>J131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104</v>
      </c>
      <c r="E99" s="155"/>
      <c r="F99" s="155"/>
      <c r="G99" s="155"/>
      <c r="H99" s="155"/>
      <c r="I99" s="155"/>
      <c r="J99" s="156">
        <f>J137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105</v>
      </c>
      <c r="E100" s="155"/>
      <c r="F100" s="155"/>
      <c r="G100" s="155"/>
      <c r="H100" s="155"/>
      <c r="I100" s="155"/>
      <c r="J100" s="156">
        <f>J146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106</v>
      </c>
      <c r="E101" s="155"/>
      <c r="F101" s="155"/>
      <c r="G101" s="155"/>
      <c r="H101" s="155"/>
      <c r="I101" s="155"/>
      <c r="J101" s="156">
        <f>J194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107</v>
      </c>
      <c r="E102" s="155"/>
      <c r="F102" s="155"/>
      <c r="G102" s="155"/>
      <c r="H102" s="155"/>
      <c r="I102" s="155"/>
      <c r="J102" s="156">
        <f>J219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108</v>
      </c>
      <c r="E103" s="155"/>
      <c r="F103" s="155"/>
      <c r="G103" s="155"/>
      <c r="H103" s="155"/>
      <c r="I103" s="155"/>
      <c r="J103" s="156">
        <f>J244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109</v>
      </c>
      <c r="E104" s="155"/>
      <c r="F104" s="155"/>
      <c r="G104" s="155"/>
      <c r="H104" s="155"/>
      <c r="I104" s="155"/>
      <c r="J104" s="156">
        <f>J388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110</v>
      </c>
      <c r="E105" s="155"/>
      <c r="F105" s="155"/>
      <c r="G105" s="155"/>
      <c r="H105" s="155"/>
      <c r="I105" s="155"/>
      <c r="J105" s="156">
        <f>J438</f>
        <v>0</v>
      </c>
      <c r="K105" s="153"/>
      <c r="L105" s="157"/>
    </row>
    <row r="106" spans="1:31" s="9" customFormat="1" ht="24.95" customHeight="1">
      <c r="B106" s="146"/>
      <c r="C106" s="147"/>
      <c r="D106" s="148" t="s">
        <v>111</v>
      </c>
      <c r="E106" s="149"/>
      <c r="F106" s="149"/>
      <c r="G106" s="149"/>
      <c r="H106" s="149"/>
      <c r="I106" s="149"/>
      <c r="J106" s="150">
        <f>J442</f>
        <v>0</v>
      </c>
      <c r="K106" s="147"/>
      <c r="L106" s="151"/>
    </row>
    <row r="107" spans="1:31" s="10" customFormat="1" ht="19.899999999999999" customHeight="1">
      <c r="B107" s="152"/>
      <c r="C107" s="153"/>
      <c r="D107" s="154" t="s">
        <v>112</v>
      </c>
      <c r="E107" s="155"/>
      <c r="F107" s="155"/>
      <c r="G107" s="155"/>
      <c r="H107" s="155"/>
      <c r="I107" s="155"/>
      <c r="J107" s="156">
        <f>J443</f>
        <v>0</v>
      </c>
      <c r="K107" s="153"/>
      <c r="L107" s="157"/>
    </row>
    <row r="108" spans="1:31" s="10" customFormat="1" ht="19.899999999999999" customHeight="1">
      <c r="B108" s="152"/>
      <c r="C108" s="153"/>
      <c r="D108" s="154" t="s">
        <v>113</v>
      </c>
      <c r="E108" s="155"/>
      <c r="F108" s="155"/>
      <c r="G108" s="155"/>
      <c r="H108" s="155"/>
      <c r="I108" s="155"/>
      <c r="J108" s="156">
        <f>J464</f>
        <v>0</v>
      </c>
      <c r="K108" s="153"/>
      <c r="L108" s="157"/>
    </row>
    <row r="109" spans="1:31" s="9" customFormat="1" ht="24.95" customHeight="1">
      <c r="B109" s="146"/>
      <c r="C109" s="147"/>
      <c r="D109" s="148" t="s">
        <v>114</v>
      </c>
      <c r="E109" s="149"/>
      <c r="F109" s="149"/>
      <c r="G109" s="149"/>
      <c r="H109" s="149"/>
      <c r="I109" s="149"/>
      <c r="J109" s="150">
        <f>J469</f>
        <v>0</v>
      </c>
      <c r="K109" s="147"/>
      <c r="L109" s="151"/>
    </row>
    <row r="110" spans="1:31" s="2" customFormat="1" ht="21.7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115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6.5" customHeight="1">
      <c r="A119" s="33"/>
      <c r="B119" s="34"/>
      <c r="C119" s="35"/>
      <c r="D119" s="35"/>
      <c r="E119" s="291" t="str">
        <f>E7</f>
        <v>Oprava mostu v km 1,239 na trati Ledečko - Kácov</v>
      </c>
      <c r="F119" s="292"/>
      <c r="G119" s="292"/>
      <c r="H119" s="292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95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30" customHeight="1">
      <c r="A121" s="33"/>
      <c r="B121" s="34"/>
      <c r="C121" s="35"/>
      <c r="D121" s="35"/>
      <c r="E121" s="243" t="str">
        <f>E9</f>
        <v>009.1 - SO 01 - Oprava mostu v km 1,239 na trati Ledečko - Kácov_Most</v>
      </c>
      <c r="F121" s="293"/>
      <c r="G121" s="293"/>
      <c r="H121" s="293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20</v>
      </c>
      <c r="D123" s="35"/>
      <c r="E123" s="35"/>
      <c r="F123" s="26" t="str">
        <f>F12</f>
        <v>Rataje</v>
      </c>
      <c r="G123" s="35"/>
      <c r="H123" s="35"/>
      <c r="I123" s="28" t="s">
        <v>22</v>
      </c>
      <c r="J123" s="65" t="str">
        <f>IF(J12="","",J12)</f>
        <v>10. 11. 2020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5.2" customHeight="1">
      <c r="A125" s="33"/>
      <c r="B125" s="34"/>
      <c r="C125" s="28" t="s">
        <v>24</v>
      </c>
      <c r="D125" s="35"/>
      <c r="E125" s="35"/>
      <c r="F125" s="26" t="str">
        <f>E15</f>
        <v xml:space="preserve"> </v>
      </c>
      <c r="G125" s="35"/>
      <c r="H125" s="35"/>
      <c r="I125" s="28" t="s">
        <v>30</v>
      </c>
      <c r="J125" s="31" t="str">
        <f>E21</f>
        <v xml:space="preserve"> 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28</v>
      </c>
      <c r="D126" s="35"/>
      <c r="E126" s="35"/>
      <c r="F126" s="26" t="str">
        <f>IF(E18="","",E18)</f>
        <v>Vyplň údaj</v>
      </c>
      <c r="G126" s="35"/>
      <c r="H126" s="35"/>
      <c r="I126" s="28" t="s">
        <v>32</v>
      </c>
      <c r="J126" s="31" t="str">
        <f>E24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58"/>
      <c r="B128" s="159"/>
      <c r="C128" s="160" t="s">
        <v>116</v>
      </c>
      <c r="D128" s="161" t="s">
        <v>59</v>
      </c>
      <c r="E128" s="161" t="s">
        <v>55</v>
      </c>
      <c r="F128" s="161" t="s">
        <v>56</v>
      </c>
      <c r="G128" s="161" t="s">
        <v>117</v>
      </c>
      <c r="H128" s="161" t="s">
        <v>118</v>
      </c>
      <c r="I128" s="161" t="s">
        <v>119</v>
      </c>
      <c r="J128" s="161" t="s">
        <v>99</v>
      </c>
      <c r="K128" s="162" t="s">
        <v>120</v>
      </c>
      <c r="L128" s="163"/>
      <c r="M128" s="74" t="s">
        <v>1</v>
      </c>
      <c r="N128" s="75" t="s">
        <v>38</v>
      </c>
      <c r="O128" s="75" t="s">
        <v>121</v>
      </c>
      <c r="P128" s="75" t="s">
        <v>122</v>
      </c>
      <c r="Q128" s="75" t="s">
        <v>123</v>
      </c>
      <c r="R128" s="75" t="s">
        <v>124</v>
      </c>
      <c r="S128" s="75" t="s">
        <v>125</v>
      </c>
      <c r="T128" s="76" t="s">
        <v>126</v>
      </c>
      <c r="U128" s="158"/>
      <c r="V128" s="158"/>
      <c r="W128" s="158"/>
      <c r="X128" s="158"/>
      <c r="Y128" s="158"/>
      <c r="Z128" s="158"/>
      <c r="AA128" s="158"/>
      <c r="AB128" s="158"/>
      <c r="AC128" s="158"/>
      <c r="AD128" s="158"/>
      <c r="AE128" s="158"/>
    </row>
    <row r="129" spans="1:65" s="2" customFormat="1" ht="22.9" customHeight="1">
      <c r="A129" s="33"/>
      <c r="B129" s="34"/>
      <c r="C129" s="81" t="s">
        <v>127</v>
      </c>
      <c r="D129" s="35"/>
      <c r="E129" s="35"/>
      <c r="F129" s="35"/>
      <c r="G129" s="35"/>
      <c r="H129" s="35"/>
      <c r="I129" s="35"/>
      <c r="J129" s="164">
        <f>BK129</f>
        <v>0</v>
      </c>
      <c r="K129" s="35"/>
      <c r="L129" s="38"/>
      <c r="M129" s="77"/>
      <c r="N129" s="165"/>
      <c r="O129" s="78"/>
      <c r="P129" s="166">
        <f>P130+P442+P469</f>
        <v>0</v>
      </c>
      <c r="Q129" s="78"/>
      <c r="R129" s="166">
        <f>R130+R442+R469</f>
        <v>478.36645461549995</v>
      </c>
      <c r="S129" s="78"/>
      <c r="T129" s="167">
        <f>T130+T442+T469</f>
        <v>451.4537962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73</v>
      </c>
      <c r="AU129" s="16" t="s">
        <v>101</v>
      </c>
      <c r="BK129" s="168">
        <f>BK130+BK442+BK469</f>
        <v>0</v>
      </c>
    </row>
    <row r="130" spans="1:65" s="12" customFormat="1" ht="25.9" customHeight="1">
      <c r="B130" s="169"/>
      <c r="C130" s="170"/>
      <c r="D130" s="171" t="s">
        <v>73</v>
      </c>
      <c r="E130" s="172" t="s">
        <v>128</v>
      </c>
      <c r="F130" s="172" t="s">
        <v>129</v>
      </c>
      <c r="G130" s="170"/>
      <c r="H130" s="170"/>
      <c r="I130" s="173"/>
      <c r="J130" s="174">
        <f>BK130</f>
        <v>0</v>
      </c>
      <c r="K130" s="170"/>
      <c r="L130" s="175"/>
      <c r="M130" s="176"/>
      <c r="N130" s="177"/>
      <c r="O130" s="177"/>
      <c r="P130" s="178">
        <f>P131+P137+P146+P194+P219+P244+P388+P438</f>
        <v>0</v>
      </c>
      <c r="Q130" s="177"/>
      <c r="R130" s="178">
        <f>R131+R137+R146+R194+R219+R244+R388+R438</f>
        <v>475.02521536349997</v>
      </c>
      <c r="S130" s="177"/>
      <c r="T130" s="179">
        <f>T131+T137+T146+T194+T219+T244+T388+T438</f>
        <v>451.4537962</v>
      </c>
      <c r="AR130" s="180" t="s">
        <v>82</v>
      </c>
      <c r="AT130" s="181" t="s">
        <v>73</v>
      </c>
      <c r="AU130" s="181" t="s">
        <v>74</v>
      </c>
      <c r="AY130" s="180" t="s">
        <v>130</v>
      </c>
      <c r="BK130" s="182">
        <f>BK131+BK137+BK146+BK194+BK219+BK244+BK388+BK438</f>
        <v>0</v>
      </c>
    </row>
    <row r="131" spans="1:65" s="12" customFormat="1" ht="22.9" customHeight="1">
      <c r="B131" s="169"/>
      <c r="C131" s="170"/>
      <c r="D131" s="171" t="s">
        <v>73</v>
      </c>
      <c r="E131" s="183" t="s">
        <v>82</v>
      </c>
      <c r="F131" s="183" t="s">
        <v>131</v>
      </c>
      <c r="G131" s="170"/>
      <c r="H131" s="170"/>
      <c r="I131" s="173"/>
      <c r="J131" s="184">
        <f>BK131</f>
        <v>0</v>
      </c>
      <c r="K131" s="170"/>
      <c r="L131" s="175"/>
      <c r="M131" s="176"/>
      <c r="N131" s="177"/>
      <c r="O131" s="177"/>
      <c r="P131" s="178">
        <f>SUM(P132:P136)</f>
        <v>0</v>
      </c>
      <c r="Q131" s="177"/>
      <c r="R131" s="178">
        <f>SUM(R132:R136)</f>
        <v>17.6690535</v>
      </c>
      <c r="S131" s="177"/>
      <c r="T131" s="179">
        <f>SUM(T132:T136)</f>
        <v>0</v>
      </c>
      <c r="AR131" s="180" t="s">
        <v>82</v>
      </c>
      <c r="AT131" s="181" t="s">
        <v>73</v>
      </c>
      <c r="AU131" s="181" t="s">
        <v>82</v>
      </c>
      <c r="AY131" s="180" t="s">
        <v>130</v>
      </c>
      <c r="BK131" s="182">
        <f>SUM(BK132:BK136)</f>
        <v>0</v>
      </c>
    </row>
    <row r="132" spans="1:65" s="2" customFormat="1" ht="24">
      <c r="A132" s="33"/>
      <c r="B132" s="34"/>
      <c r="C132" s="185" t="s">
        <v>82</v>
      </c>
      <c r="D132" s="185" t="s">
        <v>132</v>
      </c>
      <c r="E132" s="186" t="s">
        <v>133</v>
      </c>
      <c r="F132" s="187" t="s">
        <v>134</v>
      </c>
      <c r="G132" s="188" t="s">
        <v>135</v>
      </c>
      <c r="H132" s="189">
        <v>105</v>
      </c>
      <c r="I132" s="190"/>
      <c r="J132" s="191">
        <f>ROUND(I132*H132,2)</f>
        <v>0</v>
      </c>
      <c r="K132" s="187" t="s">
        <v>136</v>
      </c>
      <c r="L132" s="38"/>
      <c r="M132" s="192" t="s">
        <v>1</v>
      </c>
      <c r="N132" s="193" t="s">
        <v>39</v>
      </c>
      <c r="O132" s="70"/>
      <c r="P132" s="194">
        <f>O132*H132</f>
        <v>0</v>
      </c>
      <c r="Q132" s="194">
        <v>6.0526700000000003E-2</v>
      </c>
      <c r="R132" s="194">
        <f>Q132*H132</f>
        <v>6.3553035000000007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137</v>
      </c>
      <c r="AT132" s="196" t="s">
        <v>132</v>
      </c>
      <c r="AU132" s="196" t="s">
        <v>84</v>
      </c>
      <c r="AY132" s="16" t="s">
        <v>130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82</v>
      </c>
      <c r="BK132" s="197">
        <f>ROUND(I132*H132,2)</f>
        <v>0</v>
      </c>
      <c r="BL132" s="16" t="s">
        <v>137</v>
      </c>
      <c r="BM132" s="196" t="s">
        <v>138</v>
      </c>
    </row>
    <row r="133" spans="1:65" s="2" customFormat="1" ht="58.5">
      <c r="A133" s="33"/>
      <c r="B133" s="34"/>
      <c r="C133" s="35"/>
      <c r="D133" s="198" t="s">
        <v>139</v>
      </c>
      <c r="E133" s="35"/>
      <c r="F133" s="199" t="s">
        <v>140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139</v>
      </c>
      <c r="AU133" s="16" t="s">
        <v>84</v>
      </c>
    </row>
    <row r="134" spans="1:65" s="2" customFormat="1" ht="68.25">
      <c r="A134" s="33"/>
      <c r="B134" s="34"/>
      <c r="C134" s="35"/>
      <c r="D134" s="198" t="s">
        <v>141</v>
      </c>
      <c r="E134" s="35"/>
      <c r="F134" s="203" t="s">
        <v>142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141</v>
      </c>
      <c r="AU134" s="16" t="s">
        <v>84</v>
      </c>
    </row>
    <row r="135" spans="1:65" s="2" customFormat="1" ht="16.5" customHeight="1">
      <c r="A135" s="33"/>
      <c r="B135" s="34"/>
      <c r="C135" s="185" t="s">
        <v>84</v>
      </c>
      <c r="D135" s="185" t="s">
        <v>132</v>
      </c>
      <c r="E135" s="186" t="s">
        <v>143</v>
      </c>
      <c r="F135" s="187" t="s">
        <v>144</v>
      </c>
      <c r="G135" s="188" t="s">
        <v>135</v>
      </c>
      <c r="H135" s="189">
        <v>105</v>
      </c>
      <c r="I135" s="190"/>
      <c r="J135" s="191">
        <f>ROUND(I135*H135,2)</f>
        <v>0</v>
      </c>
      <c r="K135" s="187" t="s">
        <v>1</v>
      </c>
      <c r="L135" s="38"/>
      <c r="M135" s="192" t="s">
        <v>1</v>
      </c>
      <c r="N135" s="193" t="s">
        <v>39</v>
      </c>
      <c r="O135" s="70"/>
      <c r="P135" s="194">
        <f>O135*H135</f>
        <v>0</v>
      </c>
      <c r="Q135" s="194">
        <v>0.10775</v>
      </c>
      <c r="R135" s="194">
        <f>Q135*H135</f>
        <v>11.313750000000001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137</v>
      </c>
      <c r="AT135" s="196" t="s">
        <v>132</v>
      </c>
      <c r="AU135" s="196" t="s">
        <v>84</v>
      </c>
      <c r="AY135" s="16" t="s">
        <v>130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82</v>
      </c>
      <c r="BK135" s="197">
        <f>ROUND(I135*H135,2)</f>
        <v>0</v>
      </c>
      <c r="BL135" s="16" t="s">
        <v>137</v>
      </c>
      <c r="BM135" s="196" t="s">
        <v>145</v>
      </c>
    </row>
    <row r="136" spans="1:65" s="2" customFormat="1" ht="58.5">
      <c r="A136" s="33"/>
      <c r="B136" s="34"/>
      <c r="C136" s="35"/>
      <c r="D136" s="198" t="s">
        <v>139</v>
      </c>
      <c r="E136" s="35"/>
      <c r="F136" s="199" t="s">
        <v>146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139</v>
      </c>
      <c r="AU136" s="16" t="s">
        <v>84</v>
      </c>
    </row>
    <row r="137" spans="1:65" s="12" customFormat="1" ht="22.9" customHeight="1">
      <c r="B137" s="169"/>
      <c r="C137" s="170"/>
      <c r="D137" s="171" t="s">
        <v>73</v>
      </c>
      <c r="E137" s="183" t="s">
        <v>147</v>
      </c>
      <c r="F137" s="183" t="s">
        <v>148</v>
      </c>
      <c r="G137" s="170"/>
      <c r="H137" s="170"/>
      <c r="I137" s="173"/>
      <c r="J137" s="184">
        <f>BK137</f>
        <v>0</v>
      </c>
      <c r="K137" s="170"/>
      <c r="L137" s="175"/>
      <c r="M137" s="176"/>
      <c r="N137" s="177"/>
      <c r="O137" s="177"/>
      <c r="P137" s="178">
        <f>SUM(P138:P145)</f>
        <v>0</v>
      </c>
      <c r="Q137" s="177"/>
      <c r="R137" s="178">
        <f>SUM(R138:R145)</f>
        <v>32.403245880000007</v>
      </c>
      <c r="S137" s="177"/>
      <c r="T137" s="179">
        <f>SUM(T138:T145)</f>
        <v>0</v>
      </c>
      <c r="AR137" s="180" t="s">
        <v>82</v>
      </c>
      <c r="AT137" s="181" t="s">
        <v>73</v>
      </c>
      <c r="AU137" s="181" t="s">
        <v>82</v>
      </c>
      <c r="AY137" s="180" t="s">
        <v>130</v>
      </c>
      <c r="BK137" s="182">
        <f>SUM(BK138:BK145)</f>
        <v>0</v>
      </c>
    </row>
    <row r="138" spans="1:65" s="2" customFormat="1" ht="24">
      <c r="A138" s="33"/>
      <c r="B138" s="34"/>
      <c r="C138" s="185" t="s">
        <v>147</v>
      </c>
      <c r="D138" s="185" t="s">
        <v>132</v>
      </c>
      <c r="E138" s="186" t="s">
        <v>149</v>
      </c>
      <c r="F138" s="187" t="s">
        <v>150</v>
      </c>
      <c r="G138" s="188" t="s">
        <v>151</v>
      </c>
      <c r="H138" s="189">
        <v>15</v>
      </c>
      <c r="I138" s="190"/>
      <c r="J138" s="191">
        <f>ROUND(I138*H138,2)</f>
        <v>0</v>
      </c>
      <c r="K138" s="187" t="s">
        <v>136</v>
      </c>
      <c r="L138" s="38"/>
      <c r="M138" s="192" t="s">
        <v>1</v>
      </c>
      <c r="N138" s="193" t="s">
        <v>39</v>
      </c>
      <c r="O138" s="70"/>
      <c r="P138" s="194">
        <f>O138*H138</f>
        <v>0</v>
      </c>
      <c r="Q138" s="194">
        <v>2.16</v>
      </c>
      <c r="R138" s="194">
        <f>Q138*H138</f>
        <v>32.400000000000006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137</v>
      </c>
      <c r="AT138" s="196" t="s">
        <v>132</v>
      </c>
      <c r="AU138" s="196" t="s">
        <v>84</v>
      </c>
      <c r="AY138" s="16" t="s">
        <v>130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82</v>
      </c>
      <c r="BK138" s="197">
        <f>ROUND(I138*H138,2)</f>
        <v>0</v>
      </c>
      <c r="BL138" s="16" t="s">
        <v>137</v>
      </c>
      <c r="BM138" s="196" t="s">
        <v>152</v>
      </c>
    </row>
    <row r="139" spans="1:65" s="2" customFormat="1" ht="29.25">
      <c r="A139" s="33"/>
      <c r="B139" s="34"/>
      <c r="C139" s="35"/>
      <c r="D139" s="198" t="s">
        <v>139</v>
      </c>
      <c r="E139" s="35"/>
      <c r="F139" s="199" t="s">
        <v>153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139</v>
      </c>
      <c r="AU139" s="16" t="s">
        <v>84</v>
      </c>
    </row>
    <row r="140" spans="1:65" s="2" customFormat="1" ht="68.25">
      <c r="A140" s="33"/>
      <c r="B140" s="34"/>
      <c r="C140" s="35"/>
      <c r="D140" s="198" t="s">
        <v>141</v>
      </c>
      <c r="E140" s="35"/>
      <c r="F140" s="203" t="s">
        <v>154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141</v>
      </c>
      <c r="AU140" s="16" t="s">
        <v>84</v>
      </c>
    </row>
    <row r="141" spans="1:65" s="2" customFormat="1" ht="19.5">
      <c r="A141" s="33"/>
      <c r="B141" s="34"/>
      <c r="C141" s="35"/>
      <c r="D141" s="198" t="s">
        <v>155</v>
      </c>
      <c r="E141" s="35"/>
      <c r="F141" s="203" t="s">
        <v>156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155</v>
      </c>
      <c r="AU141" s="16" t="s">
        <v>84</v>
      </c>
    </row>
    <row r="142" spans="1:65" s="2" customFormat="1" ht="24">
      <c r="A142" s="33"/>
      <c r="B142" s="34"/>
      <c r="C142" s="185" t="s">
        <v>137</v>
      </c>
      <c r="D142" s="185" t="s">
        <v>132</v>
      </c>
      <c r="E142" s="186" t="s">
        <v>157</v>
      </c>
      <c r="F142" s="187" t="s">
        <v>158</v>
      </c>
      <c r="G142" s="188" t="s">
        <v>151</v>
      </c>
      <c r="H142" s="189">
        <v>8.7999999999999995E-2</v>
      </c>
      <c r="I142" s="190"/>
      <c r="J142" s="191">
        <f>ROUND(I142*H142,2)</f>
        <v>0</v>
      </c>
      <c r="K142" s="187" t="s">
        <v>136</v>
      </c>
      <c r="L142" s="38"/>
      <c r="M142" s="192" t="s">
        <v>1</v>
      </c>
      <c r="N142" s="193" t="s">
        <v>39</v>
      </c>
      <c r="O142" s="70"/>
      <c r="P142" s="194">
        <f>O142*H142</f>
        <v>0</v>
      </c>
      <c r="Q142" s="194">
        <v>3.6885000000000001E-2</v>
      </c>
      <c r="R142" s="194">
        <f>Q142*H142</f>
        <v>3.24588E-3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137</v>
      </c>
      <c r="AT142" s="196" t="s">
        <v>132</v>
      </c>
      <c r="AU142" s="196" t="s">
        <v>84</v>
      </c>
      <c r="AY142" s="16" t="s">
        <v>130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82</v>
      </c>
      <c r="BK142" s="197">
        <f>ROUND(I142*H142,2)</f>
        <v>0</v>
      </c>
      <c r="BL142" s="16" t="s">
        <v>137</v>
      </c>
      <c r="BM142" s="196" t="s">
        <v>159</v>
      </c>
    </row>
    <row r="143" spans="1:65" s="2" customFormat="1" ht="11.25">
      <c r="A143" s="33"/>
      <c r="B143" s="34"/>
      <c r="C143" s="35"/>
      <c r="D143" s="198" t="s">
        <v>139</v>
      </c>
      <c r="E143" s="35"/>
      <c r="F143" s="199" t="s">
        <v>158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139</v>
      </c>
      <c r="AU143" s="16" t="s">
        <v>84</v>
      </c>
    </row>
    <row r="144" spans="1:65" s="2" customFormat="1" ht="19.5">
      <c r="A144" s="33"/>
      <c r="B144" s="34"/>
      <c r="C144" s="35"/>
      <c r="D144" s="198" t="s">
        <v>155</v>
      </c>
      <c r="E144" s="35"/>
      <c r="F144" s="203" t="s">
        <v>160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155</v>
      </c>
      <c r="AU144" s="16" t="s">
        <v>84</v>
      </c>
    </row>
    <row r="145" spans="1:65" s="13" customFormat="1" ht="11.25">
      <c r="B145" s="204"/>
      <c r="C145" s="205"/>
      <c r="D145" s="198" t="s">
        <v>161</v>
      </c>
      <c r="E145" s="206" t="s">
        <v>1</v>
      </c>
      <c r="F145" s="207" t="s">
        <v>162</v>
      </c>
      <c r="G145" s="205"/>
      <c r="H145" s="208">
        <v>8.7999999999999995E-2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161</v>
      </c>
      <c r="AU145" s="214" t="s">
        <v>84</v>
      </c>
      <c r="AV145" s="13" t="s">
        <v>84</v>
      </c>
      <c r="AW145" s="13" t="s">
        <v>31</v>
      </c>
      <c r="AX145" s="13" t="s">
        <v>82</v>
      </c>
      <c r="AY145" s="214" t="s">
        <v>130</v>
      </c>
    </row>
    <row r="146" spans="1:65" s="12" customFormat="1" ht="22.9" customHeight="1">
      <c r="B146" s="169"/>
      <c r="C146" s="170"/>
      <c r="D146" s="171" t="s">
        <v>73</v>
      </c>
      <c r="E146" s="183" t="s">
        <v>137</v>
      </c>
      <c r="F146" s="183" t="s">
        <v>163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SUM(P147:P193)</f>
        <v>0</v>
      </c>
      <c r="Q146" s="177"/>
      <c r="R146" s="178">
        <f>SUM(R147:R193)</f>
        <v>76.16124379350002</v>
      </c>
      <c r="S146" s="177"/>
      <c r="T146" s="179">
        <f>SUM(T147:T193)</f>
        <v>6.1465799999999993</v>
      </c>
      <c r="AR146" s="180" t="s">
        <v>82</v>
      </c>
      <c r="AT146" s="181" t="s">
        <v>73</v>
      </c>
      <c r="AU146" s="181" t="s">
        <v>82</v>
      </c>
      <c r="AY146" s="180" t="s">
        <v>130</v>
      </c>
      <c r="BK146" s="182">
        <f>SUM(BK147:BK193)</f>
        <v>0</v>
      </c>
    </row>
    <row r="147" spans="1:65" s="2" customFormat="1" ht="21.75" customHeight="1">
      <c r="A147" s="33"/>
      <c r="B147" s="34"/>
      <c r="C147" s="185" t="s">
        <v>164</v>
      </c>
      <c r="D147" s="185" t="s">
        <v>132</v>
      </c>
      <c r="E147" s="186" t="s">
        <v>165</v>
      </c>
      <c r="F147" s="187" t="s">
        <v>166</v>
      </c>
      <c r="G147" s="188" t="s">
        <v>167</v>
      </c>
      <c r="H147" s="189">
        <v>102.443</v>
      </c>
      <c r="I147" s="190"/>
      <c r="J147" s="191">
        <f>ROUND(I147*H147,2)</f>
        <v>0</v>
      </c>
      <c r="K147" s="187" t="s">
        <v>136</v>
      </c>
      <c r="L147" s="38"/>
      <c r="M147" s="192" t="s">
        <v>1</v>
      </c>
      <c r="N147" s="193" t="s">
        <v>39</v>
      </c>
      <c r="O147" s="70"/>
      <c r="P147" s="194">
        <f>O147*H147</f>
        <v>0</v>
      </c>
      <c r="Q147" s="194">
        <v>3.6850000000000001E-4</v>
      </c>
      <c r="R147" s="194">
        <f>Q147*H147</f>
        <v>3.7750245500000001E-2</v>
      </c>
      <c r="S147" s="194">
        <v>0.06</v>
      </c>
      <c r="T147" s="195">
        <f>S147*H147</f>
        <v>6.1465799999999993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137</v>
      </c>
      <c r="AT147" s="196" t="s">
        <v>132</v>
      </c>
      <c r="AU147" s="196" t="s">
        <v>84</v>
      </c>
      <c r="AY147" s="16" t="s">
        <v>130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82</v>
      </c>
      <c r="BK147" s="197">
        <f>ROUND(I147*H147,2)</f>
        <v>0</v>
      </c>
      <c r="BL147" s="16" t="s">
        <v>137</v>
      </c>
      <c r="BM147" s="196" t="s">
        <v>168</v>
      </c>
    </row>
    <row r="148" spans="1:65" s="2" customFormat="1" ht="11.25">
      <c r="A148" s="33"/>
      <c r="B148" s="34"/>
      <c r="C148" s="35"/>
      <c r="D148" s="198" t="s">
        <v>139</v>
      </c>
      <c r="E148" s="35"/>
      <c r="F148" s="199" t="s">
        <v>169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139</v>
      </c>
      <c r="AU148" s="16" t="s">
        <v>84</v>
      </c>
    </row>
    <row r="149" spans="1:65" s="2" customFormat="1" ht="19.5">
      <c r="A149" s="33"/>
      <c r="B149" s="34"/>
      <c r="C149" s="35"/>
      <c r="D149" s="198" t="s">
        <v>155</v>
      </c>
      <c r="E149" s="35"/>
      <c r="F149" s="203" t="s">
        <v>170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155</v>
      </c>
      <c r="AU149" s="16" t="s">
        <v>84</v>
      </c>
    </row>
    <row r="150" spans="1:65" s="13" customFormat="1" ht="11.25">
      <c r="B150" s="204"/>
      <c r="C150" s="205"/>
      <c r="D150" s="198" t="s">
        <v>161</v>
      </c>
      <c r="E150" s="206" t="s">
        <v>1</v>
      </c>
      <c r="F150" s="207" t="s">
        <v>171</v>
      </c>
      <c r="G150" s="205"/>
      <c r="H150" s="208">
        <v>41.271999999999998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161</v>
      </c>
      <c r="AU150" s="214" t="s">
        <v>84</v>
      </c>
      <c r="AV150" s="13" t="s">
        <v>84</v>
      </c>
      <c r="AW150" s="13" t="s">
        <v>31</v>
      </c>
      <c r="AX150" s="13" t="s">
        <v>74</v>
      </c>
      <c r="AY150" s="214" t="s">
        <v>130</v>
      </c>
    </row>
    <row r="151" spans="1:65" s="13" customFormat="1" ht="11.25">
      <c r="B151" s="204"/>
      <c r="C151" s="205"/>
      <c r="D151" s="198" t="s">
        <v>161</v>
      </c>
      <c r="E151" s="206" t="s">
        <v>1</v>
      </c>
      <c r="F151" s="207" t="s">
        <v>172</v>
      </c>
      <c r="G151" s="205"/>
      <c r="H151" s="208">
        <v>61.170999999999999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161</v>
      </c>
      <c r="AU151" s="214" t="s">
        <v>84</v>
      </c>
      <c r="AV151" s="13" t="s">
        <v>84</v>
      </c>
      <c r="AW151" s="13" t="s">
        <v>31</v>
      </c>
      <c r="AX151" s="13" t="s">
        <v>74</v>
      </c>
      <c r="AY151" s="214" t="s">
        <v>130</v>
      </c>
    </row>
    <row r="152" spans="1:65" s="14" customFormat="1" ht="11.25">
      <c r="B152" s="215"/>
      <c r="C152" s="216"/>
      <c r="D152" s="198" t="s">
        <v>161</v>
      </c>
      <c r="E152" s="217" t="s">
        <v>1</v>
      </c>
      <c r="F152" s="218" t="s">
        <v>173</v>
      </c>
      <c r="G152" s="216"/>
      <c r="H152" s="219">
        <v>102.443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161</v>
      </c>
      <c r="AU152" s="225" t="s">
        <v>84</v>
      </c>
      <c r="AV152" s="14" t="s">
        <v>137</v>
      </c>
      <c r="AW152" s="14" t="s">
        <v>31</v>
      </c>
      <c r="AX152" s="14" t="s">
        <v>82</v>
      </c>
      <c r="AY152" s="225" t="s">
        <v>130</v>
      </c>
    </row>
    <row r="153" spans="1:65" s="2" customFormat="1" ht="24">
      <c r="A153" s="33"/>
      <c r="B153" s="34"/>
      <c r="C153" s="185" t="s">
        <v>174</v>
      </c>
      <c r="D153" s="185" t="s">
        <v>132</v>
      </c>
      <c r="E153" s="186" t="s">
        <v>175</v>
      </c>
      <c r="F153" s="187" t="s">
        <v>176</v>
      </c>
      <c r="G153" s="188" t="s">
        <v>167</v>
      </c>
      <c r="H153" s="189">
        <v>425.85500000000002</v>
      </c>
      <c r="I153" s="190"/>
      <c r="J153" s="191">
        <f>ROUND(I153*H153,2)</f>
        <v>0</v>
      </c>
      <c r="K153" s="187" t="s">
        <v>136</v>
      </c>
      <c r="L153" s="38"/>
      <c r="M153" s="192" t="s">
        <v>1</v>
      </c>
      <c r="N153" s="193" t="s">
        <v>39</v>
      </c>
      <c r="O153" s="70"/>
      <c r="P153" s="194">
        <f>O153*H153</f>
        <v>0</v>
      </c>
      <c r="Q153" s="194">
        <v>3.1818399999999997E-2</v>
      </c>
      <c r="R153" s="194">
        <f>Q153*H153</f>
        <v>13.550024731999999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137</v>
      </c>
      <c r="AT153" s="196" t="s">
        <v>132</v>
      </c>
      <c r="AU153" s="196" t="s">
        <v>84</v>
      </c>
      <c r="AY153" s="16" t="s">
        <v>130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82</v>
      </c>
      <c r="BK153" s="197">
        <f>ROUND(I153*H153,2)</f>
        <v>0</v>
      </c>
      <c r="BL153" s="16" t="s">
        <v>137</v>
      </c>
      <c r="BM153" s="196" t="s">
        <v>177</v>
      </c>
    </row>
    <row r="154" spans="1:65" s="2" customFormat="1" ht="11.25">
      <c r="A154" s="33"/>
      <c r="B154" s="34"/>
      <c r="C154" s="35"/>
      <c r="D154" s="198" t="s">
        <v>139</v>
      </c>
      <c r="E154" s="35"/>
      <c r="F154" s="199" t="s">
        <v>178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139</v>
      </c>
      <c r="AU154" s="16" t="s">
        <v>84</v>
      </c>
    </row>
    <row r="155" spans="1:65" s="2" customFormat="1" ht="175.5">
      <c r="A155" s="33"/>
      <c r="B155" s="34"/>
      <c r="C155" s="35"/>
      <c r="D155" s="198" t="s">
        <v>141</v>
      </c>
      <c r="E155" s="35"/>
      <c r="F155" s="203" t="s">
        <v>179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141</v>
      </c>
      <c r="AU155" s="16" t="s">
        <v>84</v>
      </c>
    </row>
    <row r="156" spans="1:65" s="13" customFormat="1" ht="11.25">
      <c r="B156" s="204"/>
      <c r="C156" s="205"/>
      <c r="D156" s="198" t="s">
        <v>161</v>
      </c>
      <c r="E156" s="206" t="s">
        <v>1</v>
      </c>
      <c r="F156" s="207" t="s">
        <v>180</v>
      </c>
      <c r="G156" s="205"/>
      <c r="H156" s="208">
        <v>288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161</v>
      </c>
      <c r="AU156" s="214" t="s">
        <v>84</v>
      </c>
      <c r="AV156" s="13" t="s">
        <v>84</v>
      </c>
      <c r="AW156" s="13" t="s">
        <v>31</v>
      </c>
      <c r="AX156" s="13" t="s">
        <v>74</v>
      </c>
      <c r="AY156" s="214" t="s">
        <v>130</v>
      </c>
    </row>
    <row r="157" spans="1:65" s="13" customFormat="1" ht="22.5">
      <c r="B157" s="204"/>
      <c r="C157" s="205"/>
      <c r="D157" s="198" t="s">
        <v>161</v>
      </c>
      <c r="E157" s="206" t="s">
        <v>1</v>
      </c>
      <c r="F157" s="207" t="s">
        <v>181</v>
      </c>
      <c r="G157" s="205"/>
      <c r="H157" s="208">
        <v>137.85499999999999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161</v>
      </c>
      <c r="AU157" s="214" t="s">
        <v>84</v>
      </c>
      <c r="AV157" s="13" t="s">
        <v>84</v>
      </c>
      <c r="AW157" s="13" t="s">
        <v>31</v>
      </c>
      <c r="AX157" s="13" t="s">
        <v>74</v>
      </c>
      <c r="AY157" s="214" t="s">
        <v>130</v>
      </c>
    </row>
    <row r="158" spans="1:65" s="14" customFormat="1" ht="11.25">
      <c r="B158" s="215"/>
      <c r="C158" s="216"/>
      <c r="D158" s="198" t="s">
        <v>161</v>
      </c>
      <c r="E158" s="217" t="s">
        <v>1</v>
      </c>
      <c r="F158" s="218" t="s">
        <v>173</v>
      </c>
      <c r="G158" s="216"/>
      <c r="H158" s="219">
        <v>425.85500000000002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161</v>
      </c>
      <c r="AU158" s="225" t="s">
        <v>84</v>
      </c>
      <c r="AV158" s="14" t="s">
        <v>137</v>
      </c>
      <c r="AW158" s="14" t="s">
        <v>31</v>
      </c>
      <c r="AX158" s="14" t="s">
        <v>82</v>
      </c>
      <c r="AY158" s="225" t="s">
        <v>130</v>
      </c>
    </row>
    <row r="159" spans="1:65" s="2" customFormat="1" ht="24">
      <c r="A159" s="33"/>
      <c r="B159" s="34"/>
      <c r="C159" s="185" t="s">
        <v>182</v>
      </c>
      <c r="D159" s="185" t="s">
        <v>132</v>
      </c>
      <c r="E159" s="186" t="s">
        <v>183</v>
      </c>
      <c r="F159" s="187" t="s">
        <v>184</v>
      </c>
      <c r="G159" s="188" t="s">
        <v>167</v>
      </c>
      <c r="H159" s="189">
        <v>425.85500000000002</v>
      </c>
      <c r="I159" s="190"/>
      <c r="J159" s="191">
        <f>ROUND(I159*H159,2)</f>
        <v>0</v>
      </c>
      <c r="K159" s="187" t="s">
        <v>136</v>
      </c>
      <c r="L159" s="38"/>
      <c r="M159" s="192" t="s">
        <v>1</v>
      </c>
      <c r="N159" s="193" t="s">
        <v>39</v>
      </c>
      <c r="O159" s="70"/>
      <c r="P159" s="194">
        <f>O159*H159</f>
        <v>0</v>
      </c>
      <c r="Q159" s="194">
        <v>1.192E-4</v>
      </c>
      <c r="R159" s="194">
        <f>Q159*H159</f>
        <v>5.0761916000000004E-2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137</v>
      </c>
      <c r="AT159" s="196" t="s">
        <v>132</v>
      </c>
      <c r="AU159" s="196" t="s">
        <v>84</v>
      </c>
      <c r="AY159" s="16" t="s">
        <v>130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82</v>
      </c>
      <c r="BK159" s="197">
        <f>ROUND(I159*H159,2)</f>
        <v>0</v>
      </c>
      <c r="BL159" s="16" t="s">
        <v>137</v>
      </c>
      <c r="BM159" s="196" t="s">
        <v>185</v>
      </c>
    </row>
    <row r="160" spans="1:65" s="2" customFormat="1" ht="11.25">
      <c r="A160" s="33"/>
      <c r="B160" s="34"/>
      <c r="C160" s="35"/>
      <c r="D160" s="198" t="s">
        <v>139</v>
      </c>
      <c r="E160" s="35"/>
      <c r="F160" s="199" t="s">
        <v>186</v>
      </c>
      <c r="G160" s="35"/>
      <c r="H160" s="35"/>
      <c r="I160" s="200"/>
      <c r="J160" s="35"/>
      <c r="K160" s="35"/>
      <c r="L160" s="38"/>
      <c r="M160" s="201"/>
      <c r="N160" s="202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139</v>
      </c>
      <c r="AU160" s="16" t="s">
        <v>84</v>
      </c>
    </row>
    <row r="161" spans="1:65" s="2" customFormat="1" ht="175.5">
      <c r="A161" s="33"/>
      <c r="B161" s="34"/>
      <c r="C161" s="35"/>
      <c r="D161" s="198" t="s">
        <v>141</v>
      </c>
      <c r="E161" s="35"/>
      <c r="F161" s="203" t="s">
        <v>179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141</v>
      </c>
      <c r="AU161" s="16" t="s">
        <v>84</v>
      </c>
    </row>
    <row r="162" spans="1:65" s="2" customFormat="1" ht="24">
      <c r="A162" s="33"/>
      <c r="B162" s="34"/>
      <c r="C162" s="185" t="s">
        <v>187</v>
      </c>
      <c r="D162" s="185" t="s">
        <v>132</v>
      </c>
      <c r="E162" s="186" t="s">
        <v>188</v>
      </c>
      <c r="F162" s="187" t="s">
        <v>189</v>
      </c>
      <c r="G162" s="188" t="s">
        <v>167</v>
      </c>
      <c r="H162" s="189">
        <v>425.85500000000002</v>
      </c>
      <c r="I162" s="190"/>
      <c r="J162" s="191">
        <f>ROUND(I162*H162,2)</f>
        <v>0</v>
      </c>
      <c r="K162" s="187" t="s">
        <v>136</v>
      </c>
      <c r="L162" s="38"/>
      <c r="M162" s="192" t="s">
        <v>1</v>
      </c>
      <c r="N162" s="193" t="s">
        <v>39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137</v>
      </c>
      <c r="AT162" s="196" t="s">
        <v>132</v>
      </c>
      <c r="AU162" s="196" t="s">
        <v>84</v>
      </c>
      <c r="AY162" s="16" t="s">
        <v>130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82</v>
      </c>
      <c r="BK162" s="197">
        <f>ROUND(I162*H162,2)</f>
        <v>0</v>
      </c>
      <c r="BL162" s="16" t="s">
        <v>137</v>
      </c>
      <c r="BM162" s="196" t="s">
        <v>190</v>
      </c>
    </row>
    <row r="163" spans="1:65" s="2" customFormat="1" ht="11.25">
      <c r="A163" s="33"/>
      <c r="B163" s="34"/>
      <c r="C163" s="35"/>
      <c r="D163" s="198" t="s">
        <v>139</v>
      </c>
      <c r="E163" s="35"/>
      <c r="F163" s="199" t="s">
        <v>191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139</v>
      </c>
      <c r="AU163" s="16" t="s">
        <v>84</v>
      </c>
    </row>
    <row r="164" spans="1:65" s="2" customFormat="1" ht="175.5">
      <c r="A164" s="33"/>
      <c r="B164" s="34"/>
      <c r="C164" s="35"/>
      <c r="D164" s="198" t="s">
        <v>141</v>
      </c>
      <c r="E164" s="35"/>
      <c r="F164" s="203" t="s">
        <v>179</v>
      </c>
      <c r="G164" s="35"/>
      <c r="H164" s="35"/>
      <c r="I164" s="200"/>
      <c r="J164" s="35"/>
      <c r="K164" s="35"/>
      <c r="L164" s="38"/>
      <c r="M164" s="201"/>
      <c r="N164" s="202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141</v>
      </c>
      <c r="AU164" s="16" t="s">
        <v>84</v>
      </c>
    </row>
    <row r="165" spans="1:65" s="2" customFormat="1" ht="24">
      <c r="A165" s="33"/>
      <c r="B165" s="34"/>
      <c r="C165" s="185" t="s">
        <v>192</v>
      </c>
      <c r="D165" s="185" t="s">
        <v>132</v>
      </c>
      <c r="E165" s="186" t="s">
        <v>193</v>
      </c>
      <c r="F165" s="187" t="s">
        <v>194</v>
      </c>
      <c r="G165" s="188" t="s">
        <v>195</v>
      </c>
      <c r="H165" s="189">
        <v>18118.04</v>
      </c>
      <c r="I165" s="190"/>
      <c r="J165" s="191">
        <f>ROUND(I165*H165,2)</f>
        <v>0</v>
      </c>
      <c r="K165" s="187" t="s">
        <v>136</v>
      </c>
      <c r="L165" s="38"/>
      <c r="M165" s="192" t="s">
        <v>1</v>
      </c>
      <c r="N165" s="193" t="s">
        <v>39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137</v>
      </c>
      <c r="AT165" s="196" t="s">
        <v>132</v>
      </c>
      <c r="AU165" s="196" t="s">
        <v>84</v>
      </c>
      <c r="AY165" s="16" t="s">
        <v>130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82</v>
      </c>
      <c r="BK165" s="197">
        <f>ROUND(I165*H165,2)</f>
        <v>0</v>
      </c>
      <c r="BL165" s="16" t="s">
        <v>137</v>
      </c>
      <c r="BM165" s="196" t="s">
        <v>196</v>
      </c>
    </row>
    <row r="166" spans="1:65" s="2" customFormat="1" ht="48.75">
      <c r="A166" s="33"/>
      <c r="B166" s="34"/>
      <c r="C166" s="35"/>
      <c r="D166" s="198" t="s">
        <v>139</v>
      </c>
      <c r="E166" s="35"/>
      <c r="F166" s="199" t="s">
        <v>197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139</v>
      </c>
      <c r="AU166" s="16" t="s">
        <v>84</v>
      </c>
    </row>
    <row r="167" spans="1:65" s="2" customFormat="1" ht="146.25">
      <c r="A167" s="33"/>
      <c r="B167" s="34"/>
      <c r="C167" s="35"/>
      <c r="D167" s="198" t="s">
        <v>141</v>
      </c>
      <c r="E167" s="35"/>
      <c r="F167" s="203" t="s">
        <v>198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141</v>
      </c>
      <c r="AU167" s="16" t="s">
        <v>84</v>
      </c>
    </row>
    <row r="168" spans="1:65" s="2" customFormat="1" ht="19.5">
      <c r="A168" s="33"/>
      <c r="B168" s="34"/>
      <c r="C168" s="35"/>
      <c r="D168" s="198" t="s">
        <v>155</v>
      </c>
      <c r="E168" s="35"/>
      <c r="F168" s="203" t="s">
        <v>199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155</v>
      </c>
      <c r="AU168" s="16" t="s">
        <v>84</v>
      </c>
    </row>
    <row r="169" spans="1:65" s="13" customFormat="1" ht="11.25">
      <c r="B169" s="204"/>
      <c r="C169" s="205"/>
      <c r="D169" s="198" t="s">
        <v>161</v>
      </c>
      <c r="E169" s="206" t="s">
        <v>1</v>
      </c>
      <c r="F169" s="207" t="s">
        <v>200</v>
      </c>
      <c r="G169" s="205"/>
      <c r="H169" s="208">
        <v>18118.04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161</v>
      </c>
      <c r="AU169" s="214" t="s">
        <v>84</v>
      </c>
      <c r="AV169" s="13" t="s">
        <v>84</v>
      </c>
      <c r="AW169" s="13" t="s">
        <v>31</v>
      </c>
      <c r="AX169" s="13" t="s">
        <v>82</v>
      </c>
      <c r="AY169" s="214" t="s">
        <v>130</v>
      </c>
    </row>
    <row r="170" spans="1:65" s="2" customFormat="1" ht="24">
      <c r="A170" s="33"/>
      <c r="B170" s="34"/>
      <c r="C170" s="185" t="s">
        <v>201</v>
      </c>
      <c r="D170" s="185" t="s">
        <v>132</v>
      </c>
      <c r="E170" s="186" t="s">
        <v>202</v>
      </c>
      <c r="F170" s="187" t="s">
        <v>203</v>
      </c>
      <c r="G170" s="188" t="s">
        <v>195</v>
      </c>
      <c r="H170" s="189">
        <v>44337.52</v>
      </c>
      <c r="I170" s="190"/>
      <c r="J170" s="191">
        <f>ROUND(I170*H170,2)</f>
        <v>0</v>
      </c>
      <c r="K170" s="187" t="s">
        <v>136</v>
      </c>
      <c r="L170" s="38"/>
      <c r="M170" s="192" t="s">
        <v>1</v>
      </c>
      <c r="N170" s="193" t="s">
        <v>39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137</v>
      </c>
      <c r="AT170" s="196" t="s">
        <v>132</v>
      </c>
      <c r="AU170" s="196" t="s">
        <v>84</v>
      </c>
      <c r="AY170" s="16" t="s">
        <v>130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82</v>
      </c>
      <c r="BK170" s="197">
        <f>ROUND(I170*H170,2)</f>
        <v>0</v>
      </c>
      <c r="BL170" s="16" t="s">
        <v>137</v>
      </c>
      <c r="BM170" s="196" t="s">
        <v>204</v>
      </c>
    </row>
    <row r="171" spans="1:65" s="2" customFormat="1" ht="48.75">
      <c r="A171" s="33"/>
      <c r="B171" s="34"/>
      <c r="C171" s="35"/>
      <c r="D171" s="198" t="s">
        <v>139</v>
      </c>
      <c r="E171" s="35"/>
      <c r="F171" s="199" t="s">
        <v>205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139</v>
      </c>
      <c r="AU171" s="16" t="s">
        <v>84</v>
      </c>
    </row>
    <row r="172" spans="1:65" s="2" customFormat="1" ht="146.25">
      <c r="A172" s="33"/>
      <c r="B172" s="34"/>
      <c r="C172" s="35"/>
      <c r="D172" s="198" t="s">
        <v>141</v>
      </c>
      <c r="E172" s="35"/>
      <c r="F172" s="203" t="s">
        <v>198</v>
      </c>
      <c r="G172" s="35"/>
      <c r="H172" s="35"/>
      <c r="I172" s="200"/>
      <c r="J172" s="35"/>
      <c r="K172" s="35"/>
      <c r="L172" s="38"/>
      <c r="M172" s="201"/>
      <c r="N172" s="202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141</v>
      </c>
      <c r="AU172" s="16" t="s">
        <v>84</v>
      </c>
    </row>
    <row r="173" spans="1:65" s="2" customFormat="1" ht="19.5">
      <c r="A173" s="33"/>
      <c r="B173" s="34"/>
      <c r="C173" s="35"/>
      <c r="D173" s="198" t="s">
        <v>155</v>
      </c>
      <c r="E173" s="35"/>
      <c r="F173" s="203" t="s">
        <v>199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155</v>
      </c>
      <c r="AU173" s="16" t="s">
        <v>84</v>
      </c>
    </row>
    <row r="174" spans="1:65" s="13" customFormat="1" ht="11.25">
      <c r="B174" s="204"/>
      <c r="C174" s="205"/>
      <c r="D174" s="198" t="s">
        <v>161</v>
      </c>
      <c r="E174" s="206" t="s">
        <v>1</v>
      </c>
      <c r="F174" s="207" t="s">
        <v>206</v>
      </c>
      <c r="G174" s="205"/>
      <c r="H174" s="208">
        <v>44337.52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161</v>
      </c>
      <c r="AU174" s="214" t="s">
        <v>84</v>
      </c>
      <c r="AV174" s="13" t="s">
        <v>84</v>
      </c>
      <c r="AW174" s="13" t="s">
        <v>31</v>
      </c>
      <c r="AX174" s="13" t="s">
        <v>82</v>
      </c>
      <c r="AY174" s="214" t="s">
        <v>130</v>
      </c>
    </row>
    <row r="175" spans="1:65" s="2" customFormat="1" ht="24">
      <c r="A175" s="33"/>
      <c r="B175" s="34"/>
      <c r="C175" s="185" t="s">
        <v>207</v>
      </c>
      <c r="D175" s="185" t="s">
        <v>132</v>
      </c>
      <c r="E175" s="186" t="s">
        <v>208</v>
      </c>
      <c r="F175" s="187" t="s">
        <v>209</v>
      </c>
      <c r="G175" s="188" t="s">
        <v>195</v>
      </c>
      <c r="H175" s="189">
        <v>17180.900000000001</v>
      </c>
      <c r="I175" s="190"/>
      <c r="J175" s="191">
        <f>ROUND(I175*H175,2)</f>
        <v>0</v>
      </c>
      <c r="K175" s="187" t="s">
        <v>136</v>
      </c>
      <c r="L175" s="38"/>
      <c r="M175" s="192" t="s">
        <v>1</v>
      </c>
      <c r="N175" s="193" t="s">
        <v>39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137</v>
      </c>
      <c r="AT175" s="196" t="s">
        <v>132</v>
      </c>
      <c r="AU175" s="196" t="s">
        <v>84</v>
      </c>
      <c r="AY175" s="16" t="s">
        <v>130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82</v>
      </c>
      <c r="BK175" s="197">
        <f>ROUND(I175*H175,2)</f>
        <v>0</v>
      </c>
      <c r="BL175" s="16" t="s">
        <v>137</v>
      </c>
      <c r="BM175" s="196" t="s">
        <v>210</v>
      </c>
    </row>
    <row r="176" spans="1:65" s="2" customFormat="1" ht="48.75">
      <c r="A176" s="33"/>
      <c r="B176" s="34"/>
      <c r="C176" s="35"/>
      <c r="D176" s="198" t="s">
        <v>139</v>
      </c>
      <c r="E176" s="35"/>
      <c r="F176" s="199" t="s">
        <v>211</v>
      </c>
      <c r="G176" s="35"/>
      <c r="H176" s="35"/>
      <c r="I176" s="200"/>
      <c r="J176" s="35"/>
      <c r="K176" s="35"/>
      <c r="L176" s="38"/>
      <c r="M176" s="201"/>
      <c r="N176" s="202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139</v>
      </c>
      <c r="AU176" s="16" t="s">
        <v>84</v>
      </c>
    </row>
    <row r="177" spans="1:65" s="2" customFormat="1" ht="146.25">
      <c r="A177" s="33"/>
      <c r="B177" s="34"/>
      <c r="C177" s="35"/>
      <c r="D177" s="198" t="s">
        <v>141</v>
      </c>
      <c r="E177" s="35"/>
      <c r="F177" s="203" t="s">
        <v>198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141</v>
      </c>
      <c r="AU177" s="16" t="s">
        <v>84</v>
      </c>
    </row>
    <row r="178" spans="1:65" s="13" customFormat="1" ht="11.25">
      <c r="B178" s="204"/>
      <c r="C178" s="205"/>
      <c r="D178" s="198" t="s">
        <v>161</v>
      </c>
      <c r="E178" s="206" t="s">
        <v>1</v>
      </c>
      <c r="F178" s="207" t="s">
        <v>212</v>
      </c>
      <c r="G178" s="205"/>
      <c r="H178" s="208">
        <v>17180.900000000001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161</v>
      </c>
      <c r="AU178" s="214" t="s">
        <v>84</v>
      </c>
      <c r="AV178" s="13" t="s">
        <v>84</v>
      </c>
      <c r="AW178" s="13" t="s">
        <v>31</v>
      </c>
      <c r="AX178" s="13" t="s">
        <v>82</v>
      </c>
      <c r="AY178" s="214" t="s">
        <v>130</v>
      </c>
    </row>
    <row r="179" spans="1:65" s="2" customFormat="1" ht="24">
      <c r="A179" s="33"/>
      <c r="B179" s="34"/>
      <c r="C179" s="185" t="s">
        <v>213</v>
      </c>
      <c r="D179" s="185" t="s">
        <v>132</v>
      </c>
      <c r="E179" s="186" t="s">
        <v>214</v>
      </c>
      <c r="F179" s="187" t="s">
        <v>215</v>
      </c>
      <c r="G179" s="188" t="s">
        <v>195</v>
      </c>
      <c r="H179" s="189">
        <v>42044.2</v>
      </c>
      <c r="I179" s="190"/>
      <c r="J179" s="191">
        <f>ROUND(I179*H179,2)</f>
        <v>0</v>
      </c>
      <c r="K179" s="187" t="s">
        <v>136</v>
      </c>
      <c r="L179" s="38"/>
      <c r="M179" s="192" t="s">
        <v>1</v>
      </c>
      <c r="N179" s="193" t="s">
        <v>39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137</v>
      </c>
      <c r="AT179" s="196" t="s">
        <v>132</v>
      </c>
      <c r="AU179" s="196" t="s">
        <v>84</v>
      </c>
      <c r="AY179" s="16" t="s">
        <v>130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82</v>
      </c>
      <c r="BK179" s="197">
        <f>ROUND(I179*H179,2)</f>
        <v>0</v>
      </c>
      <c r="BL179" s="16" t="s">
        <v>137</v>
      </c>
      <c r="BM179" s="196" t="s">
        <v>216</v>
      </c>
    </row>
    <row r="180" spans="1:65" s="2" customFormat="1" ht="48.75">
      <c r="A180" s="33"/>
      <c r="B180" s="34"/>
      <c r="C180" s="35"/>
      <c r="D180" s="198" t="s">
        <v>139</v>
      </c>
      <c r="E180" s="35"/>
      <c r="F180" s="199" t="s">
        <v>217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139</v>
      </c>
      <c r="AU180" s="16" t="s">
        <v>84</v>
      </c>
    </row>
    <row r="181" spans="1:65" s="2" customFormat="1" ht="146.25">
      <c r="A181" s="33"/>
      <c r="B181" s="34"/>
      <c r="C181" s="35"/>
      <c r="D181" s="198" t="s">
        <v>141</v>
      </c>
      <c r="E181" s="35"/>
      <c r="F181" s="203" t="s">
        <v>198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141</v>
      </c>
      <c r="AU181" s="16" t="s">
        <v>84</v>
      </c>
    </row>
    <row r="182" spans="1:65" s="13" customFormat="1" ht="11.25">
      <c r="B182" s="204"/>
      <c r="C182" s="205"/>
      <c r="D182" s="198" t="s">
        <v>161</v>
      </c>
      <c r="E182" s="206" t="s">
        <v>1</v>
      </c>
      <c r="F182" s="207" t="s">
        <v>218</v>
      </c>
      <c r="G182" s="205"/>
      <c r="H182" s="208">
        <v>42044.2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161</v>
      </c>
      <c r="AU182" s="214" t="s">
        <v>84</v>
      </c>
      <c r="AV182" s="13" t="s">
        <v>84</v>
      </c>
      <c r="AW182" s="13" t="s">
        <v>31</v>
      </c>
      <c r="AX182" s="13" t="s">
        <v>82</v>
      </c>
      <c r="AY182" s="214" t="s">
        <v>130</v>
      </c>
    </row>
    <row r="183" spans="1:65" s="2" customFormat="1" ht="16.5" customHeight="1">
      <c r="A183" s="33"/>
      <c r="B183" s="34"/>
      <c r="C183" s="226" t="s">
        <v>219</v>
      </c>
      <c r="D183" s="226" t="s">
        <v>220</v>
      </c>
      <c r="E183" s="227" t="s">
        <v>221</v>
      </c>
      <c r="F183" s="228" t="s">
        <v>222</v>
      </c>
      <c r="G183" s="229" t="s">
        <v>223</v>
      </c>
      <c r="H183" s="230">
        <v>62.456000000000003</v>
      </c>
      <c r="I183" s="231"/>
      <c r="J183" s="232">
        <f>ROUND(I183*H183,2)</f>
        <v>0</v>
      </c>
      <c r="K183" s="228" t="s">
        <v>1</v>
      </c>
      <c r="L183" s="233"/>
      <c r="M183" s="234" t="s">
        <v>1</v>
      </c>
      <c r="N183" s="235" t="s">
        <v>39</v>
      </c>
      <c r="O183" s="70"/>
      <c r="P183" s="194">
        <f>O183*H183</f>
        <v>0</v>
      </c>
      <c r="Q183" s="194">
        <v>1</v>
      </c>
      <c r="R183" s="194">
        <f>Q183*H183</f>
        <v>62.456000000000003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187</v>
      </c>
      <c r="AT183" s="196" t="s">
        <v>220</v>
      </c>
      <c r="AU183" s="196" t="s">
        <v>84</v>
      </c>
      <c r="AY183" s="16" t="s">
        <v>130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82</v>
      </c>
      <c r="BK183" s="197">
        <f>ROUND(I183*H183,2)</f>
        <v>0</v>
      </c>
      <c r="BL183" s="16" t="s">
        <v>137</v>
      </c>
      <c r="BM183" s="196" t="s">
        <v>224</v>
      </c>
    </row>
    <row r="184" spans="1:65" s="2" customFormat="1" ht="11.25">
      <c r="A184" s="33"/>
      <c r="B184" s="34"/>
      <c r="C184" s="35"/>
      <c r="D184" s="198" t="s">
        <v>139</v>
      </c>
      <c r="E184" s="35"/>
      <c r="F184" s="199" t="s">
        <v>225</v>
      </c>
      <c r="G184" s="35"/>
      <c r="H184" s="35"/>
      <c r="I184" s="200"/>
      <c r="J184" s="35"/>
      <c r="K184" s="35"/>
      <c r="L184" s="38"/>
      <c r="M184" s="201"/>
      <c r="N184" s="202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139</v>
      </c>
      <c r="AU184" s="16" t="s">
        <v>84</v>
      </c>
    </row>
    <row r="185" spans="1:65" s="2" customFormat="1" ht="19.5">
      <c r="A185" s="33"/>
      <c r="B185" s="34"/>
      <c r="C185" s="35"/>
      <c r="D185" s="198" t="s">
        <v>155</v>
      </c>
      <c r="E185" s="35"/>
      <c r="F185" s="203" t="s">
        <v>226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155</v>
      </c>
      <c r="AU185" s="16" t="s">
        <v>84</v>
      </c>
    </row>
    <row r="186" spans="1:65" s="13" customFormat="1" ht="11.25">
      <c r="B186" s="204"/>
      <c r="C186" s="205"/>
      <c r="D186" s="198" t="s">
        <v>161</v>
      </c>
      <c r="E186" s="206" t="s">
        <v>1</v>
      </c>
      <c r="F186" s="207" t="s">
        <v>227</v>
      </c>
      <c r="G186" s="205"/>
      <c r="H186" s="208">
        <v>62.456000000000003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161</v>
      </c>
      <c r="AU186" s="214" t="s">
        <v>84</v>
      </c>
      <c r="AV186" s="13" t="s">
        <v>84</v>
      </c>
      <c r="AW186" s="13" t="s">
        <v>31</v>
      </c>
      <c r="AX186" s="13" t="s">
        <v>82</v>
      </c>
      <c r="AY186" s="214" t="s">
        <v>130</v>
      </c>
    </row>
    <row r="187" spans="1:65" s="2" customFormat="1" ht="24">
      <c r="A187" s="33"/>
      <c r="B187" s="34"/>
      <c r="C187" s="185" t="s">
        <v>228</v>
      </c>
      <c r="D187" s="185" t="s">
        <v>132</v>
      </c>
      <c r="E187" s="186" t="s">
        <v>229</v>
      </c>
      <c r="F187" s="187" t="s">
        <v>230</v>
      </c>
      <c r="G187" s="188" t="s">
        <v>167</v>
      </c>
      <c r="H187" s="189">
        <v>1.2609999999999999</v>
      </c>
      <c r="I187" s="190"/>
      <c r="J187" s="191">
        <f>ROUND(I187*H187,2)</f>
        <v>0</v>
      </c>
      <c r="K187" s="187" t="s">
        <v>136</v>
      </c>
      <c r="L187" s="38"/>
      <c r="M187" s="192" t="s">
        <v>1</v>
      </c>
      <c r="N187" s="193" t="s">
        <v>39</v>
      </c>
      <c r="O187" s="70"/>
      <c r="P187" s="194">
        <f>O187*H187</f>
        <v>0</v>
      </c>
      <c r="Q187" s="194">
        <v>2.6450000000000001E-2</v>
      </c>
      <c r="R187" s="194">
        <f>Q187*H187</f>
        <v>3.335345E-2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231</v>
      </c>
      <c r="AT187" s="196" t="s">
        <v>132</v>
      </c>
      <c r="AU187" s="196" t="s">
        <v>84</v>
      </c>
      <c r="AY187" s="16" t="s">
        <v>130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82</v>
      </c>
      <c r="BK187" s="197">
        <f>ROUND(I187*H187,2)</f>
        <v>0</v>
      </c>
      <c r="BL187" s="16" t="s">
        <v>231</v>
      </c>
      <c r="BM187" s="196" t="s">
        <v>232</v>
      </c>
    </row>
    <row r="188" spans="1:65" s="2" customFormat="1" ht="19.5">
      <c r="A188" s="33"/>
      <c r="B188" s="34"/>
      <c r="C188" s="35"/>
      <c r="D188" s="198" t="s">
        <v>139</v>
      </c>
      <c r="E188" s="35"/>
      <c r="F188" s="199" t="s">
        <v>233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139</v>
      </c>
      <c r="AU188" s="16" t="s">
        <v>84</v>
      </c>
    </row>
    <row r="189" spans="1:65" s="2" customFormat="1" ht="97.5">
      <c r="A189" s="33"/>
      <c r="B189" s="34"/>
      <c r="C189" s="35"/>
      <c r="D189" s="198" t="s">
        <v>141</v>
      </c>
      <c r="E189" s="35"/>
      <c r="F189" s="203" t="s">
        <v>234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141</v>
      </c>
      <c r="AU189" s="16" t="s">
        <v>84</v>
      </c>
    </row>
    <row r="190" spans="1:65" s="13" customFormat="1" ht="11.25">
      <c r="B190" s="204"/>
      <c r="C190" s="205"/>
      <c r="D190" s="198" t="s">
        <v>161</v>
      </c>
      <c r="E190" s="206" t="s">
        <v>1</v>
      </c>
      <c r="F190" s="207" t="s">
        <v>235</v>
      </c>
      <c r="G190" s="205"/>
      <c r="H190" s="208">
        <v>1.2609999999999999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161</v>
      </c>
      <c r="AU190" s="214" t="s">
        <v>84</v>
      </c>
      <c r="AV190" s="13" t="s">
        <v>84</v>
      </c>
      <c r="AW190" s="13" t="s">
        <v>31</v>
      </c>
      <c r="AX190" s="13" t="s">
        <v>82</v>
      </c>
      <c r="AY190" s="214" t="s">
        <v>130</v>
      </c>
    </row>
    <row r="191" spans="1:65" s="2" customFormat="1" ht="24">
      <c r="A191" s="33"/>
      <c r="B191" s="34"/>
      <c r="C191" s="185" t="s">
        <v>8</v>
      </c>
      <c r="D191" s="185" t="s">
        <v>132</v>
      </c>
      <c r="E191" s="186" t="s">
        <v>236</v>
      </c>
      <c r="F191" s="187" t="s">
        <v>237</v>
      </c>
      <c r="G191" s="188" t="s">
        <v>167</v>
      </c>
      <c r="H191" s="189">
        <v>1.2609999999999999</v>
      </c>
      <c r="I191" s="190"/>
      <c r="J191" s="191">
        <f>ROUND(I191*H191,2)</f>
        <v>0</v>
      </c>
      <c r="K191" s="187" t="s">
        <v>136</v>
      </c>
      <c r="L191" s="38"/>
      <c r="M191" s="192" t="s">
        <v>1</v>
      </c>
      <c r="N191" s="193" t="s">
        <v>39</v>
      </c>
      <c r="O191" s="70"/>
      <c r="P191" s="194">
        <f>O191*H191</f>
        <v>0</v>
      </c>
      <c r="Q191" s="194">
        <v>2.6450000000000001E-2</v>
      </c>
      <c r="R191" s="194">
        <f>Q191*H191</f>
        <v>3.335345E-2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137</v>
      </c>
      <c r="AT191" s="196" t="s">
        <v>132</v>
      </c>
      <c r="AU191" s="196" t="s">
        <v>84</v>
      </c>
      <c r="AY191" s="16" t="s">
        <v>130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82</v>
      </c>
      <c r="BK191" s="197">
        <f>ROUND(I191*H191,2)</f>
        <v>0</v>
      </c>
      <c r="BL191" s="16" t="s">
        <v>137</v>
      </c>
      <c r="BM191" s="196" t="s">
        <v>238</v>
      </c>
    </row>
    <row r="192" spans="1:65" s="2" customFormat="1" ht="19.5">
      <c r="A192" s="33"/>
      <c r="B192" s="34"/>
      <c r="C192" s="35"/>
      <c r="D192" s="198" t="s">
        <v>139</v>
      </c>
      <c r="E192" s="35"/>
      <c r="F192" s="199" t="s">
        <v>239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139</v>
      </c>
      <c r="AU192" s="16" t="s">
        <v>84</v>
      </c>
    </row>
    <row r="193" spans="1:65" s="2" customFormat="1" ht="97.5">
      <c r="A193" s="33"/>
      <c r="B193" s="34"/>
      <c r="C193" s="35"/>
      <c r="D193" s="198" t="s">
        <v>141</v>
      </c>
      <c r="E193" s="35"/>
      <c r="F193" s="203" t="s">
        <v>234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141</v>
      </c>
      <c r="AU193" s="16" t="s">
        <v>84</v>
      </c>
    </row>
    <row r="194" spans="1:65" s="12" customFormat="1" ht="22.9" customHeight="1">
      <c r="B194" s="169"/>
      <c r="C194" s="170"/>
      <c r="D194" s="171" t="s">
        <v>73</v>
      </c>
      <c r="E194" s="183" t="s">
        <v>164</v>
      </c>
      <c r="F194" s="183" t="s">
        <v>240</v>
      </c>
      <c r="G194" s="170"/>
      <c r="H194" s="170"/>
      <c r="I194" s="173"/>
      <c r="J194" s="184">
        <f>BK194</f>
        <v>0</v>
      </c>
      <c r="K194" s="170"/>
      <c r="L194" s="175"/>
      <c r="M194" s="176"/>
      <c r="N194" s="177"/>
      <c r="O194" s="177"/>
      <c r="P194" s="178">
        <f>SUM(P195:P218)</f>
        <v>0</v>
      </c>
      <c r="Q194" s="177"/>
      <c r="R194" s="178">
        <f>SUM(R195:R218)</f>
        <v>19.587761799999999</v>
      </c>
      <c r="S194" s="177"/>
      <c r="T194" s="179">
        <f>SUM(T195:T218)</f>
        <v>21.580000000000002</v>
      </c>
      <c r="AR194" s="180" t="s">
        <v>82</v>
      </c>
      <c r="AT194" s="181" t="s">
        <v>73</v>
      </c>
      <c r="AU194" s="181" t="s">
        <v>82</v>
      </c>
      <c r="AY194" s="180" t="s">
        <v>130</v>
      </c>
      <c r="BK194" s="182">
        <f>SUM(BK195:BK218)</f>
        <v>0</v>
      </c>
    </row>
    <row r="195" spans="1:65" s="2" customFormat="1" ht="24">
      <c r="A195" s="33"/>
      <c r="B195" s="34"/>
      <c r="C195" s="185" t="s">
        <v>241</v>
      </c>
      <c r="D195" s="185" t="s">
        <v>132</v>
      </c>
      <c r="E195" s="186" t="s">
        <v>242</v>
      </c>
      <c r="F195" s="187" t="s">
        <v>243</v>
      </c>
      <c r="G195" s="188" t="s">
        <v>244</v>
      </c>
      <c r="H195" s="189">
        <v>128</v>
      </c>
      <c r="I195" s="190"/>
      <c r="J195" s="191">
        <f>ROUND(I195*H195,2)</f>
        <v>0</v>
      </c>
      <c r="K195" s="187" t="s">
        <v>136</v>
      </c>
      <c r="L195" s="38"/>
      <c r="M195" s="192" t="s">
        <v>1</v>
      </c>
      <c r="N195" s="193" t="s">
        <v>39</v>
      </c>
      <c r="O195" s="70"/>
      <c r="P195" s="194">
        <f>O195*H195</f>
        <v>0</v>
      </c>
      <c r="Q195" s="194">
        <v>5.8299999999999997E-4</v>
      </c>
      <c r="R195" s="194">
        <f>Q195*H195</f>
        <v>7.4623999999999996E-2</v>
      </c>
      <c r="S195" s="194">
        <v>0.16600000000000001</v>
      </c>
      <c r="T195" s="195">
        <f>S195*H195</f>
        <v>21.248000000000001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137</v>
      </c>
      <c r="AT195" s="196" t="s">
        <v>132</v>
      </c>
      <c r="AU195" s="196" t="s">
        <v>84</v>
      </c>
      <c r="AY195" s="16" t="s">
        <v>130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82</v>
      </c>
      <c r="BK195" s="197">
        <f>ROUND(I195*H195,2)</f>
        <v>0</v>
      </c>
      <c r="BL195" s="16" t="s">
        <v>137</v>
      </c>
      <c r="BM195" s="196" t="s">
        <v>245</v>
      </c>
    </row>
    <row r="196" spans="1:65" s="2" customFormat="1" ht="19.5">
      <c r="A196" s="33"/>
      <c r="B196" s="34"/>
      <c r="C196" s="35"/>
      <c r="D196" s="198" t="s">
        <v>139</v>
      </c>
      <c r="E196" s="35"/>
      <c r="F196" s="199" t="s">
        <v>246</v>
      </c>
      <c r="G196" s="35"/>
      <c r="H196" s="35"/>
      <c r="I196" s="200"/>
      <c r="J196" s="35"/>
      <c r="K196" s="35"/>
      <c r="L196" s="38"/>
      <c r="M196" s="201"/>
      <c r="N196" s="202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139</v>
      </c>
      <c r="AU196" s="16" t="s">
        <v>84</v>
      </c>
    </row>
    <row r="197" spans="1:65" s="2" customFormat="1" ht="24">
      <c r="A197" s="33"/>
      <c r="B197" s="34"/>
      <c r="C197" s="185" t="s">
        <v>247</v>
      </c>
      <c r="D197" s="185" t="s">
        <v>132</v>
      </c>
      <c r="E197" s="186" t="s">
        <v>248</v>
      </c>
      <c r="F197" s="187" t="s">
        <v>249</v>
      </c>
      <c r="G197" s="188" t="s">
        <v>244</v>
      </c>
      <c r="H197" s="189">
        <v>124</v>
      </c>
      <c r="I197" s="190"/>
      <c r="J197" s="191">
        <f>ROUND(I197*H197,2)</f>
        <v>0</v>
      </c>
      <c r="K197" s="187" t="s">
        <v>136</v>
      </c>
      <c r="L197" s="38"/>
      <c r="M197" s="192" t="s">
        <v>1</v>
      </c>
      <c r="N197" s="193" t="s">
        <v>39</v>
      </c>
      <c r="O197" s="70"/>
      <c r="P197" s="194">
        <f>O197*H197</f>
        <v>0</v>
      </c>
      <c r="Q197" s="194">
        <v>2.1120000000000002E-3</v>
      </c>
      <c r="R197" s="194">
        <f>Q197*H197</f>
        <v>0.26188800000000001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137</v>
      </c>
      <c r="AT197" s="196" t="s">
        <v>132</v>
      </c>
      <c r="AU197" s="196" t="s">
        <v>84</v>
      </c>
      <c r="AY197" s="16" t="s">
        <v>130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82</v>
      </c>
      <c r="BK197" s="197">
        <f>ROUND(I197*H197,2)</f>
        <v>0</v>
      </c>
      <c r="BL197" s="16" t="s">
        <v>137</v>
      </c>
      <c r="BM197" s="196" t="s">
        <v>250</v>
      </c>
    </row>
    <row r="198" spans="1:65" s="2" customFormat="1" ht="19.5">
      <c r="A198" s="33"/>
      <c r="B198" s="34"/>
      <c r="C198" s="35"/>
      <c r="D198" s="198" t="s">
        <v>139</v>
      </c>
      <c r="E198" s="35"/>
      <c r="F198" s="199" t="s">
        <v>251</v>
      </c>
      <c r="G198" s="35"/>
      <c r="H198" s="35"/>
      <c r="I198" s="200"/>
      <c r="J198" s="35"/>
      <c r="K198" s="35"/>
      <c r="L198" s="38"/>
      <c r="M198" s="201"/>
      <c r="N198" s="202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139</v>
      </c>
      <c r="AU198" s="16" t="s">
        <v>84</v>
      </c>
    </row>
    <row r="199" spans="1:65" s="2" customFormat="1" ht="136.5">
      <c r="A199" s="33"/>
      <c r="B199" s="34"/>
      <c r="C199" s="35"/>
      <c r="D199" s="198" t="s">
        <v>141</v>
      </c>
      <c r="E199" s="35"/>
      <c r="F199" s="203" t="s">
        <v>252</v>
      </c>
      <c r="G199" s="35"/>
      <c r="H199" s="35"/>
      <c r="I199" s="200"/>
      <c r="J199" s="35"/>
      <c r="K199" s="35"/>
      <c r="L199" s="38"/>
      <c r="M199" s="201"/>
      <c r="N199" s="202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141</v>
      </c>
      <c r="AU199" s="16" t="s">
        <v>84</v>
      </c>
    </row>
    <row r="200" spans="1:65" s="2" customFormat="1" ht="33" customHeight="1">
      <c r="A200" s="33"/>
      <c r="B200" s="34"/>
      <c r="C200" s="185" t="s">
        <v>253</v>
      </c>
      <c r="D200" s="185" t="s">
        <v>132</v>
      </c>
      <c r="E200" s="186" t="s">
        <v>254</v>
      </c>
      <c r="F200" s="187" t="s">
        <v>255</v>
      </c>
      <c r="G200" s="188" t="s">
        <v>244</v>
      </c>
      <c r="H200" s="189">
        <v>124</v>
      </c>
      <c r="I200" s="190"/>
      <c r="J200" s="191">
        <f>ROUND(I200*H200,2)</f>
        <v>0</v>
      </c>
      <c r="K200" s="187" t="s">
        <v>136</v>
      </c>
      <c r="L200" s="38"/>
      <c r="M200" s="192" t="s">
        <v>1</v>
      </c>
      <c r="N200" s="193" t="s">
        <v>39</v>
      </c>
      <c r="O200" s="70"/>
      <c r="P200" s="194">
        <f>O200*H200</f>
        <v>0</v>
      </c>
      <c r="Q200" s="194">
        <v>2.6556499999999999E-3</v>
      </c>
      <c r="R200" s="194">
        <f>Q200*H200</f>
        <v>0.3293006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137</v>
      </c>
      <c r="AT200" s="196" t="s">
        <v>132</v>
      </c>
      <c r="AU200" s="196" t="s">
        <v>84</v>
      </c>
      <c r="AY200" s="16" t="s">
        <v>130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82</v>
      </c>
      <c r="BK200" s="197">
        <f>ROUND(I200*H200,2)</f>
        <v>0</v>
      </c>
      <c r="BL200" s="16" t="s">
        <v>137</v>
      </c>
      <c r="BM200" s="196" t="s">
        <v>256</v>
      </c>
    </row>
    <row r="201" spans="1:65" s="2" customFormat="1" ht="19.5">
      <c r="A201" s="33"/>
      <c r="B201" s="34"/>
      <c r="C201" s="35"/>
      <c r="D201" s="198" t="s">
        <v>139</v>
      </c>
      <c r="E201" s="35"/>
      <c r="F201" s="199" t="s">
        <v>257</v>
      </c>
      <c r="G201" s="35"/>
      <c r="H201" s="35"/>
      <c r="I201" s="200"/>
      <c r="J201" s="35"/>
      <c r="K201" s="35"/>
      <c r="L201" s="38"/>
      <c r="M201" s="201"/>
      <c r="N201" s="202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139</v>
      </c>
      <c r="AU201" s="16" t="s">
        <v>84</v>
      </c>
    </row>
    <row r="202" spans="1:65" s="2" customFormat="1" ht="136.5">
      <c r="A202" s="33"/>
      <c r="B202" s="34"/>
      <c r="C202" s="35"/>
      <c r="D202" s="198" t="s">
        <v>141</v>
      </c>
      <c r="E202" s="35"/>
      <c r="F202" s="203" t="s">
        <v>252</v>
      </c>
      <c r="G202" s="35"/>
      <c r="H202" s="35"/>
      <c r="I202" s="200"/>
      <c r="J202" s="35"/>
      <c r="K202" s="35"/>
      <c r="L202" s="38"/>
      <c r="M202" s="201"/>
      <c r="N202" s="202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141</v>
      </c>
      <c r="AU202" s="16" t="s">
        <v>84</v>
      </c>
    </row>
    <row r="203" spans="1:65" s="2" customFormat="1" ht="24">
      <c r="A203" s="33"/>
      <c r="B203" s="34"/>
      <c r="C203" s="226" t="s">
        <v>258</v>
      </c>
      <c r="D203" s="226" t="s">
        <v>220</v>
      </c>
      <c r="E203" s="227" t="s">
        <v>259</v>
      </c>
      <c r="F203" s="228" t="s">
        <v>260</v>
      </c>
      <c r="G203" s="229" t="s">
        <v>151</v>
      </c>
      <c r="H203" s="230">
        <v>19.344000000000001</v>
      </c>
      <c r="I203" s="231"/>
      <c r="J203" s="232">
        <f>ROUND(I203*H203,2)</f>
        <v>0</v>
      </c>
      <c r="K203" s="228" t="s">
        <v>136</v>
      </c>
      <c r="L203" s="233"/>
      <c r="M203" s="234" t="s">
        <v>1</v>
      </c>
      <c r="N203" s="235" t="s">
        <v>39</v>
      </c>
      <c r="O203" s="70"/>
      <c r="P203" s="194">
        <f>O203*H203</f>
        <v>0</v>
      </c>
      <c r="Q203" s="194">
        <v>0.81499999999999995</v>
      </c>
      <c r="R203" s="194">
        <f>Q203*H203</f>
        <v>15.765359999999999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187</v>
      </c>
      <c r="AT203" s="196" t="s">
        <v>220</v>
      </c>
      <c r="AU203" s="196" t="s">
        <v>84</v>
      </c>
      <c r="AY203" s="16" t="s">
        <v>130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82</v>
      </c>
      <c r="BK203" s="197">
        <f>ROUND(I203*H203,2)</f>
        <v>0</v>
      </c>
      <c r="BL203" s="16" t="s">
        <v>137</v>
      </c>
      <c r="BM203" s="196" t="s">
        <v>261</v>
      </c>
    </row>
    <row r="204" spans="1:65" s="2" customFormat="1" ht="11.25">
      <c r="A204" s="33"/>
      <c r="B204" s="34"/>
      <c r="C204" s="35"/>
      <c r="D204" s="198" t="s">
        <v>139</v>
      </c>
      <c r="E204" s="35"/>
      <c r="F204" s="199" t="s">
        <v>260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139</v>
      </c>
      <c r="AU204" s="16" t="s">
        <v>84</v>
      </c>
    </row>
    <row r="205" spans="1:65" s="13" customFormat="1" ht="11.25">
      <c r="B205" s="204"/>
      <c r="C205" s="205"/>
      <c r="D205" s="198" t="s">
        <v>161</v>
      </c>
      <c r="E205" s="206" t="s">
        <v>1</v>
      </c>
      <c r="F205" s="207" t="s">
        <v>262</v>
      </c>
      <c r="G205" s="205"/>
      <c r="H205" s="208">
        <v>19.344000000000001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161</v>
      </c>
      <c r="AU205" s="214" t="s">
        <v>84</v>
      </c>
      <c r="AV205" s="13" t="s">
        <v>84</v>
      </c>
      <c r="AW205" s="13" t="s">
        <v>31</v>
      </c>
      <c r="AX205" s="13" t="s">
        <v>82</v>
      </c>
      <c r="AY205" s="214" t="s">
        <v>130</v>
      </c>
    </row>
    <row r="206" spans="1:65" s="47" customFormat="1" ht="24">
      <c r="A206" s="35"/>
      <c r="B206" s="34"/>
      <c r="C206" s="226" t="s">
        <v>263</v>
      </c>
      <c r="D206" s="226" t="s">
        <v>220</v>
      </c>
      <c r="E206" s="227" t="s">
        <v>264</v>
      </c>
      <c r="F206" s="228" t="s">
        <v>265</v>
      </c>
      <c r="G206" s="229" t="s">
        <v>244</v>
      </c>
      <c r="H206" s="230">
        <v>252</v>
      </c>
      <c r="I206" s="294"/>
      <c r="J206" s="232">
        <f>ROUND(I206*H206,2)</f>
        <v>0</v>
      </c>
      <c r="K206" s="228" t="s">
        <v>136</v>
      </c>
      <c r="L206" s="295"/>
      <c r="M206" s="296" t="s">
        <v>1</v>
      </c>
      <c r="N206" s="235" t="s">
        <v>39</v>
      </c>
      <c r="O206" s="70"/>
      <c r="P206" s="194">
        <f>O206*H206</f>
        <v>0</v>
      </c>
      <c r="Q206" s="194">
        <v>1.15E-2</v>
      </c>
      <c r="R206" s="194">
        <f>Q206*H206</f>
        <v>2.8980000000000001</v>
      </c>
      <c r="S206" s="194">
        <v>0</v>
      </c>
      <c r="T206" s="195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97" t="s">
        <v>187</v>
      </c>
      <c r="AT206" s="297" t="s">
        <v>220</v>
      </c>
      <c r="AU206" s="297" t="s">
        <v>84</v>
      </c>
      <c r="AY206" s="298" t="s">
        <v>130</v>
      </c>
      <c r="BE206" s="299">
        <f>IF(N206="základní",J206,0)</f>
        <v>0</v>
      </c>
      <c r="BF206" s="299">
        <f>IF(N206="snížená",J206,0)</f>
        <v>0</v>
      </c>
      <c r="BG206" s="299">
        <f>IF(N206="zákl. přenesená",J206,0)</f>
        <v>0</v>
      </c>
      <c r="BH206" s="299">
        <f>IF(N206="sníž. přenesená",J206,0)</f>
        <v>0</v>
      </c>
      <c r="BI206" s="299">
        <f>IF(N206="nulová",J206,0)</f>
        <v>0</v>
      </c>
      <c r="BJ206" s="298" t="s">
        <v>82</v>
      </c>
      <c r="BK206" s="299">
        <f>ROUND(I206*H206,2)</f>
        <v>0</v>
      </c>
      <c r="BL206" s="298" t="s">
        <v>137</v>
      </c>
      <c r="BM206" s="297" t="s">
        <v>266</v>
      </c>
    </row>
    <row r="207" spans="1:65" s="2" customFormat="1" ht="11.25">
      <c r="A207" s="33"/>
      <c r="B207" s="34"/>
      <c r="C207" s="35"/>
      <c r="D207" s="198" t="s">
        <v>139</v>
      </c>
      <c r="E207" s="35"/>
      <c r="F207" s="199" t="s">
        <v>265</v>
      </c>
      <c r="G207" s="35"/>
      <c r="H207" s="35"/>
      <c r="I207" s="200"/>
      <c r="J207" s="35"/>
      <c r="K207" s="35"/>
      <c r="L207" s="38"/>
      <c r="M207" s="201"/>
      <c r="N207" s="202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139</v>
      </c>
      <c r="AU207" s="16" t="s">
        <v>84</v>
      </c>
    </row>
    <row r="208" spans="1:65" s="2" customFormat="1" ht="19.5">
      <c r="A208" s="33"/>
      <c r="B208" s="34"/>
      <c r="C208" s="35"/>
      <c r="D208" s="198" t="s">
        <v>155</v>
      </c>
      <c r="E208" s="35"/>
      <c r="F208" s="203" t="s">
        <v>267</v>
      </c>
      <c r="G208" s="35"/>
      <c r="H208" s="35"/>
      <c r="I208" s="200"/>
      <c r="J208" s="35"/>
      <c r="K208" s="35"/>
      <c r="L208" s="38"/>
      <c r="M208" s="201"/>
      <c r="N208" s="202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155</v>
      </c>
      <c r="AU208" s="16" t="s">
        <v>84</v>
      </c>
    </row>
    <row r="209" spans="1:65" s="2" customFormat="1" ht="21.75" customHeight="1">
      <c r="A209" s="33"/>
      <c r="B209" s="34"/>
      <c r="C209" s="185" t="s">
        <v>7</v>
      </c>
      <c r="D209" s="185" t="s">
        <v>132</v>
      </c>
      <c r="E209" s="186" t="s">
        <v>268</v>
      </c>
      <c r="F209" s="187" t="s">
        <v>269</v>
      </c>
      <c r="G209" s="188" t="s">
        <v>244</v>
      </c>
      <c r="H209" s="189">
        <v>2</v>
      </c>
      <c r="I209" s="190"/>
      <c r="J209" s="191">
        <f>ROUND(I209*H209,2)</f>
        <v>0</v>
      </c>
      <c r="K209" s="187" t="s">
        <v>136</v>
      </c>
      <c r="L209" s="38"/>
      <c r="M209" s="192" t="s">
        <v>1</v>
      </c>
      <c r="N209" s="193" t="s">
        <v>39</v>
      </c>
      <c r="O209" s="70"/>
      <c r="P209" s="194">
        <f>O209*H209</f>
        <v>0</v>
      </c>
      <c r="Q209" s="194">
        <v>2.124E-3</v>
      </c>
      <c r="R209" s="194">
        <f>Q209*H209</f>
        <v>4.248E-3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137</v>
      </c>
      <c r="AT209" s="196" t="s">
        <v>132</v>
      </c>
      <c r="AU209" s="196" t="s">
        <v>84</v>
      </c>
      <c r="AY209" s="16" t="s">
        <v>130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82</v>
      </c>
      <c r="BK209" s="197">
        <f>ROUND(I209*H209,2)</f>
        <v>0</v>
      </c>
      <c r="BL209" s="16" t="s">
        <v>137</v>
      </c>
      <c r="BM209" s="196" t="s">
        <v>270</v>
      </c>
    </row>
    <row r="210" spans="1:65" s="2" customFormat="1" ht="19.5">
      <c r="A210" s="33"/>
      <c r="B210" s="34"/>
      <c r="C210" s="35"/>
      <c r="D210" s="198" t="s">
        <v>139</v>
      </c>
      <c r="E210" s="35"/>
      <c r="F210" s="199" t="s">
        <v>271</v>
      </c>
      <c r="G210" s="35"/>
      <c r="H210" s="35"/>
      <c r="I210" s="200"/>
      <c r="J210" s="35"/>
      <c r="K210" s="35"/>
      <c r="L210" s="38"/>
      <c r="M210" s="201"/>
      <c r="N210" s="202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139</v>
      </c>
      <c r="AU210" s="16" t="s">
        <v>84</v>
      </c>
    </row>
    <row r="211" spans="1:65" s="2" customFormat="1" ht="97.5">
      <c r="A211" s="33"/>
      <c r="B211" s="34"/>
      <c r="C211" s="35"/>
      <c r="D211" s="198" t="s">
        <v>141</v>
      </c>
      <c r="E211" s="35"/>
      <c r="F211" s="203" t="s">
        <v>272</v>
      </c>
      <c r="G211" s="35"/>
      <c r="H211" s="35"/>
      <c r="I211" s="200"/>
      <c r="J211" s="35"/>
      <c r="K211" s="35"/>
      <c r="L211" s="38"/>
      <c r="M211" s="201"/>
      <c r="N211" s="202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141</v>
      </c>
      <c r="AU211" s="16" t="s">
        <v>84</v>
      </c>
    </row>
    <row r="212" spans="1:65" s="2" customFormat="1" ht="21.75" customHeight="1">
      <c r="A212" s="33"/>
      <c r="B212" s="34"/>
      <c r="C212" s="185" t="s">
        <v>273</v>
      </c>
      <c r="D212" s="185" t="s">
        <v>132</v>
      </c>
      <c r="E212" s="186" t="s">
        <v>274</v>
      </c>
      <c r="F212" s="187" t="s">
        <v>275</v>
      </c>
      <c r="G212" s="188" t="s">
        <v>244</v>
      </c>
      <c r="H212" s="189">
        <v>2</v>
      </c>
      <c r="I212" s="190"/>
      <c r="J212" s="191">
        <f>ROUND(I212*H212,2)</f>
        <v>0</v>
      </c>
      <c r="K212" s="187" t="s">
        <v>136</v>
      </c>
      <c r="L212" s="38"/>
      <c r="M212" s="192" t="s">
        <v>1</v>
      </c>
      <c r="N212" s="193" t="s">
        <v>39</v>
      </c>
      <c r="O212" s="70"/>
      <c r="P212" s="194">
        <f>O212*H212</f>
        <v>0</v>
      </c>
      <c r="Q212" s="194">
        <v>4.7451000000000004E-3</v>
      </c>
      <c r="R212" s="194">
        <f>Q212*H212</f>
        <v>9.4902000000000007E-3</v>
      </c>
      <c r="S212" s="194">
        <v>0</v>
      </c>
      <c r="T212" s="19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137</v>
      </c>
      <c r="AT212" s="196" t="s">
        <v>132</v>
      </c>
      <c r="AU212" s="196" t="s">
        <v>84</v>
      </c>
      <c r="AY212" s="16" t="s">
        <v>130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6" t="s">
        <v>82</v>
      </c>
      <c r="BK212" s="197">
        <f>ROUND(I212*H212,2)</f>
        <v>0</v>
      </c>
      <c r="BL212" s="16" t="s">
        <v>137</v>
      </c>
      <c r="BM212" s="196" t="s">
        <v>276</v>
      </c>
    </row>
    <row r="213" spans="1:65" s="2" customFormat="1" ht="19.5">
      <c r="A213" s="33"/>
      <c r="B213" s="34"/>
      <c r="C213" s="35"/>
      <c r="D213" s="198" t="s">
        <v>139</v>
      </c>
      <c r="E213" s="35"/>
      <c r="F213" s="199" t="s">
        <v>277</v>
      </c>
      <c r="G213" s="35"/>
      <c r="H213" s="35"/>
      <c r="I213" s="200"/>
      <c r="J213" s="35"/>
      <c r="K213" s="35"/>
      <c r="L213" s="38"/>
      <c r="M213" s="201"/>
      <c r="N213" s="202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139</v>
      </c>
      <c r="AU213" s="16" t="s">
        <v>84</v>
      </c>
    </row>
    <row r="214" spans="1:65" s="2" customFormat="1" ht="97.5">
      <c r="A214" s="33"/>
      <c r="B214" s="34"/>
      <c r="C214" s="35"/>
      <c r="D214" s="198" t="s">
        <v>141</v>
      </c>
      <c r="E214" s="35"/>
      <c r="F214" s="203" t="s">
        <v>272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141</v>
      </c>
      <c r="AU214" s="16" t="s">
        <v>84</v>
      </c>
    </row>
    <row r="215" spans="1:65" s="2" customFormat="1" ht="24">
      <c r="A215" s="33"/>
      <c r="B215" s="34"/>
      <c r="C215" s="226" t="s">
        <v>278</v>
      </c>
      <c r="D215" s="226" t="s">
        <v>220</v>
      </c>
      <c r="E215" s="227" t="s">
        <v>279</v>
      </c>
      <c r="F215" s="228" t="s">
        <v>280</v>
      </c>
      <c r="G215" s="229" t="s">
        <v>151</v>
      </c>
      <c r="H215" s="230">
        <v>0.29899999999999999</v>
      </c>
      <c r="I215" s="231"/>
      <c r="J215" s="232">
        <f>ROUND(I215*H215,2)</f>
        <v>0</v>
      </c>
      <c r="K215" s="228" t="s">
        <v>1</v>
      </c>
      <c r="L215" s="233"/>
      <c r="M215" s="234" t="s">
        <v>1</v>
      </c>
      <c r="N215" s="235" t="s">
        <v>39</v>
      </c>
      <c r="O215" s="70"/>
      <c r="P215" s="194">
        <f>O215*H215</f>
        <v>0</v>
      </c>
      <c r="Q215" s="194">
        <v>0.81499999999999995</v>
      </c>
      <c r="R215" s="194">
        <f>Q215*H215</f>
        <v>0.24368499999999998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187</v>
      </c>
      <c r="AT215" s="196" t="s">
        <v>220</v>
      </c>
      <c r="AU215" s="196" t="s">
        <v>84</v>
      </c>
      <c r="AY215" s="16" t="s">
        <v>130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82</v>
      </c>
      <c r="BK215" s="197">
        <f>ROUND(I215*H215,2)</f>
        <v>0</v>
      </c>
      <c r="BL215" s="16" t="s">
        <v>137</v>
      </c>
      <c r="BM215" s="196" t="s">
        <v>281</v>
      </c>
    </row>
    <row r="216" spans="1:65" s="2" customFormat="1" ht="11.25">
      <c r="A216" s="33"/>
      <c r="B216" s="34"/>
      <c r="C216" s="35"/>
      <c r="D216" s="198" t="s">
        <v>139</v>
      </c>
      <c r="E216" s="35"/>
      <c r="F216" s="199" t="s">
        <v>282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139</v>
      </c>
      <c r="AU216" s="16" t="s">
        <v>84</v>
      </c>
    </row>
    <row r="217" spans="1:65" s="2" customFormat="1" ht="24">
      <c r="A217" s="33"/>
      <c r="B217" s="34"/>
      <c r="C217" s="185" t="s">
        <v>283</v>
      </c>
      <c r="D217" s="185" t="s">
        <v>132</v>
      </c>
      <c r="E217" s="186" t="s">
        <v>284</v>
      </c>
      <c r="F217" s="187" t="s">
        <v>285</v>
      </c>
      <c r="G217" s="188" t="s">
        <v>244</v>
      </c>
      <c r="H217" s="189">
        <v>2</v>
      </c>
      <c r="I217" s="190"/>
      <c r="J217" s="191">
        <f>ROUND(I217*H217,2)</f>
        <v>0</v>
      </c>
      <c r="K217" s="187" t="s">
        <v>136</v>
      </c>
      <c r="L217" s="38"/>
      <c r="M217" s="192" t="s">
        <v>1</v>
      </c>
      <c r="N217" s="193" t="s">
        <v>39</v>
      </c>
      <c r="O217" s="70"/>
      <c r="P217" s="194">
        <f>O217*H217</f>
        <v>0</v>
      </c>
      <c r="Q217" s="194">
        <v>5.8299999999999997E-4</v>
      </c>
      <c r="R217" s="194">
        <f>Q217*H217</f>
        <v>1.1659999999999999E-3</v>
      </c>
      <c r="S217" s="194">
        <v>0.16600000000000001</v>
      </c>
      <c r="T217" s="195">
        <f>S217*H217</f>
        <v>0.33200000000000002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137</v>
      </c>
      <c r="AT217" s="196" t="s">
        <v>132</v>
      </c>
      <c r="AU217" s="196" t="s">
        <v>84</v>
      </c>
      <c r="AY217" s="16" t="s">
        <v>130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82</v>
      </c>
      <c r="BK217" s="197">
        <f>ROUND(I217*H217,2)</f>
        <v>0</v>
      </c>
      <c r="BL217" s="16" t="s">
        <v>137</v>
      </c>
      <c r="BM217" s="196" t="s">
        <v>286</v>
      </c>
    </row>
    <row r="218" spans="1:65" s="2" customFormat="1" ht="11.25">
      <c r="A218" s="33"/>
      <c r="B218" s="34"/>
      <c r="C218" s="35"/>
      <c r="D218" s="198" t="s">
        <v>139</v>
      </c>
      <c r="E218" s="35"/>
      <c r="F218" s="199" t="s">
        <v>287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139</v>
      </c>
      <c r="AU218" s="16" t="s">
        <v>84</v>
      </c>
    </row>
    <row r="219" spans="1:65" s="12" customFormat="1" ht="22.9" customHeight="1">
      <c r="B219" s="169"/>
      <c r="C219" s="170"/>
      <c r="D219" s="171" t="s">
        <v>73</v>
      </c>
      <c r="E219" s="183" t="s">
        <v>174</v>
      </c>
      <c r="F219" s="183" t="s">
        <v>288</v>
      </c>
      <c r="G219" s="170"/>
      <c r="H219" s="170"/>
      <c r="I219" s="173"/>
      <c r="J219" s="184">
        <f>BK219</f>
        <v>0</v>
      </c>
      <c r="K219" s="170"/>
      <c r="L219" s="175"/>
      <c r="M219" s="176"/>
      <c r="N219" s="177"/>
      <c r="O219" s="177"/>
      <c r="P219" s="178">
        <f>SUM(P220:P243)</f>
        <v>0</v>
      </c>
      <c r="Q219" s="177"/>
      <c r="R219" s="178">
        <f>SUM(R220:R243)</f>
        <v>298.53087549999992</v>
      </c>
      <c r="S219" s="177"/>
      <c r="T219" s="179">
        <f>SUM(T220:T243)</f>
        <v>340.34199999999998</v>
      </c>
      <c r="AR219" s="180" t="s">
        <v>82</v>
      </c>
      <c r="AT219" s="181" t="s">
        <v>73</v>
      </c>
      <c r="AU219" s="181" t="s">
        <v>82</v>
      </c>
      <c r="AY219" s="180" t="s">
        <v>130</v>
      </c>
      <c r="BK219" s="182">
        <f>SUM(BK220:BK243)</f>
        <v>0</v>
      </c>
    </row>
    <row r="220" spans="1:65" s="2" customFormat="1" ht="33" customHeight="1">
      <c r="A220" s="33"/>
      <c r="B220" s="34"/>
      <c r="C220" s="185" t="s">
        <v>289</v>
      </c>
      <c r="D220" s="185" t="s">
        <v>132</v>
      </c>
      <c r="E220" s="186" t="s">
        <v>290</v>
      </c>
      <c r="F220" s="187" t="s">
        <v>291</v>
      </c>
      <c r="G220" s="188" t="s">
        <v>167</v>
      </c>
      <c r="H220" s="189">
        <v>3467</v>
      </c>
      <c r="I220" s="190"/>
      <c r="J220" s="191">
        <f>ROUND(I220*H220,2)</f>
        <v>0</v>
      </c>
      <c r="K220" s="187" t="s">
        <v>136</v>
      </c>
      <c r="L220" s="38"/>
      <c r="M220" s="192" t="s">
        <v>1</v>
      </c>
      <c r="N220" s="193" t="s">
        <v>39</v>
      </c>
      <c r="O220" s="70"/>
      <c r="P220" s="194">
        <f>O220*H220</f>
        <v>0</v>
      </c>
      <c r="Q220" s="194">
        <v>6.5699999999999995E-2</v>
      </c>
      <c r="R220" s="194">
        <f>Q220*H220</f>
        <v>227.78189999999998</v>
      </c>
      <c r="S220" s="194">
        <v>7.4999999999999997E-2</v>
      </c>
      <c r="T220" s="195">
        <f>S220*H220</f>
        <v>260.02499999999998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137</v>
      </c>
      <c r="AT220" s="196" t="s">
        <v>132</v>
      </c>
      <c r="AU220" s="196" t="s">
        <v>84</v>
      </c>
      <c r="AY220" s="16" t="s">
        <v>130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82</v>
      </c>
      <c r="BK220" s="197">
        <f>ROUND(I220*H220,2)</f>
        <v>0</v>
      </c>
      <c r="BL220" s="16" t="s">
        <v>137</v>
      </c>
      <c r="BM220" s="196" t="s">
        <v>292</v>
      </c>
    </row>
    <row r="221" spans="1:65" s="2" customFormat="1" ht="29.25">
      <c r="A221" s="33"/>
      <c r="B221" s="34"/>
      <c r="C221" s="35"/>
      <c r="D221" s="198" t="s">
        <v>139</v>
      </c>
      <c r="E221" s="35"/>
      <c r="F221" s="199" t="s">
        <v>293</v>
      </c>
      <c r="G221" s="35"/>
      <c r="H221" s="35"/>
      <c r="I221" s="200"/>
      <c r="J221" s="35"/>
      <c r="K221" s="35"/>
      <c r="L221" s="38"/>
      <c r="M221" s="201"/>
      <c r="N221" s="202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139</v>
      </c>
      <c r="AU221" s="16" t="s">
        <v>84</v>
      </c>
    </row>
    <row r="222" spans="1:65" s="2" customFormat="1" ht="87.75">
      <c r="A222" s="33"/>
      <c r="B222" s="34"/>
      <c r="C222" s="35"/>
      <c r="D222" s="198" t="s">
        <v>141</v>
      </c>
      <c r="E222" s="35"/>
      <c r="F222" s="203" t="s">
        <v>294</v>
      </c>
      <c r="G222" s="35"/>
      <c r="H222" s="35"/>
      <c r="I222" s="200"/>
      <c r="J222" s="35"/>
      <c r="K222" s="35"/>
      <c r="L222" s="38"/>
      <c r="M222" s="201"/>
      <c r="N222" s="202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141</v>
      </c>
      <c r="AU222" s="16" t="s">
        <v>84</v>
      </c>
    </row>
    <row r="223" spans="1:65" s="2" customFormat="1" ht="48.75">
      <c r="A223" s="33"/>
      <c r="B223" s="34"/>
      <c r="C223" s="35"/>
      <c r="D223" s="198" t="s">
        <v>155</v>
      </c>
      <c r="E223" s="35"/>
      <c r="F223" s="203" t="s">
        <v>295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155</v>
      </c>
      <c r="AU223" s="16" t="s">
        <v>84</v>
      </c>
    </row>
    <row r="224" spans="1:65" s="2" customFormat="1" ht="33" customHeight="1">
      <c r="A224" s="33"/>
      <c r="B224" s="34"/>
      <c r="C224" s="185" t="s">
        <v>296</v>
      </c>
      <c r="D224" s="185" t="s">
        <v>132</v>
      </c>
      <c r="E224" s="186" t="s">
        <v>297</v>
      </c>
      <c r="F224" s="187" t="s">
        <v>298</v>
      </c>
      <c r="G224" s="188" t="s">
        <v>167</v>
      </c>
      <c r="H224" s="189">
        <v>86</v>
      </c>
      <c r="I224" s="190"/>
      <c r="J224" s="191">
        <f>ROUND(I224*H224,2)</f>
        <v>0</v>
      </c>
      <c r="K224" s="187" t="s">
        <v>136</v>
      </c>
      <c r="L224" s="38"/>
      <c r="M224" s="192" t="s">
        <v>1</v>
      </c>
      <c r="N224" s="193" t="s">
        <v>39</v>
      </c>
      <c r="O224" s="70"/>
      <c r="P224" s="194">
        <f>O224*H224</f>
        <v>0</v>
      </c>
      <c r="Q224" s="194">
        <v>4.9660000000000003E-2</v>
      </c>
      <c r="R224" s="194">
        <f>Q224*H224</f>
        <v>4.2707600000000001</v>
      </c>
      <c r="S224" s="194">
        <v>5.8999999999999997E-2</v>
      </c>
      <c r="T224" s="195">
        <f>S224*H224</f>
        <v>5.0739999999999998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137</v>
      </c>
      <c r="AT224" s="196" t="s">
        <v>132</v>
      </c>
      <c r="AU224" s="196" t="s">
        <v>84</v>
      </c>
      <c r="AY224" s="16" t="s">
        <v>130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82</v>
      </c>
      <c r="BK224" s="197">
        <f>ROUND(I224*H224,2)</f>
        <v>0</v>
      </c>
      <c r="BL224" s="16" t="s">
        <v>137</v>
      </c>
      <c r="BM224" s="196" t="s">
        <v>299</v>
      </c>
    </row>
    <row r="225" spans="1:65" s="2" customFormat="1" ht="29.25">
      <c r="A225" s="33"/>
      <c r="B225" s="34"/>
      <c r="C225" s="35"/>
      <c r="D225" s="198" t="s">
        <v>139</v>
      </c>
      <c r="E225" s="35"/>
      <c r="F225" s="199" t="s">
        <v>300</v>
      </c>
      <c r="G225" s="35"/>
      <c r="H225" s="35"/>
      <c r="I225" s="200"/>
      <c r="J225" s="35"/>
      <c r="K225" s="35"/>
      <c r="L225" s="38"/>
      <c r="M225" s="201"/>
      <c r="N225" s="202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139</v>
      </c>
      <c r="AU225" s="16" t="s">
        <v>84</v>
      </c>
    </row>
    <row r="226" spans="1:65" s="2" customFormat="1" ht="87.75">
      <c r="A226" s="33"/>
      <c r="B226" s="34"/>
      <c r="C226" s="35"/>
      <c r="D226" s="198" t="s">
        <v>141</v>
      </c>
      <c r="E226" s="35"/>
      <c r="F226" s="203" t="s">
        <v>294</v>
      </c>
      <c r="G226" s="35"/>
      <c r="H226" s="35"/>
      <c r="I226" s="200"/>
      <c r="J226" s="35"/>
      <c r="K226" s="35"/>
      <c r="L226" s="38"/>
      <c r="M226" s="201"/>
      <c r="N226" s="202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141</v>
      </c>
      <c r="AU226" s="16" t="s">
        <v>84</v>
      </c>
    </row>
    <row r="227" spans="1:65" s="2" customFormat="1" ht="48.75">
      <c r="A227" s="33"/>
      <c r="B227" s="34"/>
      <c r="C227" s="35"/>
      <c r="D227" s="198" t="s">
        <v>155</v>
      </c>
      <c r="E227" s="35"/>
      <c r="F227" s="203" t="s">
        <v>301</v>
      </c>
      <c r="G227" s="35"/>
      <c r="H227" s="35"/>
      <c r="I227" s="200"/>
      <c r="J227" s="35"/>
      <c r="K227" s="35"/>
      <c r="L227" s="38"/>
      <c r="M227" s="201"/>
      <c r="N227" s="20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155</v>
      </c>
      <c r="AU227" s="16" t="s">
        <v>84</v>
      </c>
    </row>
    <row r="228" spans="1:65" s="2" customFormat="1" ht="33" customHeight="1">
      <c r="A228" s="33"/>
      <c r="B228" s="34"/>
      <c r="C228" s="185" t="s">
        <v>302</v>
      </c>
      <c r="D228" s="185" t="s">
        <v>132</v>
      </c>
      <c r="E228" s="186" t="s">
        <v>303</v>
      </c>
      <c r="F228" s="187" t="s">
        <v>304</v>
      </c>
      <c r="G228" s="188" t="s">
        <v>167</v>
      </c>
      <c r="H228" s="189">
        <v>38</v>
      </c>
      <c r="I228" s="190"/>
      <c r="J228" s="191">
        <f>ROUND(I228*H228,2)</f>
        <v>0</v>
      </c>
      <c r="K228" s="187" t="s">
        <v>136</v>
      </c>
      <c r="L228" s="38"/>
      <c r="M228" s="192" t="s">
        <v>1</v>
      </c>
      <c r="N228" s="193" t="s">
        <v>39</v>
      </c>
      <c r="O228" s="70"/>
      <c r="P228" s="194">
        <f>O228*H228</f>
        <v>0</v>
      </c>
      <c r="Q228" s="194">
        <v>6.6961699999999999E-2</v>
      </c>
      <c r="R228" s="194">
        <f>Q228*H228</f>
        <v>2.5445446</v>
      </c>
      <c r="S228" s="194">
        <v>7.4999999999999997E-2</v>
      </c>
      <c r="T228" s="195">
        <f>S228*H228</f>
        <v>2.85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137</v>
      </c>
      <c r="AT228" s="196" t="s">
        <v>132</v>
      </c>
      <c r="AU228" s="196" t="s">
        <v>84</v>
      </c>
      <c r="AY228" s="16" t="s">
        <v>130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82</v>
      </c>
      <c r="BK228" s="197">
        <f>ROUND(I228*H228,2)</f>
        <v>0</v>
      </c>
      <c r="BL228" s="16" t="s">
        <v>137</v>
      </c>
      <c r="BM228" s="196" t="s">
        <v>305</v>
      </c>
    </row>
    <row r="229" spans="1:65" s="2" customFormat="1" ht="29.25">
      <c r="A229" s="33"/>
      <c r="B229" s="34"/>
      <c r="C229" s="35"/>
      <c r="D229" s="198" t="s">
        <v>139</v>
      </c>
      <c r="E229" s="35"/>
      <c r="F229" s="199" t="s">
        <v>306</v>
      </c>
      <c r="G229" s="35"/>
      <c r="H229" s="35"/>
      <c r="I229" s="200"/>
      <c r="J229" s="35"/>
      <c r="K229" s="35"/>
      <c r="L229" s="38"/>
      <c r="M229" s="201"/>
      <c r="N229" s="20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139</v>
      </c>
      <c r="AU229" s="16" t="s">
        <v>84</v>
      </c>
    </row>
    <row r="230" spans="1:65" s="2" customFormat="1" ht="87.75">
      <c r="A230" s="33"/>
      <c r="B230" s="34"/>
      <c r="C230" s="35"/>
      <c r="D230" s="198" t="s">
        <v>141</v>
      </c>
      <c r="E230" s="35"/>
      <c r="F230" s="203" t="s">
        <v>294</v>
      </c>
      <c r="G230" s="35"/>
      <c r="H230" s="35"/>
      <c r="I230" s="200"/>
      <c r="J230" s="35"/>
      <c r="K230" s="35"/>
      <c r="L230" s="38"/>
      <c r="M230" s="201"/>
      <c r="N230" s="202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141</v>
      </c>
      <c r="AU230" s="16" t="s">
        <v>84</v>
      </c>
    </row>
    <row r="231" spans="1:65" s="2" customFormat="1" ht="29.25">
      <c r="A231" s="33"/>
      <c r="B231" s="34"/>
      <c r="C231" s="35"/>
      <c r="D231" s="198" t="s">
        <v>155</v>
      </c>
      <c r="E231" s="35"/>
      <c r="F231" s="203" t="s">
        <v>307</v>
      </c>
      <c r="G231" s="35"/>
      <c r="H231" s="35"/>
      <c r="I231" s="200"/>
      <c r="J231" s="35"/>
      <c r="K231" s="35"/>
      <c r="L231" s="38"/>
      <c r="M231" s="201"/>
      <c r="N231" s="202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155</v>
      </c>
      <c r="AU231" s="16" t="s">
        <v>84</v>
      </c>
    </row>
    <row r="232" spans="1:65" s="2" customFormat="1" ht="33" customHeight="1">
      <c r="A232" s="33"/>
      <c r="B232" s="34"/>
      <c r="C232" s="185" t="s">
        <v>308</v>
      </c>
      <c r="D232" s="185" t="s">
        <v>132</v>
      </c>
      <c r="E232" s="186" t="s">
        <v>309</v>
      </c>
      <c r="F232" s="187" t="s">
        <v>310</v>
      </c>
      <c r="G232" s="188" t="s">
        <v>167</v>
      </c>
      <c r="H232" s="189">
        <v>1227</v>
      </c>
      <c r="I232" s="190"/>
      <c r="J232" s="191">
        <f>ROUND(I232*H232,2)</f>
        <v>0</v>
      </c>
      <c r="K232" s="187" t="s">
        <v>136</v>
      </c>
      <c r="L232" s="38"/>
      <c r="M232" s="192" t="s">
        <v>1</v>
      </c>
      <c r="N232" s="193" t="s">
        <v>39</v>
      </c>
      <c r="O232" s="70"/>
      <c r="P232" s="194">
        <f>O232*H232</f>
        <v>0</v>
      </c>
      <c r="Q232" s="194">
        <v>5.0774699999999999E-2</v>
      </c>
      <c r="R232" s="194">
        <f>Q232*H232</f>
        <v>62.300556899999997</v>
      </c>
      <c r="S232" s="194">
        <v>5.8999999999999997E-2</v>
      </c>
      <c r="T232" s="195">
        <f>S232*H232</f>
        <v>72.393000000000001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137</v>
      </c>
      <c r="AT232" s="196" t="s">
        <v>132</v>
      </c>
      <c r="AU232" s="196" t="s">
        <v>84</v>
      </c>
      <c r="AY232" s="16" t="s">
        <v>130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82</v>
      </c>
      <c r="BK232" s="197">
        <f>ROUND(I232*H232,2)</f>
        <v>0</v>
      </c>
      <c r="BL232" s="16" t="s">
        <v>137</v>
      </c>
      <c r="BM232" s="196" t="s">
        <v>311</v>
      </c>
    </row>
    <row r="233" spans="1:65" s="2" customFormat="1" ht="29.25">
      <c r="A233" s="33"/>
      <c r="B233" s="34"/>
      <c r="C233" s="35"/>
      <c r="D233" s="198" t="s">
        <v>139</v>
      </c>
      <c r="E233" s="35"/>
      <c r="F233" s="199" t="s">
        <v>312</v>
      </c>
      <c r="G233" s="35"/>
      <c r="H233" s="35"/>
      <c r="I233" s="200"/>
      <c r="J233" s="35"/>
      <c r="K233" s="35"/>
      <c r="L233" s="38"/>
      <c r="M233" s="201"/>
      <c r="N233" s="202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139</v>
      </c>
      <c r="AU233" s="16" t="s">
        <v>84</v>
      </c>
    </row>
    <row r="234" spans="1:65" s="2" customFormat="1" ht="87.75">
      <c r="A234" s="33"/>
      <c r="B234" s="34"/>
      <c r="C234" s="35"/>
      <c r="D234" s="198" t="s">
        <v>141</v>
      </c>
      <c r="E234" s="35"/>
      <c r="F234" s="203" t="s">
        <v>294</v>
      </c>
      <c r="G234" s="35"/>
      <c r="H234" s="35"/>
      <c r="I234" s="200"/>
      <c r="J234" s="35"/>
      <c r="K234" s="35"/>
      <c r="L234" s="38"/>
      <c r="M234" s="201"/>
      <c r="N234" s="202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141</v>
      </c>
      <c r="AU234" s="16" t="s">
        <v>84</v>
      </c>
    </row>
    <row r="235" spans="1:65" s="2" customFormat="1" ht="48.75">
      <c r="A235" s="33"/>
      <c r="B235" s="34"/>
      <c r="C235" s="35"/>
      <c r="D235" s="198" t="s">
        <v>155</v>
      </c>
      <c r="E235" s="35"/>
      <c r="F235" s="203" t="s">
        <v>313</v>
      </c>
      <c r="G235" s="35"/>
      <c r="H235" s="35"/>
      <c r="I235" s="200"/>
      <c r="J235" s="35"/>
      <c r="K235" s="35"/>
      <c r="L235" s="38"/>
      <c r="M235" s="201"/>
      <c r="N235" s="202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155</v>
      </c>
      <c r="AU235" s="16" t="s">
        <v>84</v>
      </c>
    </row>
    <row r="236" spans="1:65" s="2" customFormat="1" ht="16.5" customHeight="1">
      <c r="A236" s="33"/>
      <c r="B236" s="34"/>
      <c r="C236" s="226" t="s">
        <v>314</v>
      </c>
      <c r="D236" s="226" t="s">
        <v>220</v>
      </c>
      <c r="E236" s="227" t="s">
        <v>315</v>
      </c>
      <c r="F236" s="228" t="s">
        <v>316</v>
      </c>
      <c r="G236" s="229" t="s">
        <v>195</v>
      </c>
      <c r="H236" s="230">
        <v>1633.114</v>
      </c>
      <c r="I236" s="231"/>
      <c r="J236" s="232">
        <f>ROUND(I236*H236,2)</f>
        <v>0</v>
      </c>
      <c r="K236" s="228" t="s">
        <v>136</v>
      </c>
      <c r="L236" s="233"/>
      <c r="M236" s="234" t="s">
        <v>1</v>
      </c>
      <c r="N236" s="235" t="s">
        <v>39</v>
      </c>
      <c r="O236" s="70"/>
      <c r="P236" s="194">
        <f>O236*H236</f>
        <v>0</v>
      </c>
      <c r="Q236" s="194">
        <v>1E-3</v>
      </c>
      <c r="R236" s="194">
        <f>Q236*H236</f>
        <v>1.6331140000000002</v>
      </c>
      <c r="S236" s="194">
        <v>0</v>
      </c>
      <c r="T236" s="19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187</v>
      </c>
      <c r="AT236" s="196" t="s">
        <v>220</v>
      </c>
      <c r="AU236" s="196" t="s">
        <v>84</v>
      </c>
      <c r="AY236" s="16" t="s">
        <v>130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82</v>
      </c>
      <c r="BK236" s="197">
        <f>ROUND(I236*H236,2)</f>
        <v>0</v>
      </c>
      <c r="BL236" s="16" t="s">
        <v>137</v>
      </c>
      <c r="BM236" s="196" t="s">
        <v>317</v>
      </c>
    </row>
    <row r="237" spans="1:65" s="2" customFormat="1" ht="11.25">
      <c r="A237" s="33"/>
      <c r="B237" s="34"/>
      <c r="C237" s="35"/>
      <c r="D237" s="198" t="s">
        <v>139</v>
      </c>
      <c r="E237" s="35"/>
      <c r="F237" s="199" t="s">
        <v>316</v>
      </c>
      <c r="G237" s="35"/>
      <c r="H237" s="35"/>
      <c r="I237" s="200"/>
      <c r="J237" s="35"/>
      <c r="K237" s="35"/>
      <c r="L237" s="38"/>
      <c r="M237" s="201"/>
      <c r="N237" s="202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139</v>
      </c>
      <c r="AU237" s="16" t="s">
        <v>84</v>
      </c>
    </row>
    <row r="238" spans="1:65" s="13" customFormat="1" ht="11.25">
      <c r="B238" s="204"/>
      <c r="C238" s="205"/>
      <c r="D238" s="198" t="s">
        <v>161</v>
      </c>
      <c r="E238" s="206" t="s">
        <v>1</v>
      </c>
      <c r="F238" s="207" t="s">
        <v>318</v>
      </c>
      <c r="G238" s="205"/>
      <c r="H238" s="208">
        <v>57.646000000000001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161</v>
      </c>
      <c r="AU238" s="214" t="s">
        <v>84</v>
      </c>
      <c r="AV238" s="13" t="s">
        <v>84</v>
      </c>
      <c r="AW238" s="13" t="s">
        <v>31</v>
      </c>
      <c r="AX238" s="13" t="s">
        <v>74</v>
      </c>
      <c r="AY238" s="214" t="s">
        <v>130</v>
      </c>
    </row>
    <row r="239" spans="1:65" s="13" customFormat="1" ht="11.25">
      <c r="B239" s="204"/>
      <c r="C239" s="205"/>
      <c r="D239" s="198" t="s">
        <v>161</v>
      </c>
      <c r="E239" s="206" t="s">
        <v>1</v>
      </c>
      <c r="F239" s="207" t="s">
        <v>319</v>
      </c>
      <c r="G239" s="205"/>
      <c r="H239" s="208">
        <v>1575.4680000000001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161</v>
      </c>
      <c r="AU239" s="214" t="s">
        <v>84</v>
      </c>
      <c r="AV239" s="13" t="s">
        <v>84</v>
      </c>
      <c r="AW239" s="13" t="s">
        <v>31</v>
      </c>
      <c r="AX239" s="13" t="s">
        <v>74</v>
      </c>
      <c r="AY239" s="214" t="s">
        <v>130</v>
      </c>
    </row>
    <row r="240" spans="1:65" s="14" customFormat="1" ht="11.25">
      <c r="B240" s="215"/>
      <c r="C240" s="216"/>
      <c r="D240" s="198" t="s">
        <v>161</v>
      </c>
      <c r="E240" s="217" t="s">
        <v>1</v>
      </c>
      <c r="F240" s="218" t="s">
        <v>173</v>
      </c>
      <c r="G240" s="216"/>
      <c r="H240" s="219">
        <v>1633.114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161</v>
      </c>
      <c r="AU240" s="225" t="s">
        <v>84</v>
      </c>
      <c r="AV240" s="14" t="s">
        <v>137</v>
      </c>
      <c r="AW240" s="14" t="s">
        <v>31</v>
      </c>
      <c r="AX240" s="14" t="s">
        <v>82</v>
      </c>
      <c r="AY240" s="225" t="s">
        <v>130</v>
      </c>
    </row>
    <row r="241" spans="1:65" s="2" customFormat="1" ht="24">
      <c r="A241" s="33"/>
      <c r="B241" s="34"/>
      <c r="C241" s="185" t="s">
        <v>320</v>
      </c>
      <c r="D241" s="185" t="s">
        <v>132</v>
      </c>
      <c r="E241" s="186" t="s">
        <v>321</v>
      </c>
      <c r="F241" s="187" t="s">
        <v>322</v>
      </c>
      <c r="G241" s="188" t="s">
        <v>135</v>
      </c>
      <c r="H241" s="189">
        <v>1479</v>
      </c>
      <c r="I241" s="190"/>
      <c r="J241" s="191">
        <f>ROUND(I241*H241,2)</f>
        <v>0</v>
      </c>
      <c r="K241" s="187" t="s">
        <v>136</v>
      </c>
      <c r="L241" s="38"/>
      <c r="M241" s="192" t="s">
        <v>1</v>
      </c>
      <c r="N241" s="193" t="s">
        <v>39</v>
      </c>
      <c r="O241" s="70"/>
      <c r="P241" s="194">
        <f>O241*H241</f>
        <v>0</v>
      </c>
      <c r="Q241" s="194">
        <v>0</v>
      </c>
      <c r="R241" s="194">
        <f>Q241*H241</f>
        <v>0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137</v>
      </c>
      <c r="AT241" s="196" t="s">
        <v>132</v>
      </c>
      <c r="AU241" s="196" t="s">
        <v>84</v>
      </c>
      <c r="AY241" s="16" t="s">
        <v>130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82</v>
      </c>
      <c r="BK241" s="197">
        <f>ROUND(I241*H241,2)</f>
        <v>0</v>
      </c>
      <c r="BL241" s="16" t="s">
        <v>137</v>
      </c>
      <c r="BM241" s="196" t="s">
        <v>323</v>
      </c>
    </row>
    <row r="242" spans="1:65" s="2" customFormat="1" ht="19.5">
      <c r="A242" s="33"/>
      <c r="B242" s="34"/>
      <c r="C242" s="35"/>
      <c r="D242" s="198" t="s">
        <v>139</v>
      </c>
      <c r="E242" s="35"/>
      <c r="F242" s="199" t="s">
        <v>324</v>
      </c>
      <c r="G242" s="35"/>
      <c r="H242" s="35"/>
      <c r="I242" s="200"/>
      <c r="J242" s="35"/>
      <c r="K242" s="35"/>
      <c r="L242" s="38"/>
      <c r="M242" s="201"/>
      <c r="N242" s="202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139</v>
      </c>
      <c r="AU242" s="16" t="s">
        <v>84</v>
      </c>
    </row>
    <row r="243" spans="1:65" s="2" customFormat="1" ht="19.5">
      <c r="A243" s="33"/>
      <c r="B243" s="34"/>
      <c r="C243" s="35"/>
      <c r="D243" s="198" t="s">
        <v>155</v>
      </c>
      <c r="E243" s="35"/>
      <c r="F243" s="203" t="s">
        <v>325</v>
      </c>
      <c r="G243" s="35"/>
      <c r="H243" s="35"/>
      <c r="I243" s="200"/>
      <c r="J243" s="35"/>
      <c r="K243" s="35"/>
      <c r="L243" s="38"/>
      <c r="M243" s="201"/>
      <c r="N243" s="202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155</v>
      </c>
      <c r="AU243" s="16" t="s">
        <v>84</v>
      </c>
    </row>
    <row r="244" spans="1:65" s="12" customFormat="1" ht="22.9" customHeight="1">
      <c r="B244" s="169"/>
      <c r="C244" s="170"/>
      <c r="D244" s="171" t="s">
        <v>73</v>
      </c>
      <c r="E244" s="183" t="s">
        <v>192</v>
      </c>
      <c r="F244" s="183" t="s">
        <v>326</v>
      </c>
      <c r="G244" s="170"/>
      <c r="H244" s="170"/>
      <c r="I244" s="173"/>
      <c r="J244" s="184">
        <f>BK244</f>
        <v>0</v>
      </c>
      <c r="K244" s="170"/>
      <c r="L244" s="175"/>
      <c r="M244" s="176"/>
      <c r="N244" s="177"/>
      <c r="O244" s="177"/>
      <c r="P244" s="178">
        <f>SUM(P245:P387)</f>
        <v>0</v>
      </c>
      <c r="Q244" s="177"/>
      <c r="R244" s="178">
        <f>SUM(R245:R387)</f>
        <v>30.673034889999997</v>
      </c>
      <c r="S244" s="177"/>
      <c r="T244" s="179">
        <f>SUM(T245:T387)</f>
        <v>83.385216200000002</v>
      </c>
      <c r="AR244" s="180" t="s">
        <v>82</v>
      </c>
      <c r="AT244" s="181" t="s">
        <v>73</v>
      </c>
      <c r="AU244" s="181" t="s">
        <v>82</v>
      </c>
      <c r="AY244" s="180" t="s">
        <v>130</v>
      </c>
      <c r="BK244" s="182">
        <f>SUM(BK245:BK387)</f>
        <v>0</v>
      </c>
    </row>
    <row r="245" spans="1:65" s="2" customFormat="1" ht="24">
      <c r="A245" s="33"/>
      <c r="B245" s="34"/>
      <c r="C245" s="185" t="s">
        <v>327</v>
      </c>
      <c r="D245" s="185" t="s">
        <v>132</v>
      </c>
      <c r="E245" s="186" t="s">
        <v>328</v>
      </c>
      <c r="F245" s="187" t="s">
        <v>329</v>
      </c>
      <c r="G245" s="188" t="s">
        <v>195</v>
      </c>
      <c r="H245" s="189">
        <v>1014.1</v>
      </c>
      <c r="I245" s="190"/>
      <c r="J245" s="191">
        <f>ROUND(I245*H245,2)</f>
        <v>0</v>
      </c>
      <c r="K245" s="187" t="s">
        <v>136</v>
      </c>
      <c r="L245" s="38"/>
      <c r="M245" s="192" t="s">
        <v>1</v>
      </c>
      <c r="N245" s="193" t="s">
        <v>39</v>
      </c>
      <c r="O245" s="70"/>
      <c r="P245" s="194">
        <f>O245*H245</f>
        <v>0</v>
      </c>
      <c r="Q245" s="194">
        <v>0</v>
      </c>
      <c r="R245" s="194">
        <f>Q245*H245</f>
        <v>0</v>
      </c>
      <c r="S245" s="194">
        <v>0</v>
      </c>
      <c r="T245" s="19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96" t="s">
        <v>137</v>
      </c>
      <c r="AT245" s="196" t="s">
        <v>132</v>
      </c>
      <c r="AU245" s="196" t="s">
        <v>84</v>
      </c>
      <c r="AY245" s="16" t="s">
        <v>130</v>
      </c>
      <c r="BE245" s="197">
        <f>IF(N245="základní",J245,0)</f>
        <v>0</v>
      </c>
      <c r="BF245" s="197">
        <f>IF(N245="snížená",J245,0)</f>
        <v>0</v>
      </c>
      <c r="BG245" s="197">
        <f>IF(N245="zákl. přenesená",J245,0)</f>
        <v>0</v>
      </c>
      <c r="BH245" s="197">
        <f>IF(N245="sníž. přenesená",J245,0)</f>
        <v>0</v>
      </c>
      <c r="BI245" s="197">
        <f>IF(N245="nulová",J245,0)</f>
        <v>0</v>
      </c>
      <c r="BJ245" s="16" t="s">
        <v>82</v>
      </c>
      <c r="BK245" s="197">
        <f>ROUND(I245*H245,2)</f>
        <v>0</v>
      </c>
      <c r="BL245" s="16" t="s">
        <v>137</v>
      </c>
      <c r="BM245" s="196" t="s">
        <v>330</v>
      </c>
    </row>
    <row r="246" spans="1:65" s="2" customFormat="1" ht="19.5">
      <c r="A246" s="33"/>
      <c r="B246" s="34"/>
      <c r="C246" s="35"/>
      <c r="D246" s="198" t="s">
        <v>139</v>
      </c>
      <c r="E246" s="35"/>
      <c r="F246" s="199" t="s">
        <v>331</v>
      </c>
      <c r="G246" s="35"/>
      <c r="H246" s="35"/>
      <c r="I246" s="200"/>
      <c r="J246" s="35"/>
      <c r="K246" s="35"/>
      <c r="L246" s="38"/>
      <c r="M246" s="201"/>
      <c r="N246" s="202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139</v>
      </c>
      <c r="AU246" s="16" t="s">
        <v>84</v>
      </c>
    </row>
    <row r="247" spans="1:65" s="2" customFormat="1" ht="117">
      <c r="A247" s="33"/>
      <c r="B247" s="34"/>
      <c r="C247" s="35"/>
      <c r="D247" s="198" t="s">
        <v>141</v>
      </c>
      <c r="E247" s="35"/>
      <c r="F247" s="203" t="s">
        <v>332</v>
      </c>
      <c r="G247" s="35"/>
      <c r="H247" s="35"/>
      <c r="I247" s="200"/>
      <c r="J247" s="35"/>
      <c r="K247" s="35"/>
      <c r="L247" s="38"/>
      <c r="M247" s="201"/>
      <c r="N247" s="202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141</v>
      </c>
      <c r="AU247" s="16" t="s">
        <v>84</v>
      </c>
    </row>
    <row r="248" spans="1:65" s="2" customFormat="1" ht="24">
      <c r="A248" s="33"/>
      <c r="B248" s="34"/>
      <c r="C248" s="185" t="s">
        <v>333</v>
      </c>
      <c r="D248" s="185" t="s">
        <v>132</v>
      </c>
      <c r="E248" s="186" t="s">
        <v>334</v>
      </c>
      <c r="F248" s="187" t="s">
        <v>335</v>
      </c>
      <c r="G248" s="188" t="s">
        <v>195</v>
      </c>
      <c r="H248" s="189">
        <v>1014.1</v>
      </c>
      <c r="I248" s="190"/>
      <c r="J248" s="191">
        <f>ROUND(I248*H248,2)</f>
        <v>0</v>
      </c>
      <c r="K248" s="187" t="s">
        <v>136</v>
      </c>
      <c r="L248" s="38"/>
      <c r="M248" s="192" t="s">
        <v>1</v>
      </c>
      <c r="N248" s="193" t="s">
        <v>39</v>
      </c>
      <c r="O248" s="70"/>
      <c r="P248" s="194">
        <f>O248*H248</f>
        <v>0</v>
      </c>
      <c r="Q248" s="194">
        <v>1.7159999999999998E-5</v>
      </c>
      <c r="R248" s="194">
        <f>Q248*H248</f>
        <v>1.7401956E-2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137</v>
      </c>
      <c r="AT248" s="196" t="s">
        <v>132</v>
      </c>
      <c r="AU248" s="196" t="s">
        <v>84</v>
      </c>
      <c r="AY248" s="16" t="s">
        <v>130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82</v>
      </c>
      <c r="BK248" s="197">
        <f>ROUND(I248*H248,2)</f>
        <v>0</v>
      </c>
      <c r="BL248" s="16" t="s">
        <v>137</v>
      </c>
      <c r="BM248" s="196" t="s">
        <v>336</v>
      </c>
    </row>
    <row r="249" spans="1:65" s="2" customFormat="1" ht="19.5">
      <c r="A249" s="33"/>
      <c r="B249" s="34"/>
      <c r="C249" s="35"/>
      <c r="D249" s="198" t="s">
        <v>139</v>
      </c>
      <c r="E249" s="35"/>
      <c r="F249" s="199" t="s">
        <v>337</v>
      </c>
      <c r="G249" s="35"/>
      <c r="H249" s="35"/>
      <c r="I249" s="200"/>
      <c r="J249" s="35"/>
      <c r="K249" s="35"/>
      <c r="L249" s="38"/>
      <c r="M249" s="201"/>
      <c r="N249" s="202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139</v>
      </c>
      <c r="AU249" s="16" t="s">
        <v>84</v>
      </c>
    </row>
    <row r="250" spans="1:65" s="2" customFormat="1" ht="117">
      <c r="A250" s="33"/>
      <c r="B250" s="34"/>
      <c r="C250" s="35"/>
      <c r="D250" s="198" t="s">
        <v>141</v>
      </c>
      <c r="E250" s="35"/>
      <c r="F250" s="203" t="s">
        <v>332</v>
      </c>
      <c r="G250" s="35"/>
      <c r="H250" s="35"/>
      <c r="I250" s="200"/>
      <c r="J250" s="35"/>
      <c r="K250" s="35"/>
      <c r="L250" s="38"/>
      <c r="M250" s="201"/>
      <c r="N250" s="202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141</v>
      </c>
      <c r="AU250" s="16" t="s">
        <v>84</v>
      </c>
    </row>
    <row r="251" spans="1:65" s="2" customFormat="1" ht="16.5" customHeight="1">
      <c r="A251" s="33"/>
      <c r="B251" s="34"/>
      <c r="C251" s="226" t="s">
        <v>338</v>
      </c>
      <c r="D251" s="226" t="s">
        <v>220</v>
      </c>
      <c r="E251" s="227" t="s">
        <v>339</v>
      </c>
      <c r="F251" s="228" t="s">
        <v>340</v>
      </c>
      <c r="G251" s="229" t="s">
        <v>223</v>
      </c>
      <c r="H251" s="230">
        <v>1.044</v>
      </c>
      <c r="I251" s="231"/>
      <c r="J251" s="232">
        <f>ROUND(I251*H251,2)</f>
        <v>0</v>
      </c>
      <c r="K251" s="228" t="s">
        <v>1</v>
      </c>
      <c r="L251" s="233"/>
      <c r="M251" s="234" t="s">
        <v>1</v>
      </c>
      <c r="N251" s="235" t="s">
        <v>39</v>
      </c>
      <c r="O251" s="70"/>
      <c r="P251" s="194">
        <f>O251*H251</f>
        <v>0</v>
      </c>
      <c r="Q251" s="194">
        <v>1</v>
      </c>
      <c r="R251" s="194">
        <f>Q251*H251</f>
        <v>1.044</v>
      </c>
      <c r="S251" s="194">
        <v>0</v>
      </c>
      <c r="T251" s="19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6" t="s">
        <v>187</v>
      </c>
      <c r="AT251" s="196" t="s">
        <v>220</v>
      </c>
      <c r="AU251" s="196" t="s">
        <v>84</v>
      </c>
      <c r="AY251" s="16" t="s">
        <v>130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6" t="s">
        <v>82</v>
      </c>
      <c r="BK251" s="197">
        <f>ROUND(I251*H251,2)</f>
        <v>0</v>
      </c>
      <c r="BL251" s="16" t="s">
        <v>137</v>
      </c>
      <c r="BM251" s="196" t="s">
        <v>341</v>
      </c>
    </row>
    <row r="252" spans="1:65" s="2" customFormat="1" ht="11.25">
      <c r="A252" s="33"/>
      <c r="B252" s="34"/>
      <c r="C252" s="35"/>
      <c r="D252" s="198" t="s">
        <v>139</v>
      </c>
      <c r="E252" s="35"/>
      <c r="F252" s="199" t="s">
        <v>342</v>
      </c>
      <c r="G252" s="35"/>
      <c r="H252" s="35"/>
      <c r="I252" s="200"/>
      <c r="J252" s="35"/>
      <c r="K252" s="35"/>
      <c r="L252" s="38"/>
      <c r="M252" s="201"/>
      <c r="N252" s="202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139</v>
      </c>
      <c r="AU252" s="16" t="s">
        <v>84</v>
      </c>
    </row>
    <row r="253" spans="1:65" s="2" customFormat="1" ht="19.5">
      <c r="A253" s="33"/>
      <c r="B253" s="34"/>
      <c r="C253" s="35"/>
      <c r="D253" s="198" t="s">
        <v>155</v>
      </c>
      <c r="E253" s="35"/>
      <c r="F253" s="203" t="s">
        <v>343</v>
      </c>
      <c r="G253" s="35"/>
      <c r="H253" s="35"/>
      <c r="I253" s="200"/>
      <c r="J253" s="35"/>
      <c r="K253" s="35"/>
      <c r="L253" s="38"/>
      <c r="M253" s="201"/>
      <c r="N253" s="202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155</v>
      </c>
      <c r="AU253" s="16" t="s">
        <v>84</v>
      </c>
    </row>
    <row r="254" spans="1:65" s="13" customFormat="1" ht="11.25">
      <c r="B254" s="204"/>
      <c r="C254" s="205"/>
      <c r="D254" s="198" t="s">
        <v>161</v>
      </c>
      <c r="E254" s="206" t="s">
        <v>1</v>
      </c>
      <c r="F254" s="207" t="s">
        <v>344</v>
      </c>
      <c r="G254" s="205"/>
      <c r="H254" s="208">
        <v>1.044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161</v>
      </c>
      <c r="AU254" s="214" t="s">
        <v>84</v>
      </c>
      <c r="AV254" s="13" t="s">
        <v>84</v>
      </c>
      <c r="AW254" s="13" t="s">
        <v>31</v>
      </c>
      <c r="AX254" s="13" t="s">
        <v>82</v>
      </c>
      <c r="AY254" s="214" t="s">
        <v>130</v>
      </c>
    </row>
    <row r="255" spans="1:65" s="2" customFormat="1" ht="33" customHeight="1">
      <c r="A255" s="33"/>
      <c r="B255" s="34"/>
      <c r="C255" s="185" t="s">
        <v>345</v>
      </c>
      <c r="D255" s="185" t="s">
        <v>132</v>
      </c>
      <c r="E255" s="186" t="s">
        <v>346</v>
      </c>
      <c r="F255" s="187" t="s">
        <v>347</v>
      </c>
      <c r="G255" s="188" t="s">
        <v>135</v>
      </c>
      <c r="H255" s="189">
        <v>84.2</v>
      </c>
      <c r="I255" s="190"/>
      <c r="J255" s="191">
        <f>ROUND(I255*H255,2)</f>
        <v>0</v>
      </c>
      <c r="K255" s="187" t="s">
        <v>136</v>
      </c>
      <c r="L255" s="38"/>
      <c r="M255" s="192" t="s">
        <v>1</v>
      </c>
      <c r="N255" s="193" t="s">
        <v>39</v>
      </c>
      <c r="O255" s="70"/>
      <c r="P255" s="194">
        <f>O255*H255</f>
        <v>0</v>
      </c>
      <c r="Q255" s="194">
        <v>0</v>
      </c>
      <c r="R255" s="194">
        <f>Q255*H255</f>
        <v>0</v>
      </c>
      <c r="S255" s="194">
        <v>6.4000000000000001E-2</v>
      </c>
      <c r="T255" s="195">
        <f>S255*H255</f>
        <v>5.3888000000000007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137</v>
      </c>
      <c r="AT255" s="196" t="s">
        <v>132</v>
      </c>
      <c r="AU255" s="196" t="s">
        <v>84</v>
      </c>
      <c r="AY255" s="16" t="s">
        <v>130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6" t="s">
        <v>82</v>
      </c>
      <c r="BK255" s="197">
        <f>ROUND(I255*H255,2)</f>
        <v>0</v>
      </c>
      <c r="BL255" s="16" t="s">
        <v>137</v>
      </c>
      <c r="BM255" s="196" t="s">
        <v>348</v>
      </c>
    </row>
    <row r="256" spans="1:65" s="2" customFormat="1" ht="19.5">
      <c r="A256" s="33"/>
      <c r="B256" s="34"/>
      <c r="C256" s="35"/>
      <c r="D256" s="198" t="s">
        <v>139</v>
      </c>
      <c r="E256" s="35"/>
      <c r="F256" s="199" t="s">
        <v>349</v>
      </c>
      <c r="G256" s="35"/>
      <c r="H256" s="35"/>
      <c r="I256" s="200"/>
      <c r="J256" s="35"/>
      <c r="K256" s="35"/>
      <c r="L256" s="38"/>
      <c r="M256" s="201"/>
      <c r="N256" s="202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139</v>
      </c>
      <c r="AU256" s="16" t="s">
        <v>84</v>
      </c>
    </row>
    <row r="257" spans="1:65" s="13" customFormat="1" ht="11.25">
      <c r="B257" s="204"/>
      <c r="C257" s="205"/>
      <c r="D257" s="198" t="s">
        <v>161</v>
      </c>
      <c r="E257" s="206" t="s">
        <v>1</v>
      </c>
      <c r="F257" s="207" t="s">
        <v>350</v>
      </c>
      <c r="G257" s="205"/>
      <c r="H257" s="208">
        <v>84.2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161</v>
      </c>
      <c r="AU257" s="214" t="s">
        <v>84</v>
      </c>
      <c r="AV257" s="13" t="s">
        <v>84</v>
      </c>
      <c r="AW257" s="13" t="s">
        <v>31</v>
      </c>
      <c r="AX257" s="13" t="s">
        <v>82</v>
      </c>
      <c r="AY257" s="214" t="s">
        <v>130</v>
      </c>
    </row>
    <row r="258" spans="1:65" s="2" customFormat="1" ht="24">
      <c r="A258" s="33"/>
      <c r="B258" s="34"/>
      <c r="C258" s="185" t="s">
        <v>351</v>
      </c>
      <c r="D258" s="185" t="s">
        <v>132</v>
      </c>
      <c r="E258" s="186" t="s">
        <v>352</v>
      </c>
      <c r="F258" s="187" t="s">
        <v>353</v>
      </c>
      <c r="G258" s="188" t="s">
        <v>135</v>
      </c>
      <c r="H258" s="189">
        <v>73.2</v>
      </c>
      <c r="I258" s="190"/>
      <c r="J258" s="191">
        <f>ROUND(I258*H258,2)</f>
        <v>0</v>
      </c>
      <c r="K258" s="187" t="s">
        <v>1</v>
      </c>
      <c r="L258" s="38"/>
      <c r="M258" s="192" t="s">
        <v>1</v>
      </c>
      <c r="N258" s="193" t="s">
        <v>39</v>
      </c>
      <c r="O258" s="70"/>
      <c r="P258" s="194">
        <f>O258*H258</f>
        <v>0</v>
      </c>
      <c r="Q258" s="194">
        <v>5.4239999999999997E-2</v>
      </c>
      <c r="R258" s="194">
        <f>Q258*H258</f>
        <v>3.9703680000000001</v>
      </c>
      <c r="S258" s="194">
        <v>0</v>
      </c>
      <c r="T258" s="19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96" t="s">
        <v>137</v>
      </c>
      <c r="AT258" s="196" t="s">
        <v>132</v>
      </c>
      <c r="AU258" s="196" t="s">
        <v>84</v>
      </c>
      <c r="AY258" s="16" t="s">
        <v>130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6" t="s">
        <v>82</v>
      </c>
      <c r="BK258" s="197">
        <f>ROUND(I258*H258,2)</f>
        <v>0</v>
      </c>
      <c r="BL258" s="16" t="s">
        <v>137</v>
      </c>
      <c r="BM258" s="196" t="s">
        <v>354</v>
      </c>
    </row>
    <row r="259" spans="1:65" s="2" customFormat="1" ht="19.5">
      <c r="A259" s="33"/>
      <c r="B259" s="34"/>
      <c r="C259" s="35"/>
      <c r="D259" s="198" t="s">
        <v>139</v>
      </c>
      <c r="E259" s="35"/>
      <c r="F259" s="199" t="s">
        <v>355</v>
      </c>
      <c r="G259" s="35"/>
      <c r="H259" s="35"/>
      <c r="I259" s="200"/>
      <c r="J259" s="35"/>
      <c r="K259" s="35"/>
      <c r="L259" s="38"/>
      <c r="M259" s="201"/>
      <c r="N259" s="202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139</v>
      </c>
      <c r="AU259" s="16" t="s">
        <v>84</v>
      </c>
    </row>
    <row r="260" spans="1:65" s="2" customFormat="1" ht="29.25">
      <c r="A260" s="33"/>
      <c r="B260" s="34"/>
      <c r="C260" s="35"/>
      <c r="D260" s="198" t="s">
        <v>155</v>
      </c>
      <c r="E260" s="35"/>
      <c r="F260" s="203" t="s">
        <v>356</v>
      </c>
      <c r="G260" s="35"/>
      <c r="H260" s="35"/>
      <c r="I260" s="200"/>
      <c r="J260" s="35"/>
      <c r="K260" s="35"/>
      <c r="L260" s="38"/>
      <c r="M260" s="201"/>
      <c r="N260" s="202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155</v>
      </c>
      <c r="AU260" s="16" t="s">
        <v>84</v>
      </c>
    </row>
    <row r="261" spans="1:65" s="13" customFormat="1" ht="11.25">
      <c r="B261" s="204"/>
      <c r="C261" s="205"/>
      <c r="D261" s="198" t="s">
        <v>161</v>
      </c>
      <c r="E261" s="206" t="s">
        <v>1</v>
      </c>
      <c r="F261" s="207" t="s">
        <v>357</v>
      </c>
      <c r="G261" s="205"/>
      <c r="H261" s="208">
        <v>73.2</v>
      </c>
      <c r="I261" s="209"/>
      <c r="J261" s="205"/>
      <c r="K261" s="205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161</v>
      </c>
      <c r="AU261" s="214" t="s">
        <v>84</v>
      </c>
      <c r="AV261" s="13" t="s">
        <v>84</v>
      </c>
      <c r="AW261" s="13" t="s">
        <v>31</v>
      </c>
      <c r="AX261" s="13" t="s">
        <v>82</v>
      </c>
      <c r="AY261" s="214" t="s">
        <v>130</v>
      </c>
    </row>
    <row r="262" spans="1:65" s="2" customFormat="1" ht="24">
      <c r="A262" s="33"/>
      <c r="B262" s="34"/>
      <c r="C262" s="185" t="s">
        <v>358</v>
      </c>
      <c r="D262" s="185" t="s">
        <v>132</v>
      </c>
      <c r="E262" s="186" t="s">
        <v>359</v>
      </c>
      <c r="F262" s="187" t="s">
        <v>360</v>
      </c>
      <c r="G262" s="188" t="s">
        <v>135</v>
      </c>
      <c r="H262" s="189">
        <v>84.2</v>
      </c>
      <c r="I262" s="190"/>
      <c r="J262" s="191">
        <f>ROUND(I262*H262,2)</f>
        <v>0</v>
      </c>
      <c r="K262" s="187" t="s">
        <v>136</v>
      </c>
      <c r="L262" s="38"/>
      <c r="M262" s="192" t="s">
        <v>1</v>
      </c>
      <c r="N262" s="193" t="s">
        <v>39</v>
      </c>
      <c r="O262" s="70"/>
      <c r="P262" s="194">
        <f>O262*H262</f>
        <v>0</v>
      </c>
      <c r="Q262" s="194">
        <v>2.2486699999999999E-3</v>
      </c>
      <c r="R262" s="194">
        <f>Q262*H262</f>
        <v>0.189338014</v>
      </c>
      <c r="S262" s="194">
        <v>0</v>
      </c>
      <c r="T262" s="19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6" t="s">
        <v>137</v>
      </c>
      <c r="AT262" s="196" t="s">
        <v>132</v>
      </c>
      <c r="AU262" s="196" t="s">
        <v>84</v>
      </c>
      <c r="AY262" s="16" t="s">
        <v>130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6" t="s">
        <v>82</v>
      </c>
      <c r="BK262" s="197">
        <f>ROUND(I262*H262,2)</f>
        <v>0</v>
      </c>
      <c r="BL262" s="16" t="s">
        <v>137</v>
      </c>
      <c r="BM262" s="196" t="s">
        <v>361</v>
      </c>
    </row>
    <row r="263" spans="1:65" s="2" customFormat="1" ht="19.5">
      <c r="A263" s="33"/>
      <c r="B263" s="34"/>
      <c r="C263" s="35"/>
      <c r="D263" s="198" t="s">
        <v>139</v>
      </c>
      <c r="E263" s="35"/>
      <c r="F263" s="199" t="s">
        <v>362</v>
      </c>
      <c r="G263" s="35"/>
      <c r="H263" s="35"/>
      <c r="I263" s="200"/>
      <c r="J263" s="35"/>
      <c r="K263" s="35"/>
      <c r="L263" s="38"/>
      <c r="M263" s="201"/>
      <c r="N263" s="202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139</v>
      </c>
      <c r="AU263" s="16" t="s">
        <v>84</v>
      </c>
    </row>
    <row r="264" spans="1:65" s="2" customFormat="1" ht="146.25">
      <c r="A264" s="33"/>
      <c r="B264" s="34"/>
      <c r="C264" s="35"/>
      <c r="D264" s="198" t="s">
        <v>141</v>
      </c>
      <c r="E264" s="35"/>
      <c r="F264" s="203" t="s">
        <v>363</v>
      </c>
      <c r="G264" s="35"/>
      <c r="H264" s="35"/>
      <c r="I264" s="200"/>
      <c r="J264" s="35"/>
      <c r="K264" s="35"/>
      <c r="L264" s="38"/>
      <c r="M264" s="201"/>
      <c r="N264" s="202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141</v>
      </c>
      <c r="AU264" s="16" t="s">
        <v>84</v>
      </c>
    </row>
    <row r="265" spans="1:65" s="2" customFormat="1" ht="29.25">
      <c r="A265" s="33"/>
      <c r="B265" s="34"/>
      <c r="C265" s="35"/>
      <c r="D265" s="198" t="s">
        <v>155</v>
      </c>
      <c r="E265" s="35"/>
      <c r="F265" s="203" t="s">
        <v>364</v>
      </c>
      <c r="G265" s="35"/>
      <c r="H265" s="35"/>
      <c r="I265" s="200"/>
      <c r="J265" s="35"/>
      <c r="K265" s="35"/>
      <c r="L265" s="38"/>
      <c r="M265" s="201"/>
      <c r="N265" s="202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155</v>
      </c>
      <c r="AU265" s="16" t="s">
        <v>84</v>
      </c>
    </row>
    <row r="266" spans="1:65" s="2" customFormat="1" ht="24">
      <c r="A266" s="33"/>
      <c r="B266" s="34"/>
      <c r="C266" s="185" t="s">
        <v>365</v>
      </c>
      <c r="D266" s="185" t="s">
        <v>132</v>
      </c>
      <c r="E266" s="186" t="s">
        <v>366</v>
      </c>
      <c r="F266" s="187" t="s">
        <v>367</v>
      </c>
      <c r="G266" s="188" t="s">
        <v>167</v>
      </c>
      <c r="H266" s="189">
        <v>282</v>
      </c>
      <c r="I266" s="190"/>
      <c r="J266" s="191">
        <f>ROUND(I266*H266,2)</f>
        <v>0</v>
      </c>
      <c r="K266" s="187" t="s">
        <v>136</v>
      </c>
      <c r="L266" s="38"/>
      <c r="M266" s="192" t="s">
        <v>1</v>
      </c>
      <c r="N266" s="193" t="s">
        <v>39</v>
      </c>
      <c r="O266" s="70"/>
      <c r="P266" s="194">
        <f>O266*H266</f>
        <v>0</v>
      </c>
      <c r="Q266" s="194">
        <v>0</v>
      </c>
      <c r="R266" s="194">
        <f>Q266*H266</f>
        <v>0</v>
      </c>
      <c r="S266" s="194">
        <v>2.9999999999999997E-4</v>
      </c>
      <c r="T266" s="195">
        <f>S266*H266</f>
        <v>8.4599999999999995E-2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96" t="s">
        <v>137</v>
      </c>
      <c r="AT266" s="196" t="s">
        <v>132</v>
      </c>
      <c r="AU266" s="196" t="s">
        <v>84</v>
      </c>
      <c r="AY266" s="16" t="s">
        <v>130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6" t="s">
        <v>82</v>
      </c>
      <c r="BK266" s="197">
        <f>ROUND(I266*H266,2)</f>
        <v>0</v>
      </c>
      <c r="BL266" s="16" t="s">
        <v>137</v>
      </c>
      <c r="BM266" s="196" t="s">
        <v>368</v>
      </c>
    </row>
    <row r="267" spans="1:65" s="2" customFormat="1" ht="11.25">
      <c r="A267" s="33"/>
      <c r="B267" s="34"/>
      <c r="C267" s="35"/>
      <c r="D267" s="198" t="s">
        <v>139</v>
      </c>
      <c r="E267" s="35"/>
      <c r="F267" s="199" t="s">
        <v>369</v>
      </c>
      <c r="G267" s="35"/>
      <c r="H267" s="35"/>
      <c r="I267" s="200"/>
      <c r="J267" s="35"/>
      <c r="K267" s="35"/>
      <c r="L267" s="38"/>
      <c r="M267" s="201"/>
      <c r="N267" s="202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139</v>
      </c>
      <c r="AU267" s="16" t="s">
        <v>84</v>
      </c>
    </row>
    <row r="268" spans="1:65" s="2" customFormat="1" ht="29.25">
      <c r="A268" s="33"/>
      <c r="B268" s="34"/>
      <c r="C268" s="35"/>
      <c r="D268" s="198" t="s">
        <v>141</v>
      </c>
      <c r="E268" s="35"/>
      <c r="F268" s="203" t="s">
        <v>370</v>
      </c>
      <c r="G268" s="35"/>
      <c r="H268" s="35"/>
      <c r="I268" s="200"/>
      <c r="J268" s="35"/>
      <c r="K268" s="35"/>
      <c r="L268" s="38"/>
      <c r="M268" s="201"/>
      <c r="N268" s="202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141</v>
      </c>
      <c r="AU268" s="16" t="s">
        <v>84</v>
      </c>
    </row>
    <row r="269" spans="1:65" s="2" customFormat="1" ht="19.5">
      <c r="A269" s="33"/>
      <c r="B269" s="34"/>
      <c r="C269" s="35"/>
      <c r="D269" s="198" t="s">
        <v>155</v>
      </c>
      <c r="E269" s="35"/>
      <c r="F269" s="203" t="s">
        <v>371</v>
      </c>
      <c r="G269" s="35"/>
      <c r="H269" s="35"/>
      <c r="I269" s="200"/>
      <c r="J269" s="35"/>
      <c r="K269" s="35"/>
      <c r="L269" s="38"/>
      <c r="M269" s="201"/>
      <c r="N269" s="202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155</v>
      </c>
      <c r="AU269" s="16" t="s">
        <v>84</v>
      </c>
    </row>
    <row r="270" spans="1:65" s="2" customFormat="1" ht="21.75" customHeight="1">
      <c r="A270" s="33"/>
      <c r="B270" s="34"/>
      <c r="C270" s="185" t="s">
        <v>372</v>
      </c>
      <c r="D270" s="185" t="s">
        <v>132</v>
      </c>
      <c r="E270" s="186" t="s">
        <v>373</v>
      </c>
      <c r="F270" s="187" t="s">
        <v>374</v>
      </c>
      <c r="G270" s="188" t="s">
        <v>167</v>
      </c>
      <c r="H270" s="189">
        <v>282</v>
      </c>
      <c r="I270" s="190"/>
      <c r="J270" s="191">
        <f>ROUND(I270*H270,2)</f>
        <v>0</v>
      </c>
      <c r="K270" s="187" t="s">
        <v>136</v>
      </c>
      <c r="L270" s="38"/>
      <c r="M270" s="192" t="s">
        <v>1</v>
      </c>
      <c r="N270" s="193" t="s">
        <v>39</v>
      </c>
      <c r="O270" s="70"/>
      <c r="P270" s="194">
        <f>O270*H270</f>
        <v>0</v>
      </c>
      <c r="Q270" s="194">
        <v>3.9999999999999998E-7</v>
      </c>
      <c r="R270" s="194">
        <f>Q270*H270</f>
        <v>1.1279999999999999E-4</v>
      </c>
      <c r="S270" s="194">
        <v>0</v>
      </c>
      <c r="T270" s="19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6" t="s">
        <v>137</v>
      </c>
      <c r="AT270" s="196" t="s">
        <v>132</v>
      </c>
      <c r="AU270" s="196" t="s">
        <v>84</v>
      </c>
      <c r="AY270" s="16" t="s">
        <v>130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6" t="s">
        <v>82</v>
      </c>
      <c r="BK270" s="197">
        <f>ROUND(I270*H270,2)</f>
        <v>0</v>
      </c>
      <c r="BL270" s="16" t="s">
        <v>137</v>
      </c>
      <c r="BM270" s="196" t="s">
        <v>375</v>
      </c>
    </row>
    <row r="271" spans="1:65" s="2" customFormat="1" ht="11.25">
      <c r="A271" s="33"/>
      <c r="B271" s="34"/>
      <c r="C271" s="35"/>
      <c r="D271" s="198" t="s">
        <v>139</v>
      </c>
      <c r="E271" s="35"/>
      <c r="F271" s="199" t="s">
        <v>374</v>
      </c>
      <c r="G271" s="35"/>
      <c r="H271" s="35"/>
      <c r="I271" s="200"/>
      <c r="J271" s="35"/>
      <c r="K271" s="35"/>
      <c r="L271" s="38"/>
      <c r="M271" s="201"/>
      <c r="N271" s="202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139</v>
      </c>
      <c r="AU271" s="16" t="s">
        <v>84</v>
      </c>
    </row>
    <row r="272" spans="1:65" s="2" customFormat="1" ht="19.5">
      <c r="A272" s="33"/>
      <c r="B272" s="34"/>
      <c r="C272" s="35"/>
      <c r="D272" s="198" t="s">
        <v>155</v>
      </c>
      <c r="E272" s="35"/>
      <c r="F272" s="203" t="s">
        <v>376</v>
      </c>
      <c r="G272" s="35"/>
      <c r="H272" s="35"/>
      <c r="I272" s="200"/>
      <c r="J272" s="35"/>
      <c r="K272" s="35"/>
      <c r="L272" s="38"/>
      <c r="M272" s="201"/>
      <c r="N272" s="202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155</v>
      </c>
      <c r="AU272" s="16" t="s">
        <v>84</v>
      </c>
    </row>
    <row r="273" spans="1:65" s="2" customFormat="1" ht="24">
      <c r="A273" s="33"/>
      <c r="B273" s="34"/>
      <c r="C273" s="185" t="s">
        <v>377</v>
      </c>
      <c r="D273" s="185" t="s">
        <v>132</v>
      </c>
      <c r="E273" s="186" t="s">
        <v>378</v>
      </c>
      <c r="F273" s="187" t="s">
        <v>379</v>
      </c>
      <c r="G273" s="188" t="s">
        <v>380</v>
      </c>
      <c r="H273" s="189">
        <v>2</v>
      </c>
      <c r="I273" s="190"/>
      <c r="J273" s="191">
        <f>ROUND(I273*H273,2)</f>
        <v>0</v>
      </c>
      <c r="K273" s="187" t="s">
        <v>136</v>
      </c>
      <c r="L273" s="38"/>
      <c r="M273" s="192" t="s">
        <v>1</v>
      </c>
      <c r="N273" s="193" t="s">
        <v>39</v>
      </c>
      <c r="O273" s="70"/>
      <c r="P273" s="194">
        <f>O273*H273</f>
        <v>0</v>
      </c>
      <c r="Q273" s="194">
        <v>2.9500000000000001E-4</v>
      </c>
      <c r="R273" s="194">
        <f>Q273*H273</f>
        <v>5.9000000000000003E-4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137</v>
      </c>
      <c r="AT273" s="196" t="s">
        <v>132</v>
      </c>
      <c r="AU273" s="196" t="s">
        <v>84</v>
      </c>
      <c r="AY273" s="16" t="s">
        <v>130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82</v>
      </c>
      <c r="BK273" s="197">
        <f>ROUND(I273*H273,2)</f>
        <v>0</v>
      </c>
      <c r="BL273" s="16" t="s">
        <v>137</v>
      </c>
      <c r="BM273" s="196" t="s">
        <v>381</v>
      </c>
    </row>
    <row r="274" spans="1:65" s="2" customFormat="1" ht="19.5">
      <c r="A274" s="33"/>
      <c r="B274" s="34"/>
      <c r="C274" s="35"/>
      <c r="D274" s="198" t="s">
        <v>139</v>
      </c>
      <c r="E274" s="35"/>
      <c r="F274" s="199" t="s">
        <v>382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139</v>
      </c>
      <c r="AU274" s="16" t="s">
        <v>84</v>
      </c>
    </row>
    <row r="275" spans="1:65" s="2" customFormat="1" ht="68.25">
      <c r="A275" s="33"/>
      <c r="B275" s="34"/>
      <c r="C275" s="35"/>
      <c r="D275" s="198" t="s">
        <v>141</v>
      </c>
      <c r="E275" s="35"/>
      <c r="F275" s="203" t="s">
        <v>383</v>
      </c>
      <c r="G275" s="35"/>
      <c r="H275" s="35"/>
      <c r="I275" s="200"/>
      <c r="J275" s="35"/>
      <c r="K275" s="35"/>
      <c r="L275" s="38"/>
      <c r="M275" s="201"/>
      <c r="N275" s="202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141</v>
      </c>
      <c r="AU275" s="16" t="s">
        <v>84</v>
      </c>
    </row>
    <row r="276" spans="1:65" s="2" customFormat="1" ht="19.5">
      <c r="A276" s="33"/>
      <c r="B276" s="34"/>
      <c r="C276" s="35"/>
      <c r="D276" s="198" t="s">
        <v>155</v>
      </c>
      <c r="E276" s="35"/>
      <c r="F276" s="203" t="s">
        <v>384</v>
      </c>
      <c r="G276" s="35"/>
      <c r="H276" s="35"/>
      <c r="I276" s="200"/>
      <c r="J276" s="35"/>
      <c r="K276" s="35"/>
      <c r="L276" s="38"/>
      <c r="M276" s="201"/>
      <c r="N276" s="202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155</v>
      </c>
      <c r="AU276" s="16" t="s">
        <v>84</v>
      </c>
    </row>
    <row r="277" spans="1:65" s="2" customFormat="1" ht="21.75" customHeight="1">
      <c r="A277" s="33"/>
      <c r="B277" s="34"/>
      <c r="C277" s="185" t="s">
        <v>385</v>
      </c>
      <c r="D277" s="185" t="s">
        <v>132</v>
      </c>
      <c r="E277" s="186" t="s">
        <v>386</v>
      </c>
      <c r="F277" s="187" t="s">
        <v>387</v>
      </c>
      <c r="G277" s="188" t="s">
        <v>244</v>
      </c>
      <c r="H277" s="189">
        <v>4</v>
      </c>
      <c r="I277" s="190"/>
      <c r="J277" s="191">
        <f>ROUND(I277*H277,2)</f>
        <v>0</v>
      </c>
      <c r="K277" s="187" t="s">
        <v>136</v>
      </c>
      <c r="L277" s="38"/>
      <c r="M277" s="192" t="s">
        <v>1</v>
      </c>
      <c r="N277" s="193" t="s">
        <v>39</v>
      </c>
      <c r="O277" s="70"/>
      <c r="P277" s="194">
        <f>O277*H277</f>
        <v>0</v>
      </c>
      <c r="Q277" s="194">
        <v>6.0000000000000002E-5</v>
      </c>
      <c r="R277" s="194">
        <f>Q277*H277</f>
        <v>2.4000000000000001E-4</v>
      </c>
      <c r="S277" s="194">
        <v>0</v>
      </c>
      <c r="T277" s="19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96" t="s">
        <v>137</v>
      </c>
      <c r="AT277" s="196" t="s">
        <v>132</v>
      </c>
      <c r="AU277" s="196" t="s">
        <v>84</v>
      </c>
      <c r="AY277" s="16" t="s">
        <v>130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6" t="s">
        <v>82</v>
      </c>
      <c r="BK277" s="197">
        <f>ROUND(I277*H277,2)</f>
        <v>0</v>
      </c>
      <c r="BL277" s="16" t="s">
        <v>137</v>
      </c>
      <c r="BM277" s="196" t="s">
        <v>388</v>
      </c>
    </row>
    <row r="278" spans="1:65" s="2" customFormat="1" ht="19.5">
      <c r="A278" s="33"/>
      <c r="B278" s="34"/>
      <c r="C278" s="35"/>
      <c r="D278" s="198" t="s">
        <v>139</v>
      </c>
      <c r="E278" s="35"/>
      <c r="F278" s="199" t="s">
        <v>389</v>
      </c>
      <c r="G278" s="35"/>
      <c r="H278" s="35"/>
      <c r="I278" s="200"/>
      <c r="J278" s="35"/>
      <c r="K278" s="35"/>
      <c r="L278" s="38"/>
      <c r="M278" s="201"/>
      <c r="N278" s="202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139</v>
      </c>
      <c r="AU278" s="16" t="s">
        <v>84</v>
      </c>
    </row>
    <row r="279" spans="1:65" s="2" customFormat="1" ht="68.25">
      <c r="A279" s="33"/>
      <c r="B279" s="34"/>
      <c r="C279" s="35"/>
      <c r="D279" s="198" t="s">
        <v>141</v>
      </c>
      <c r="E279" s="35"/>
      <c r="F279" s="203" t="s">
        <v>383</v>
      </c>
      <c r="G279" s="35"/>
      <c r="H279" s="35"/>
      <c r="I279" s="200"/>
      <c r="J279" s="35"/>
      <c r="K279" s="35"/>
      <c r="L279" s="38"/>
      <c r="M279" s="201"/>
      <c r="N279" s="202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141</v>
      </c>
      <c r="AU279" s="16" t="s">
        <v>84</v>
      </c>
    </row>
    <row r="280" spans="1:65" s="2" customFormat="1" ht="33" customHeight="1">
      <c r="A280" s="33"/>
      <c r="B280" s="34"/>
      <c r="C280" s="185" t="s">
        <v>390</v>
      </c>
      <c r="D280" s="185" t="s">
        <v>132</v>
      </c>
      <c r="E280" s="186" t="s">
        <v>391</v>
      </c>
      <c r="F280" s="187" t="s">
        <v>392</v>
      </c>
      <c r="G280" s="188" t="s">
        <v>167</v>
      </c>
      <c r="H280" s="189">
        <v>2748.86</v>
      </c>
      <c r="I280" s="190"/>
      <c r="J280" s="191">
        <f>ROUND(I280*H280,2)</f>
        <v>0</v>
      </c>
      <c r="K280" s="187" t="s">
        <v>136</v>
      </c>
      <c r="L280" s="38"/>
      <c r="M280" s="192" t="s">
        <v>1</v>
      </c>
      <c r="N280" s="193" t="s">
        <v>39</v>
      </c>
      <c r="O280" s="70"/>
      <c r="P280" s="194">
        <f>O280*H280</f>
        <v>0</v>
      </c>
      <c r="Q280" s="194">
        <v>0</v>
      </c>
      <c r="R280" s="194">
        <f>Q280*H280</f>
        <v>0</v>
      </c>
      <c r="S280" s="194">
        <v>0</v>
      </c>
      <c r="T280" s="195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96" t="s">
        <v>137</v>
      </c>
      <c r="AT280" s="196" t="s">
        <v>132</v>
      </c>
      <c r="AU280" s="196" t="s">
        <v>84</v>
      </c>
      <c r="AY280" s="16" t="s">
        <v>130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6" t="s">
        <v>82</v>
      </c>
      <c r="BK280" s="197">
        <f>ROUND(I280*H280,2)</f>
        <v>0</v>
      </c>
      <c r="BL280" s="16" t="s">
        <v>137</v>
      </c>
      <c r="BM280" s="196" t="s">
        <v>393</v>
      </c>
    </row>
    <row r="281" spans="1:65" s="2" customFormat="1" ht="29.25">
      <c r="A281" s="33"/>
      <c r="B281" s="34"/>
      <c r="C281" s="35"/>
      <c r="D281" s="198" t="s">
        <v>139</v>
      </c>
      <c r="E281" s="35"/>
      <c r="F281" s="199" t="s">
        <v>394</v>
      </c>
      <c r="G281" s="35"/>
      <c r="H281" s="35"/>
      <c r="I281" s="200"/>
      <c r="J281" s="35"/>
      <c r="K281" s="35"/>
      <c r="L281" s="38"/>
      <c r="M281" s="201"/>
      <c r="N281" s="202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139</v>
      </c>
      <c r="AU281" s="16" t="s">
        <v>84</v>
      </c>
    </row>
    <row r="282" spans="1:65" s="2" customFormat="1" ht="78">
      <c r="A282" s="33"/>
      <c r="B282" s="34"/>
      <c r="C282" s="35"/>
      <c r="D282" s="198" t="s">
        <v>141</v>
      </c>
      <c r="E282" s="35"/>
      <c r="F282" s="203" t="s">
        <v>395</v>
      </c>
      <c r="G282" s="35"/>
      <c r="H282" s="35"/>
      <c r="I282" s="200"/>
      <c r="J282" s="35"/>
      <c r="K282" s="35"/>
      <c r="L282" s="38"/>
      <c r="M282" s="201"/>
      <c r="N282" s="202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141</v>
      </c>
      <c r="AU282" s="16" t="s">
        <v>84</v>
      </c>
    </row>
    <row r="283" spans="1:65" s="13" customFormat="1" ht="11.25">
      <c r="B283" s="204"/>
      <c r="C283" s="205"/>
      <c r="D283" s="198" t="s">
        <v>161</v>
      </c>
      <c r="E283" s="206" t="s">
        <v>1</v>
      </c>
      <c r="F283" s="207" t="s">
        <v>396</v>
      </c>
      <c r="G283" s="205"/>
      <c r="H283" s="208">
        <v>94.86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161</v>
      </c>
      <c r="AU283" s="214" t="s">
        <v>84</v>
      </c>
      <c r="AV283" s="13" t="s">
        <v>84</v>
      </c>
      <c r="AW283" s="13" t="s">
        <v>31</v>
      </c>
      <c r="AX283" s="13" t="s">
        <v>74</v>
      </c>
      <c r="AY283" s="214" t="s">
        <v>130</v>
      </c>
    </row>
    <row r="284" spans="1:65" s="13" customFormat="1" ht="11.25">
      <c r="B284" s="204"/>
      <c r="C284" s="205"/>
      <c r="D284" s="198" t="s">
        <v>161</v>
      </c>
      <c r="E284" s="206" t="s">
        <v>1</v>
      </c>
      <c r="F284" s="207" t="s">
        <v>397</v>
      </c>
      <c r="G284" s="205"/>
      <c r="H284" s="208">
        <v>190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161</v>
      </c>
      <c r="AU284" s="214" t="s">
        <v>84</v>
      </c>
      <c r="AV284" s="13" t="s">
        <v>84</v>
      </c>
      <c r="AW284" s="13" t="s">
        <v>31</v>
      </c>
      <c r="AX284" s="13" t="s">
        <v>74</v>
      </c>
      <c r="AY284" s="214" t="s">
        <v>130</v>
      </c>
    </row>
    <row r="285" spans="1:65" s="13" customFormat="1" ht="11.25">
      <c r="B285" s="204"/>
      <c r="C285" s="205"/>
      <c r="D285" s="198" t="s">
        <v>161</v>
      </c>
      <c r="E285" s="206" t="s">
        <v>1</v>
      </c>
      <c r="F285" s="207" t="s">
        <v>398</v>
      </c>
      <c r="G285" s="205"/>
      <c r="H285" s="208">
        <v>1540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161</v>
      </c>
      <c r="AU285" s="214" t="s">
        <v>84</v>
      </c>
      <c r="AV285" s="13" t="s">
        <v>84</v>
      </c>
      <c r="AW285" s="13" t="s">
        <v>31</v>
      </c>
      <c r="AX285" s="13" t="s">
        <v>74</v>
      </c>
      <c r="AY285" s="214" t="s">
        <v>130</v>
      </c>
    </row>
    <row r="286" spans="1:65" s="13" customFormat="1" ht="11.25">
      <c r="B286" s="204"/>
      <c r="C286" s="205"/>
      <c r="D286" s="198" t="s">
        <v>161</v>
      </c>
      <c r="E286" s="206" t="s">
        <v>1</v>
      </c>
      <c r="F286" s="207" t="s">
        <v>399</v>
      </c>
      <c r="G286" s="205"/>
      <c r="H286" s="208">
        <v>924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161</v>
      </c>
      <c r="AU286" s="214" t="s">
        <v>84</v>
      </c>
      <c r="AV286" s="13" t="s">
        <v>84</v>
      </c>
      <c r="AW286" s="13" t="s">
        <v>31</v>
      </c>
      <c r="AX286" s="13" t="s">
        <v>74</v>
      </c>
      <c r="AY286" s="214" t="s">
        <v>130</v>
      </c>
    </row>
    <row r="287" spans="1:65" s="14" customFormat="1" ht="11.25">
      <c r="B287" s="215"/>
      <c r="C287" s="216"/>
      <c r="D287" s="198" t="s">
        <v>161</v>
      </c>
      <c r="E287" s="217" t="s">
        <v>1</v>
      </c>
      <c r="F287" s="218" t="s">
        <v>173</v>
      </c>
      <c r="G287" s="216"/>
      <c r="H287" s="219">
        <v>2748.86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161</v>
      </c>
      <c r="AU287" s="225" t="s">
        <v>84</v>
      </c>
      <c r="AV287" s="14" t="s">
        <v>137</v>
      </c>
      <c r="AW287" s="14" t="s">
        <v>31</v>
      </c>
      <c r="AX287" s="14" t="s">
        <v>82</v>
      </c>
      <c r="AY287" s="225" t="s">
        <v>130</v>
      </c>
    </row>
    <row r="288" spans="1:65" s="2" customFormat="1" ht="33" customHeight="1">
      <c r="A288" s="33"/>
      <c r="B288" s="34"/>
      <c r="C288" s="185" t="s">
        <v>400</v>
      </c>
      <c r="D288" s="185" t="s">
        <v>132</v>
      </c>
      <c r="E288" s="186" t="s">
        <v>401</v>
      </c>
      <c r="F288" s="187" t="s">
        <v>402</v>
      </c>
      <c r="G288" s="188" t="s">
        <v>167</v>
      </c>
      <c r="H288" s="189">
        <v>277390.7</v>
      </c>
      <c r="I288" s="190"/>
      <c r="J288" s="191">
        <f>ROUND(I288*H288,2)</f>
        <v>0</v>
      </c>
      <c r="K288" s="187" t="s">
        <v>136</v>
      </c>
      <c r="L288" s="38"/>
      <c r="M288" s="192" t="s">
        <v>1</v>
      </c>
      <c r="N288" s="193" t="s">
        <v>39</v>
      </c>
      <c r="O288" s="70"/>
      <c r="P288" s="194">
        <f>O288*H288</f>
        <v>0</v>
      </c>
      <c r="Q288" s="194">
        <v>0</v>
      </c>
      <c r="R288" s="194">
        <f>Q288*H288</f>
        <v>0</v>
      </c>
      <c r="S288" s="194">
        <v>0</v>
      </c>
      <c r="T288" s="19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6" t="s">
        <v>137</v>
      </c>
      <c r="AT288" s="196" t="s">
        <v>132</v>
      </c>
      <c r="AU288" s="196" t="s">
        <v>84</v>
      </c>
      <c r="AY288" s="16" t="s">
        <v>130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6" t="s">
        <v>82</v>
      </c>
      <c r="BK288" s="197">
        <f>ROUND(I288*H288,2)</f>
        <v>0</v>
      </c>
      <c r="BL288" s="16" t="s">
        <v>137</v>
      </c>
      <c r="BM288" s="196" t="s">
        <v>403</v>
      </c>
    </row>
    <row r="289" spans="1:65" s="2" customFormat="1" ht="29.25">
      <c r="A289" s="33"/>
      <c r="B289" s="34"/>
      <c r="C289" s="35"/>
      <c r="D289" s="198" t="s">
        <v>139</v>
      </c>
      <c r="E289" s="35"/>
      <c r="F289" s="199" t="s">
        <v>404</v>
      </c>
      <c r="G289" s="35"/>
      <c r="H289" s="35"/>
      <c r="I289" s="200"/>
      <c r="J289" s="35"/>
      <c r="K289" s="35"/>
      <c r="L289" s="38"/>
      <c r="M289" s="201"/>
      <c r="N289" s="202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139</v>
      </c>
      <c r="AU289" s="16" t="s">
        <v>84</v>
      </c>
    </row>
    <row r="290" spans="1:65" s="2" customFormat="1" ht="78">
      <c r="A290" s="33"/>
      <c r="B290" s="34"/>
      <c r="C290" s="35"/>
      <c r="D290" s="198" t="s">
        <v>141</v>
      </c>
      <c r="E290" s="35"/>
      <c r="F290" s="203" t="s">
        <v>395</v>
      </c>
      <c r="G290" s="35"/>
      <c r="H290" s="35"/>
      <c r="I290" s="200"/>
      <c r="J290" s="35"/>
      <c r="K290" s="35"/>
      <c r="L290" s="38"/>
      <c r="M290" s="201"/>
      <c r="N290" s="202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141</v>
      </c>
      <c r="AU290" s="16" t="s">
        <v>84</v>
      </c>
    </row>
    <row r="291" spans="1:65" s="13" customFormat="1" ht="11.25">
      <c r="B291" s="204"/>
      <c r="C291" s="205"/>
      <c r="D291" s="198" t="s">
        <v>161</v>
      </c>
      <c r="E291" s="206" t="s">
        <v>1</v>
      </c>
      <c r="F291" s="207" t="s">
        <v>405</v>
      </c>
      <c r="G291" s="205"/>
      <c r="H291" s="208">
        <v>12818.7</v>
      </c>
      <c r="I291" s="209"/>
      <c r="J291" s="205"/>
      <c r="K291" s="205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161</v>
      </c>
      <c r="AU291" s="214" t="s">
        <v>84</v>
      </c>
      <c r="AV291" s="13" t="s">
        <v>84</v>
      </c>
      <c r="AW291" s="13" t="s">
        <v>31</v>
      </c>
      <c r="AX291" s="13" t="s">
        <v>74</v>
      </c>
      <c r="AY291" s="214" t="s">
        <v>130</v>
      </c>
    </row>
    <row r="292" spans="1:65" s="13" customFormat="1" ht="11.25">
      <c r="B292" s="204"/>
      <c r="C292" s="205"/>
      <c r="D292" s="198" t="s">
        <v>161</v>
      </c>
      <c r="E292" s="206" t="s">
        <v>1</v>
      </c>
      <c r="F292" s="207" t="s">
        <v>406</v>
      </c>
      <c r="G292" s="205"/>
      <c r="H292" s="208">
        <v>95480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161</v>
      </c>
      <c r="AU292" s="214" t="s">
        <v>84</v>
      </c>
      <c r="AV292" s="13" t="s">
        <v>84</v>
      </c>
      <c r="AW292" s="13" t="s">
        <v>31</v>
      </c>
      <c r="AX292" s="13" t="s">
        <v>74</v>
      </c>
      <c r="AY292" s="214" t="s">
        <v>130</v>
      </c>
    </row>
    <row r="293" spans="1:65" s="13" customFormat="1" ht="11.25">
      <c r="B293" s="204"/>
      <c r="C293" s="205"/>
      <c r="D293" s="198" t="s">
        <v>161</v>
      </c>
      <c r="E293" s="206" t="s">
        <v>1</v>
      </c>
      <c r="F293" s="207" t="s">
        <v>407</v>
      </c>
      <c r="G293" s="205"/>
      <c r="H293" s="208">
        <v>140448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161</v>
      </c>
      <c r="AU293" s="214" t="s">
        <v>84</v>
      </c>
      <c r="AV293" s="13" t="s">
        <v>84</v>
      </c>
      <c r="AW293" s="13" t="s">
        <v>31</v>
      </c>
      <c r="AX293" s="13" t="s">
        <v>74</v>
      </c>
      <c r="AY293" s="214" t="s">
        <v>130</v>
      </c>
    </row>
    <row r="294" spans="1:65" s="13" customFormat="1" ht="11.25">
      <c r="B294" s="204"/>
      <c r="C294" s="205"/>
      <c r="D294" s="198" t="s">
        <v>161</v>
      </c>
      <c r="E294" s="206" t="s">
        <v>1</v>
      </c>
      <c r="F294" s="207" t="s">
        <v>408</v>
      </c>
      <c r="G294" s="205"/>
      <c r="H294" s="208">
        <v>28644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161</v>
      </c>
      <c r="AU294" s="214" t="s">
        <v>84</v>
      </c>
      <c r="AV294" s="13" t="s">
        <v>84</v>
      </c>
      <c r="AW294" s="13" t="s">
        <v>31</v>
      </c>
      <c r="AX294" s="13" t="s">
        <v>74</v>
      </c>
      <c r="AY294" s="214" t="s">
        <v>130</v>
      </c>
    </row>
    <row r="295" spans="1:65" s="14" customFormat="1" ht="11.25">
      <c r="B295" s="215"/>
      <c r="C295" s="216"/>
      <c r="D295" s="198" t="s">
        <v>161</v>
      </c>
      <c r="E295" s="217" t="s">
        <v>1</v>
      </c>
      <c r="F295" s="218" t="s">
        <v>173</v>
      </c>
      <c r="G295" s="216"/>
      <c r="H295" s="219">
        <v>277390.7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161</v>
      </c>
      <c r="AU295" s="225" t="s">
        <v>84</v>
      </c>
      <c r="AV295" s="14" t="s">
        <v>137</v>
      </c>
      <c r="AW295" s="14" t="s">
        <v>31</v>
      </c>
      <c r="AX295" s="14" t="s">
        <v>82</v>
      </c>
      <c r="AY295" s="225" t="s">
        <v>130</v>
      </c>
    </row>
    <row r="296" spans="1:65" s="2" customFormat="1" ht="33" customHeight="1">
      <c r="A296" s="33"/>
      <c r="B296" s="34"/>
      <c r="C296" s="185" t="s">
        <v>409</v>
      </c>
      <c r="D296" s="185" t="s">
        <v>132</v>
      </c>
      <c r="E296" s="186" t="s">
        <v>410</v>
      </c>
      <c r="F296" s="187" t="s">
        <v>411</v>
      </c>
      <c r="G296" s="188" t="s">
        <v>167</v>
      </c>
      <c r="H296" s="189">
        <v>2748.86</v>
      </c>
      <c r="I296" s="190"/>
      <c r="J296" s="191">
        <f>ROUND(I296*H296,2)</f>
        <v>0</v>
      </c>
      <c r="K296" s="187" t="s">
        <v>136</v>
      </c>
      <c r="L296" s="38"/>
      <c r="M296" s="192" t="s">
        <v>1</v>
      </c>
      <c r="N296" s="193" t="s">
        <v>39</v>
      </c>
      <c r="O296" s="70"/>
      <c r="P296" s="194">
        <f>O296*H296</f>
        <v>0</v>
      </c>
      <c r="Q296" s="194">
        <v>0</v>
      </c>
      <c r="R296" s="194">
        <f>Q296*H296</f>
        <v>0</v>
      </c>
      <c r="S296" s="194">
        <v>0</v>
      </c>
      <c r="T296" s="195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96" t="s">
        <v>137</v>
      </c>
      <c r="AT296" s="196" t="s">
        <v>132</v>
      </c>
      <c r="AU296" s="196" t="s">
        <v>84</v>
      </c>
      <c r="AY296" s="16" t="s">
        <v>130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6" t="s">
        <v>82</v>
      </c>
      <c r="BK296" s="197">
        <f>ROUND(I296*H296,2)</f>
        <v>0</v>
      </c>
      <c r="BL296" s="16" t="s">
        <v>137</v>
      </c>
      <c r="BM296" s="196" t="s">
        <v>412</v>
      </c>
    </row>
    <row r="297" spans="1:65" s="2" customFormat="1" ht="29.25">
      <c r="A297" s="33"/>
      <c r="B297" s="34"/>
      <c r="C297" s="35"/>
      <c r="D297" s="198" t="s">
        <v>139</v>
      </c>
      <c r="E297" s="35"/>
      <c r="F297" s="199" t="s">
        <v>413</v>
      </c>
      <c r="G297" s="35"/>
      <c r="H297" s="35"/>
      <c r="I297" s="200"/>
      <c r="J297" s="35"/>
      <c r="K297" s="35"/>
      <c r="L297" s="38"/>
      <c r="M297" s="201"/>
      <c r="N297" s="202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139</v>
      </c>
      <c r="AU297" s="16" t="s">
        <v>84</v>
      </c>
    </row>
    <row r="298" spans="1:65" s="2" customFormat="1" ht="48.75">
      <c r="A298" s="33"/>
      <c r="B298" s="34"/>
      <c r="C298" s="35"/>
      <c r="D298" s="198" t="s">
        <v>141</v>
      </c>
      <c r="E298" s="35"/>
      <c r="F298" s="203" t="s">
        <v>414</v>
      </c>
      <c r="G298" s="35"/>
      <c r="H298" s="35"/>
      <c r="I298" s="200"/>
      <c r="J298" s="35"/>
      <c r="K298" s="35"/>
      <c r="L298" s="38"/>
      <c r="M298" s="201"/>
      <c r="N298" s="202"/>
      <c r="O298" s="70"/>
      <c r="P298" s="70"/>
      <c r="Q298" s="70"/>
      <c r="R298" s="70"/>
      <c r="S298" s="70"/>
      <c r="T298" s="71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141</v>
      </c>
      <c r="AU298" s="16" t="s">
        <v>84</v>
      </c>
    </row>
    <row r="299" spans="1:65" s="2" customFormat="1" ht="21.75" customHeight="1">
      <c r="A299" s="33"/>
      <c r="B299" s="34"/>
      <c r="C299" s="185" t="s">
        <v>415</v>
      </c>
      <c r="D299" s="185" t="s">
        <v>132</v>
      </c>
      <c r="E299" s="186" t="s">
        <v>416</v>
      </c>
      <c r="F299" s="187" t="s">
        <v>417</v>
      </c>
      <c r="G299" s="188" t="s">
        <v>167</v>
      </c>
      <c r="H299" s="189">
        <v>2576</v>
      </c>
      <c r="I299" s="190"/>
      <c r="J299" s="191">
        <f>ROUND(I299*H299,2)</f>
        <v>0</v>
      </c>
      <c r="K299" s="187" t="s">
        <v>136</v>
      </c>
      <c r="L299" s="38"/>
      <c r="M299" s="192" t="s">
        <v>1</v>
      </c>
      <c r="N299" s="193" t="s">
        <v>39</v>
      </c>
      <c r="O299" s="70"/>
      <c r="P299" s="194">
        <f>O299*H299</f>
        <v>0</v>
      </c>
      <c r="Q299" s="194">
        <v>0</v>
      </c>
      <c r="R299" s="194">
        <f>Q299*H299</f>
        <v>0</v>
      </c>
      <c r="S299" s="194">
        <v>0</v>
      </c>
      <c r="T299" s="195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6" t="s">
        <v>137</v>
      </c>
      <c r="AT299" s="196" t="s">
        <v>132</v>
      </c>
      <c r="AU299" s="196" t="s">
        <v>84</v>
      </c>
      <c r="AY299" s="16" t="s">
        <v>130</v>
      </c>
      <c r="BE299" s="197">
        <f>IF(N299="základní",J299,0)</f>
        <v>0</v>
      </c>
      <c r="BF299" s="197">
        <f>IF(N299="snížená",J299,0)</f>
        <v>0</v>
      </c>
      <c r="BG299" s="197">
        <f>IF(N299="zákl. přenesená",J299,0)</f>
        <v>0</v>
      </c>
      <c r="BH299" s="197">
        <f>IF(N299="sníž. přenesená",J299,0)</f>
        <v>0</v>
      </c>
      <c r="BI299" s="197">
        <f>IF(N299="nulová",J299,0)</f>
        <v>0</v>
      </c>
      <c r="BJ299" s="16" t="s">
        <v>82</v>
      </c>
      <c r="BK299" s="197">
        <f>ROUND(I299*H299,2)</f>
        <v>0</v>
      </c>
      <c r="BL299" s="16" t="s">
        <v>137</v>
      </c>
      <c r="BM299" s="196" t="s">
        <v>418</v>
      </c>
    </row>
    <row r="300" spans="1:65" s="2" customFormat="1" ht="19.5">
      <c r="A300" s="33"/>
      <c r="B300" s="34"/>
      <c r="C300" s="35"/>
      <c r="D300" s="198" t="s">
        <v>139</v>
      </c>
      <c r="E300" s="35"/>
      <c r="F300" s="199" t="s">
        <v>419</v>
      </c>
      <c r="G300" s="35"/>
      <c r="H300" s="35"/>
      <c r="I300" s="200"/>
      <c r="J300" s="35"/>
      <c r="K300" s="35"/>
      <c r="L300" s="38"/>
      <c r="M300" s="201"/>
      <c r="N300" s="202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139</v>
      </c>
      <c r="AU300" s="16" t="s">
        <v>84</v>
      </c>
    </row>
    <row r="301" spans="1:65" s="2" customFormat="1" ht="29.25">
      <c r="A301" s="33"/>
      <c r="B301" s="34"/>
      <c r="C301" s="35"/>
      <c r="D301" s="198" t="s">
        <v>141</v>
      </c>
      <c r="E301" s="35"/>
      <c r="F301" s="203" t="s">
        <v>420</v>
      </c>
      <c r="G301" s="35"/>
      <c r="H301" s="35"/>
      <c r="I301" s="200"/>
      <c r="J301" s="35"/>
      <c r="K301" s="35"/>
      <c r="L301" s="38"/>
      <c r="M301" s="201"/>
      <c r="N301" s="202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141</v>
      </c>
      <c r="AU301" s="16" t="s">
        <v>84</v>
      </c>
    </row>
    <row r="302" spans="1:65" s="13" customFormat="1" ht="22.5">
      <c r="B302" s="204"/>
      <c r="C302" s="205"/>
      <c r="D302" s="198" t="s">
        <v>161</v>
      </c>
      <c r="E302" s="206" t="s">
        <v>1</v>
      </c>
      <c r="F302" s="207" t="s">
        <v>421</v>
      </c>
      <c r="G302" s="205"/>
      <c r="H302" s="208">
        <v>2576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161</v>
      </c>
      <c r="AU302" s="214" t="s">
        <v>84</v>
      </c>
      <c r="AV302" s="13" t="s">
        <v>84</v>
      </c>
      <c r="AW302" s="13" t="s">
        <v>31</v>
      </c>
      <c r="AX302" s="13" t="s">
        <v>82</v>
      </c>
      <c r="AY302" s="214" t="s">
        <v>130</v>
      </c>
    </row>
    <row r="303" spans="1:65" s="2" customFormat="1" ht="21.75" customHeight="1">
      <c r="A303" s="33"/>
      <c r="B303" s="34"/>
      <c r="C303" s="185" t="s">
        <v>422</v>
      </c>
      <c r="D303" s="185" t="s">
        <v>132</v>
      </c>
      <c r="E303" s="186" t="s">
        <v>423</v>
      </c>
      <c r="F303" s="187" t="s">
        <v>424</v>
      </c>
      <c r="G303" s="188" t="s">
        <v>167</v>
      </c>
      <c r="H303" s="189">
        <v>425880</v>
      </c>
      <c r="I303" s="190"/>
      <c r="J303" s="191">
        <f>ROUND(I303*H303,2)</f>
        <v>0</v>
      </c>
      <c r="K303" s="187" t="s">
        <v>136</v>
      </c>
      <c r="L303" s="38"/>
      <c r="M303" s="192" t="s">
        <v>1</v>
      </c>
      <c r="N303" s="193" t="s">
        <v>39</v>
      </c>
      <c r="O303" s="70"/>
      <c r="P303" s="194">
        <f>O303*H303</f>
        <v>0</v>
      </c>
      <c r="Q303" s="194">
        <v>0</v>
      </c>
      <c r="R303" s="194">
        <f>Q303*H303</f>
        <v>0</v>
      </c>
      <c r="S303" s="194">
        <v>0</v>
      </c>
      <c r="T303" s="195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6" t="s">
        <v>137</v>
      </c>
      <c r="AT303" s="196" t="s">
        <v>132</v>
      </c>
      <c r="AU303" s="196" t="s">
        <v>84</v>
      </c>
      <c r="AY303" s="16" t="s">
        <v>130</v>
      </c>
      <c r="BE303" s="197">
        <f>IF(N303="základní",J303,0)</f>
        <v>0</v>
      </c>
      <c r="BF303" s="197">
        <f>IF(N303="snížená",J303,0)</f>
        <v>0</v>
      </c>
      <c r="BG303" s="197">
        <f>IF(N303="zákl. přenesená",J303,0)</f>
        <v>0</v>
      </c>
      <c r="BH303" s="197">
        <f>IF(N303="sníž. přenesená",J303,0)</f>
        <v>0</v>
      </c>
      <c r="BI303" s="197">
        <f>IF(N303="nulová",J303,0)</f>
        <v>0</v>
      </c>
      <c r="BJ303" s="16" t="s">
        <v>82</v>
      </c>
      <c r="BK303" s="197">
        <f>ROUND(I303*H303,2)</f>
        <v>0</v>
      </c>
      <c r="BL303" s="16" t="s">
        <v>137</v>
      </c>
      <c r="BM303" s="196" t="s">
        <v>425</v>
      </c>
    </row>
    <row r="304" spans="1:65" s="2" customFormat="1" ht="19.5">
      <c r="A304" s="33"/>
      <c r="B304" s="34"/>
      <c r="C304" s="35"/>
      <c r="D304" s="198" t="s">
        <v>139</v>
      </c>
      <c r="E304" s="35"/>
      <c r="F304" s="199" t="s">
        <v>426</v>
      </c>
      <c r="G304" s="35"/>
      <c r="H304" s="35"/>
      <c r="I304" s="200"/>
      <c r="J304" s="35"/>
      <c r="K304" s="35"/>
      <c r="L304" s="38"/>
      <c r="M304" s="201"/>
      <c r="N304" s="202"/>
      <c r="O304" s="70"/>
      <c r="P304" s="70"/>
      <c r="Q304" s="70"/>
      <c r="R304" s="70"/>
      <c r="S304" s="70"/>
      <c r="T304" s="71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139</v>
      </c>
      <c r="AU304" s="16" t="s">
        <v>84</v>
      </c>
    </row>
    <row r="305" spans="1:65" s="2" customFormat="1" ht="29.25">
      <c r="A305" s="33"/>
      <c r="B305" s="34"/>
      <c r="C305" s="35"/>
      <c r="D305" s="198" t="s">
        <v>141</v>
      </c>
      <c r="E305" s="35"/>
      <c r="F305" s="203" t="s">
        <v>420</v>
      </c>
      <c r="G305" s="35"/>
      <c r="H305" s="35"/>
      <c r="I305" s="200"/>
      <c r="J305" s="35"/>
      <c r="K305" s="35"/>
      <c r="L305" s="38"/>
      <c r="M305" s="201"/>
      <c r="N305" s="202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141</v>
      </c>
      <c r="AU305" s="16" t="s">
        <v>84</v>
      </c>
    </row>
    <row r="306" spans="1:65" s="13" customFormat="1" ht="11.25">
      <c r="B306" s="204"/>
      <c r="C306" s="205"/>
      <c r="D306" s="198" t="s">
        <v>161</v>
      </c>
      <c r="E306" s="206" t="s">
        <v>1</v>
      </c>
      <c r="F306" s="207" t="s">
        <v>427</v>
      </c>
      <c r="G306" s="205"/>
      <c r="H306" s="208">
        <v>141680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161</v>
      </c>
      <c r="AU306" s="214" t="s">
        <v>84</v>
      </c>
      <c r="AV306" s="13" t="s">
        <v>84</v>
      </c>
      <c r="AW306" s="13" t="s">
        <v>31</v>
      </c>
      <c r="AX306" s="13" t="s">
        <v>74</v>
      </c>
      <c r="AY306" s="214" t="s">
        <v>130</v>
      </c>
    </row>
    <row r="307" spans="1:65" s="13" customFormat="1" ht="11.25">
      <c r="B307" s="204"/>
      <c r="C307" s="205"/>
      <c r="D307" s="198" t="s">
        <v>161</v>
      </c>
      <c r="E307" s="206" t="s">
        <v>1</v>
      </c>
      <c r="F307" s="207" t="s">
        <v>428</v>
      </c>
      <c r="G307" s="205"/>
      <c r="H307" s="208">
        <v>284200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161</v>
      </c>
      <c r="AU307" s="214" t="s">
        <v>84</v>
      </c>
      <c r="AV307" s="13" t="s">
        <v>84</v>
      </c>
      <c r="AW307" s="13" t="s">
        <v>31</v>
      </c>
      <c r="AX307" s="13" t="s">
        <v>74</v>
      </c>
      <c r="AY307" s="214" t="s">
        <v>130</v>
      </c>
    </row>
    <row r="308" spans="1:65" s="14" customFormat="1" ht="11.25">
      <c r="B308" s="215"/>
      <c r="C308" s="216"/>
      <c r="D308" s="198" t="s">
        <v>161</v>
      </c>
      <c r="E308" s="217" t="s">
        <v>1</v>
      </c>
      <c r="F308" s="218" t="s">
        <v>173</v>
      </c>
      <c r="G308" s="216"/>
      <c r="H308" s="219">
        <v>425880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161</v>
      </c>
      <c r="AU308" s="225" t="s">
        <v>84</v>
      </c>
      <c r="AV308" s="14" t="s">
        <v>137</v>
      </c>
      <c r="AW308" s="14" t="s">
        <v>31</v>
      </c>
      <c r="AX308" s="14" t="s">
        <v>82</v>
      </c>
      <c r="AY308" s="225" t="s">
        <v>130</v>
      </c>
    </row>
    <row r="309" spans="1:65" s="2" customFormat="1" ht="21.75" customHeight="1">
      <c r="A309" s="33"/>
      <c r="B309" s="34"/>
      <c r="C309" s="185" t="s">
        <v>429</v>
      </c>
      <c r="D309" s="185" t="s">
        <v>132</v>
      </c>
      <c r="E309" s="186" t="s">
        <v>430</v>
      </c>
      <c r="F309" s="187" t="s">
        <v>431</v>
      </c>
      <c r="G309" s="188" t="s">
        <v>167</v>
      </c>
      <c r="H309" s="189">
        <v>2576</v>
      </c>
      <c r="I309" s="190"/>
      <c r="J309" s="191">
        <f>ROUND(I309*H309,2)</f>
        <v>0</v>
      </c>
      <c r="K309" s="187" t="s">
        <v>136</v>
      </c>
      <c r="L309" s="38"/>
      <c r="M309" s="192" t="s">
        <v>1</v>
      </c>
      <c r="N309" s="193" t="s">
        <v>39</v>
      </c>
      <c r="O309" s="70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96" t="s">
        <v>137</v>
      </c>
      <c r="AT309" s="196" t="s">
        <v>132</v>
      </c>
      <c r="AU309" s="196" t="s">
        <v>84</v>
      </c>
      <c r="AY309" s="16" t="s">
        <v>130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6" t="s">
        <v>82</v>
      </c>
      <c r="BK309" s="197">
        <f>ROUND(I309*H309,2)</f>
        <v>0</v>
      </c>
      <c r="BL309" s="16" t="s">
        <v>137</v>
      </c>
      <c r="BM309" s="196" t="s">
        <v>432</v>
      </c>
    </row>
    <row r="310" spans="1:65" s="2" customFormat="1" ht="19.5">
      <c r="A310" s="33"/>
      <c r="B310" s="34"/>
      <c r="C310" s="35"/>
      <c r="D310" s="198" t="s">
        <v>139</v>
      </c>
      <c r="E310" s="35"/>
      <c r="F310" s="199" t="s">
        <v>433</v>
      </c>
      <c r="G310" s="35"/>
      <c r="H310" s="35"/>
      <c r="I310" s="200"/>
      <c r="J310" s="35"/>
      <c r="K310" s="35"/>
      <c r="L310" s="38"/>
      <c r="M310" s="201"/>
      <c r="N310" s="202"/>
      <c r="O310" s="70"/>
      <c r="P310" s="70"/>
      <c r="Q310" s="70"/>
      <c r="R310" s="70"/>
      <c r="S310" s="70"/>
      <c r="T310" s="71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T310" s="16" t="s">
        <v>139</v>
      </c>
      <c r="AU310" s="16" t="s">
        <v>84</v>
      </c>
    </row>
    <row r="311" spans="1:65" s="2" customFormat="1" ht="33" customHeight="1">
      <c r="A311" s="33"/>
      <c r="B311" s="34"/>
      <c r="C311" s="185" t="s">
        <v>434</v>
      </c>
      <c r="D311" s="185" t="s">
        <v>132</v>
      </c>
      <c r="E311" s="186" t="s">
        <v>435</v>
      </c>
      <c r="F311" s="187" t="s">
        <v>436</v>
      </c>
      <c r="G311" s="188" t="s">
        <v>167</v>
      </c>
      <c r="H311" s="189">
        <v>824.6</v>
      </c>
      <c r="I311" s="190"/>
      <c r="J311" s="191">
        <f>ROUND(I311*H311,2)</f>
        <v>0</v>
      </c>
      <c r="K311" s="187" t="s">
        <v>136</v>
      </c>
      <c r="L311" s="38"/>
      <c r="M311" s="192" t="s">
        <v>1</v>
      </c>
      <c r="N311" s="193" t="s">
        <v>39</v>
      </c>
      <c r="O311" s="70"/>
      <c r="P311" s="194">
        <f>O311*H311</f>
        <v>0</v>
      </c>
      <c r="Q311" s="194">
        <v>0</v>
      </c>
      <c r="R311" s="194">
        <f>Q311*H311</f>
        <v>0</v>
      </c>
      <c r="S311" s="194">
        <v>0</v>
      </c>
      <c r="T311" s="195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6" t="s">
        <v>137</v>
      </c>
      <c r="AT311" s="196" t="s">
        <v>132</v>
      </c>
      <c r="AU311" s="196" t="s">
        <v>84</v>
      </c>
      <c r="AY311" s="16" t="s">
        <v>130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6" t="s">
        <v>82</v>
      </c>
      <c r="BK311" s="197">
        <f>ROUND(I311*H311,2)</f>
        <v>0</v>
      </c>
      <c r="BL311" s="16" t="s">
        <v>137</v>
      </c>
      <c r="BM311" s="196" t="s">
        <v>437</v>
      </c>
    </row>
    <row r="312" spans="1:65" s="2" customFormat="1" ht="29.25">
      <c r="A312" s="33"/>
      <c r="B312" s="34"/>
      <c r="C312" s="35"/>
      <c r="D312" s="198" t="s">
        <v>139</v>
      </c>
      <c r="E312" s="35"/>
      <c r="F312" s="199" t="s">
        <v>438</v>
      </c>
      <c r="G312" s="35"/>
      <c r="H312" s="35"/>
      <c r="I312" s="200"/>
      <c r="J312" s="35"/>
      <c r="K312" s="35"/>
      <c r="L312" s="38"/>
      <c r="M312" s="201"/>
      <c r="N312" s="202"/>
      <c r="O312" s="70"/>
      <c r="P312" s="70"/>
      <c r="Q312" s="70"/>
      <c r="R312" s="70"/>
      <c r="S312" s="70"/>
      <c r="T312" s="71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139</v>
      </c>
      <c r="AU312" s="16" t="s">
        <v>84</v>
      </c>
    </row>
    <row r="313" spans="1:65" s="2" customFormat="1" ht="68.25">
      <c r="A313" s="33"/>
      <c r="B313" s="34"/>
      <c r="C313" s="35"/>
      <c r="D313" s="198" t="s">
        <v>141</v>
      </c>
      <c r="E313" s="35"/>
      <c r="F313" s="203" t="s">
        <v>439</v>
      </c>
      <c r="G313" s="35"/>
      <c r="H313" s="35"/>
      <c r="I313" s="200"/>
      <c r="J313" s="35"/>
      <c r="K313" s="35"/>
      <c r="L313" s="38"/>
      <c r="M313" s="201"/>
      <c r="N313" s="202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141</v>
      </c>
      <c r="AU313" s="16" t="s">
        <v>84</v>
      </c>
    </row>
    <row r="314" spans="1:65" s="13" customFormat="1" ht="11.25">
      <c r="B314" s="204"/>
      <c r="C314" s="205"/>
      <c r="D314" s="198" t="s">
        <v>161</v>
      </c>
      <c r="E314" s="206" t="s">
        <v>1</v>
      </c>
      <c r="F314" s="207" t="s">
        <v>440</v>
      </c>
      <c r="G314" s="205"/>
      <c r="H314" s="208">
        <v>306.60000000000002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161</v>
      </c>
      <c r="AU314" s="214" t="s">
        <v>84</v>
      </c>
      <c r="AV314" s="13" t="s">
        <v>84</v>
      </c>
      <c r="AW314" s="13" t="s">
        <v>31</v>
      </c>
      <c r="AX314" s="13" t="s">
        <v>74</v>
      </c>
      <c r="AY314" s="214" t="s">
        <v>130</v>
      </c>
    </row>
    <row r="315" spans="1:65" s="13" customFormat="1" ht="11.25">
      <c r="B315" s="204"/>
      <c r="C315" s="205"/>
      <c r="D315" s="198" t="s">
        <v>161</v>
      </c>
      <c r="E315" s="206" t="s">
        <v>1</v>
      </c>
      <c r="F315" s="207" t="s">
        <v>441</v>
      </c>
      <c r="G315" s="205"/>
      <c r="H315" s="208">
        <v>518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161</v>
      </c>
      <c r="AU315" s="214" t="s">
        <v>84</v>
      </c>
      <c r="AV315" s="13" t="s">
        <v>84</v>
      </c>
      <c r="AW315" s="13" t="s">
        <v>31</v>
      </c>
      <c r="AX315" s="13" t="s">
        <v>74</v>
      </c>
      <c r="AY315" s="214" t="s">
        <v>130</v>
      </c>
    </row>
    <row r="316" spans="1:65" s="14" customFormat="1" ht="11.25">
      <c r="B316" s="215"/>
      <c r="C316" s="216"/>
      <c r="D316" s="198" t="s">
        <v>161</v>
      </c>
      <c r="E316" s="217" t="s">
        <v>1</v>
      </c>
      <c r="F316" s="218" t="s">
        <v>173</v>
      </c>
      <c r="G316" s="216"/>
      <c r="H316" s="219">
        <v>824.6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161</v>
      </c>
      <c r="AU316" s="225" t="s">
        <v>84</v>
      </c>
      <c r="AV316" s="14" t="s">
        <v>137</v>
      </c>
      <c r="AW316" s="14" t="s">
        <v>31</v>
      </c>
      <c r="AX316" s="14" t="s">
        <v>82</v>
      </c>
      <c r="AY316" s="225" t="s">
        <v>130</v>
      </c>
    </row>
    <row r="317" spans="1:65" s="2" customFormat="1" ht="33" customHeight="1">
      <c r="A317" s="33"/>
      <c r="B317" s="34"/>
      <c r="C317" s="185" t="s">
        <v>442</v>
      </c>
      <c r="D317" s="185" t="s">
        <v>132</v>
      </c>
      <c r="E317" s="186" t="s">
        <v>443</v>
      </c>
      <c r="F317" s="187" t="s">
        <v>444</v>
      </c>
      <c r="G317" s="188" t="s">
        <v>167</v>
      </c>
      <c r="H317" s="189">
        <v>129861.2</v>
      </c>
      <c r="I317" s="190"/>
      <c r="J317" s="191">
        <f>ROUND(I317*H317,2)</f>
        <v>0</v>
      </c>
      <c r="K317" s="187" t="s">
        <v>136</v>
      </c>
      <c r="L317" s="38"/>
      <c r="M317" s="192" t="s">
        <v>1</v>
      </c>
      <c r="N317" s="193" t="s">
        <v>39</v>
      </c>
      <c r="O317" s="70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6" t="s">
        <v>137</v>
      </c>
      <c r="AT317" s="196" t="s">
        <v>132</v>
      </c>
      <c r="AU317" s="196" t="s">
        <v>84</v>
      </c>
      <c r="AY317" s="16" t="s">
        <v>130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6" t="s">
        <v>82</v>
      </c>
      <c r="BK317" s="197">
        <f>ROUND(I317*H317,2)</f>
        <v>0</v>
      </c>
      <c r="BL317" s="16" t="s">
        <v>137</v>
      </c>
      <c r="BM317" s="196" t="s">
        <v>445</v>
      </c>
    </row>
    <row r="318" spans="1:65" s="2" customFormat="1" ht="29.25">
      <c r="A318" s="33"/>
      <c r="B318" s="34"/>
      <c r="C318" s="35"/>
      <c r="D318" s="198" t="s">
        <v>139</v>
      </c>
      <c r="E318" s="35"/>
      <c r="F318" s="199" t="s">
        <v>446</v>
      </c>
      <c r="G318" s="35"/>
      <c r="H318" s="35"/>
      <c r="I318" s="200"/>
      <c r="J318" s="35"/>
      <c r="K318" s="35"/>
      <c r="L318" s="38"/>
      <c r="M318" s="201"/>
      <c r="N318" s="202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139</v>
      </c>
      <c r="AU318" s="16" t="s">
        <v>84</v>
      </c>
    </row>
    <row r="319" spans="1:65" s="2" customFormat="1" ht="68.25">
      <c r="A319" s="33"/>
      <c r="B319" s="34"/>
      <c r="C319" s="35"/>
      <c r="D319" s="198" t="s">
        <v>141</v>
      </c>
      <c r="E319" s="35"/>
      <c r="F319" s="203" t="s">
        <v>439</v>
      </c>
      <c r="G319" s="35"/>
      <c r="H319" s="35"/>
      <c r="I319" s="200"/>
      <c r="J319" s="35"/>
      <c r="K319" s="35"/>
      <c r="L319" s="38"/>
      <c r="M319" s="201"/>
      <c r="N319" s="202"/>
      <c r="O319" s="70"/>
      <c r="P319" s="70"/>
      <c r="Q319" s="70"/>
      <c r="R319" s="70"/>
      <c r="S319" s="70"/>
      <c r="T319" s="71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141</v>
      </c>
      <c r="AU319" s="16" t="s">
        <v>84</v>
      </c>
    </row>
    <row r="320" spans="1:65" s="13" customFormat="1" ht="11.25">
      <c r="B320" s="204"/>
      <c r="C320" s="205"/>
      <c r="D320" s="198" t="s">
        <v>161</v>
      </c>
      <c r="E320" s="206" t="s">
        <v>1</v>
      </c>
      <c r="F320" s="207" t="s">
        <v>447</v>
      </c>
      <c r="G320" s="205"/>
      <c r="H320" s="208">
        <v>110852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161</v>
      </c>
      <c r="AU320" s="214" t="s">
        <v>84</v>
      </c>
      <c r="AV320" s="13" t="s">
        <v>84</v>
      </c>
      <c r="AW320" s="13" t="s">
        <v>31</v>
      </c>
      <c r="AX320" s="13" t="s">
        <v>74</v>
      </c>
      <c r="AY320" s="214" t="s">
        <v>130</v>
      </c>
    </row>
    <row r="321" spans="1:65" s="13" customFormat="1" ht="11.25">
      <c r="B321" s="204"/>
      <c r="C321" s="205"/>
      <c r="D321" s="198" t="s">
        <v>161</v>
      </c>
      <c r="E321" s="206" t="s">
        <v>1</v>
      </c>
      <c r="F321" s="207" t="s">
        <v>448</v>
      </c>
      <c r="G321" s="205"/>
      <c r="H321" s="208">
        <v>19009.2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161</v>
      </c>
      <c r="AU321" s="214" t="s">
        <v>84</v>
      </c>
      <c r="AV321" s="13" t="s">
        <v>84</v>
      </c>
      <c r="AW321" s="13" t="s">
        <v>31</v>
      </c>
      <c r="AX321" s="13" t="s">
        <v>74</v>
      </c>
      <c r="AY321" s="214" t="s">
        <v>130</v>
      </c>
    </row>
    <row r="322" spans="1:65" s="14" customFormat="1" ht="11.25">
      <c r="B322" s="215"/>
      <c r="C322" s="216"/>
      <c r="D322" s="198" t="s">
        <v>161</v>
      </c>
      <c r="E322" s="217" t="s">
        <v>1</v>
      </c>
      <c r="F322" s="218" t="s">
        <v>173</v>
      </c>
      <c r="G322" s="216"/>
      <c r="H322" s="219">
        <v>129861.2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161</v>
      </c>
      <c r="AU322" s="225" t="s">
        <v>84</v>
      </c>
      <c r="AV322" s="14" t="s">
        <v>137</v>
      </c>
      <c r="AW322" s="14" t="s">
        <v>31</v>
      </c>
      <c r="AX322" s="14" t="s">
        <v>82</v>
      </c>
      <c r="AY322" s="225" t="s">
        <v>130</v>
      </c>
    </row>
    <row r="323" spans="1:65" s="2" customFormat="1" ht="33" customHeight="1">
      <c r="A323" s="33"/>
      <c r="B323" s="34"/>
      <c r="C323" s="185" t="s">
        <v>449</v>
      </c>
      <c r="D323" s="185" t="s">
        <v>132</v>
      </c>
      <c r="E323" s="186" t="s">
        <v>450</v>
      </c>
      <c r="F323" s="187" t="s">
        <v>451</v>
      </c>
      <c r="G323" s="188" t="s">
        <v>167</v>
      </c>
      <c r="H323" s="189">
        <v>824.6</v>
      </c>
      <c r="I323" s="190"/>
      <c r="J323" s="191">
        <f>ROUND(I323*H323,2)</f>
        <v>0</v>
      </c>
      <c r="K323" s="187" t="s">
        <v>136</v>
      </c>
      <c r="L323" s="38"/>
      <c r="M323" s="192" t="s">
        <v>1</v>
      </c>
      <c r="N323" s="193" t="s">
        <v>39</v>
      </c>
      <c r="O323" s="70"/>
      <c r="P323" s="194">
        <f>O323*H323</f>
        <v>0</v>
      </c>
      <c r="Q323" s="194">
        <v>0</v>
      </c>
      <c r="R323" s="194">
        <f>Q323*H323</f>
        <v>0</v>
      </c>
      <c r="S323" s="194">
        <v>0</v>
      </c>
      <c r="T323" s="195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6" t="s">
        <v>137</v>
      </c>
      <c r="AT323" s="196" t="s">
        <v>132</v>
      </c>
      <c r="AU323" s="196" t="s">
        <v>84</v>
      </c>
      <c r="AY323" s="16" t="s">
        <v>130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6" t="s">
        <v>82</v>
      </c>
      <c r="BK323" s="197">
        <f>ROUND(I323*H323,2)</f>
        <v>0</v>
      </c>
      <c r="BL323" s="16" t="s">
        <v>137</v>
      </c>
      <c r="BM323" s="196" t="s">
        <v>452</v>
      </c>
    </row>
    <row r="324" spans="1:65" s="2" customFormat="1" ht="29.25">
      <c r="A324" s="33"/>
      <c r="B324" s="34"/>
      <c r="C324" s="35"/>
      <c r="D324" s="198" t="s">
        <v>139</v>
      </c>
      <c r="E324" s="35"/>
      <c r="F324" s="199" t="s">
        <v>453</v>
      </c>
      <c r="G324" s="35"/>
      <c r="H324" s="35"/>
      <c r="I324" s="200"/>
      <c r="J324" s="35"/>
      <c r="K324" s="35"/>
      <c r="L324" s="38"/>
      <c r="M324" s="201"/>
      <c r="N324" s="202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139</v>
      </c>
      <c r="AU324" s="16" t="s">
        <v>84</v>
      </c>
    </row>
    <row r="325" spans="1:65" s="2" customFormat="1" ht="48.75">
      <c r="A325" s="33"/>
      <c r="B325" s="34"/>
      <c r="C325" s="35"/>
      <c r="D325" s="198" t="s">
        <v>141</v>
      </c>
      <c r="E325" s="35"/>
      <c r="F325" s="203" t="s">
        <v>454</v>
      </c>
      <c r="G325" s="35"/>
      <c r="H325" s="35"/>
      <c r="I325" s="200"/>
      <c r="J325" s="35"/>
      <c r="K325" s="35"/>
      <c r="L325" s="38"/>
      <c r="M325" s="201"/>
      <c r="N325" s="202"/>
      <c r="O325" s="70"/>
      <c r="P325" s="70"/>
      <c r="Q325" s="70"/>
      <c r="R325" s="70"/>
      <c r="S325" s="70"/>
      <c r="T325" s="71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6" t="s">
        <v>141</v>
      </c>
      <c r="AU325" s="16" t="s">
        <v>84</v>
      </c>
    </row>
    <row r="326" spans="1:65" s="13" customFormat="1" ht="11.25">
      <c r="B326" s="204"/>
      <c r="C326" s="205"/>
      <c r="D326" s="198" t="s">
        <v>161</v>
      </c>
      <c r="E326" s="206" t="s">
        <v>1</v>
      </c>
      <c r="F326" s="207" t="s">
        <v>455</v>
      </c>
      <c r="G326" s="205"/>
      <c r="H326" s="208">
        <v>824.6</v>
      </c>
      <c r="I326" s="209"/>
      <c r="J326" s="205"/>
      <c r="K326" s="205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161</v>
      </c>
      <c r="AU326" s="214" t="s">
        <v>84</v>
      </c>
      <c r="AV326" s="13" t="s">
        <v>84</v>
      </c>
      <c r="AW326" s="13" t="s">
        <v>31</v>
      </c>
      <c r="AX326" s="13" t="s">
        <v>82</v>
      </c>
      <c r="AY326" s="214" t="s">
        <v>130</v>
      </c>
    </row>
    <row r="327" spans="1:65" s="2" customFormat="1" ht="24">
      <c r="A327" s="33"/>
      <c r="B327" s="34"/>
      <c r="C327" s="185" t="s">
        <v>456</v>
      </c>
      <c r="D327" s="185" t="s">
        <v>132</v>
      </c>
      <c r="E327" s="186" t="s">
        <v>457</v>
      </c>
      <c r="F327" s="187" t="s">
        <v>458</v>
      </c>
      <c r="G327" s="188" t="s">
        <v>151</v>
      </c>
      <c r="H327" s="189">
        <v>6.8929999999999998</v>
      </c>
      <c r="I327" s="190"/>
      <c r="J327" s="191">
        <f>ROUND(I327*H327,2)</f>
        <v>0</v>
      </c>
      <c r="K327" s="187" t="s">
        <v>136</v>
      </c>
      <c r="L327" s="38"/>
      <c r="M327" s="192" t="s">
        <v>1</v>
      </c>
      <c r="N327" s="193" t="s">
        <v>39</v>
      </c>
      <c r="O327" s="70"/>
      <c r="P327" s="194">
        <f>O327*H327</f>
        <v>0</v>
      </c>
      <c r="Q327" s="194">
        <v>0</v>
      </c>
      <c r="R327" s="194">
        <f>Q327*H327</f>
        <v>0</v>
      </c>
      <c r="S327" s="194">
        <v>0.55100000000000005</v>
      </c>
      <c r="T327" s="195">
        <f>S327*H327</f>
        <v>3.7980430000000003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6" t="s">
        <v>137</v>
      </c>
      <c r="AT327" s="196" t="s">
        <v>132</v>
      </c>
      <c r="AU327" s="196" t="s">
        <v>84</v>
      </c>
      <c r="AY327" s="16" t="s">
        <v>130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6" t="s">
        <v>82</v>
      </c>
      <c r="BK327" s="197">
        <f>ROUND(I327*H327,2)</f>
        <v>0</v>
      </c>
      <c r="BL327" s="16" t="s">
        <v>137</v>
      </c>
      <c r="BM327" s="196" t="s">
        <v>459</v>
      </c>
    </row>
    <row r="328" spans="1:65" s="2" customFormat="1" ht="19.5">
      <c r="A328" s="33"/>
      <c r="B328" s="34"/>
      <c r="C328" s="35"/>
      <c r="D328" s="198" t="s">
        <v>139</v>
      </c>
      <c r="E328" s="35"/>
      <c r="F328" s="199" t="s">
        <v>460</v>
      </c>
      <c r="G328" s="35"/>
      <c r="H328" s="35"/>
      <c r="I328" s="200"/>
      <c r="J328" s="35"/>
      <c r="K328" s="35"/>
      <c r="L328" s="38"/>
      <c r="M328" s="201"/>
      <c r="N328" s="202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139</v>
      </c>
      <c r="AU328" s="16" t="s">
        <v>84</v>
      </c>
    </row>
    <row r="329" spans="1:65" s="2" customFormat="1" ht="175.5">
      <c r="A329" s="33"/>
      <c r="B329" s="34"/>
      <c r="C329" s="35"/>
      <c r="D329" s="198" t="s">
        <v>141</v>
      </c>
      <c r="E329" s="35"/>
      <c r="F329" s="203" t="s">
        <v>461</v>
      </c>
      <c r="G329" s="35"/>
      <c r="H329" s="35"/>
      <c r="I329" s="200"/>
      <c r="J329" s="35"/>
      <c r="K329" s="35"/>
      <c r="L329" s="38"/>
      <c r="M329" s="201"/>
      <c r="N329" s="202"/>
      <c r="O329" s="70"/>
      <c r="P329" s="70"/>
      <c r="Q329" s="70"/>
      <c r="R329" s="70"/>
      <c r="S329" s="70"/>
      <c r="T329" s="71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6" t="s">
        <v>141</v>
      </c>
      <c r="AU329" s="16" t="s">
        <v>84</v>
      </c>
    </row>
    <row r="330" spans="1:65" s="2" customFormat="1" ht="19.5">
      <c r="A330" s="33"/>
      <c r="B330" s="34"/>
      <c r="C330" s="35"/>
      <c r="D330" s="198" t="s">
        <v>155</v>
      </c>
      <c r="E330" s="35"/>
      <c r="F330" s="203" t="s">
        <v>462</v>
      </c>
      <c r="G330" s="35"/>
      <c r="H330" s="35"/>
      <c r="I330" s="200"/>
      <c r="J330" s="35"/>
      <c r="K330" s="35"/>
      <c r="L330" s="38"/>
      <c r="M330" s="201"/>
      <c r="N330" s="202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155</v>
      </c>
      <c r="AU330" s="16" t="s">
        <v>84</v>
      </c>
    </row>
    <row r="331" spans="1:65" s="13" customFormat="1" ht="11.25">
      <c r="B331" s="204"/>
      <c r="C331" s="205"/>
      <c r="D331" s="198" t="s">
        <v>161</v>
      </c>
      <c r="E331" s="206" t="s">
        <v>1</v>
      </c>
      <c r="F331" s="207" t="s">
        <v>463</v>
      </c>
      <c r="G331" s="205"/>
      <c r="H331" s="208">
        <v>6.2220000000000004</v>
      </c>
      <c r="I331" s="209"/>
      <c r="J331" s="205"/>
      <c r="K331" s="205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161</v>
      </c>
      <c r="AU331" s="214" t="s">
        <v>84</v>
      </c>
      <c r="AV331" s="13" t="s">
        <v>84</v>
      </c>
      <c r="AW331" s="13" t="s">
        <v>31</v>
      </c>
      <c r="AX331" s="13" t="s">
        <v>74</v>
      </c>
      <c r="AY331" s="214" t="s">
        <v>130</v>
      </c>
    </row>
    <row r="332" spans="1:65" s="13" customFormat="1" ht="11.25">
      <c r="B332" s="204"/>
      <c r="C332" s="205"/>
      <c r="D332" s="198" t="s">
        <v>161</v>
      </c>
      <c r="E332" s="206" t="s">
        <v>1</v>
      </c>
      <c r="F332" s="207" t="s">
        <v>464</v>
      </c>
      <c r="G332" s="205"/>
      <c r="H332" s="208">
        <v>0.67100000000000004</v>
      </c>
      <c r="I332" s="209"/>
      <c r="J332" s="205"/>
      <c r="K332" s="205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161</v>
      </c>
      <c r="AU332" s="214" t="s">
        <v>84</v>
      </c>
      <c r="AV332" s="13" t="s">
        <v>84</v>
      </c>
      <c r="AW332" s="13" t="s">
        <v>31</v>
      </c>
      <c r="AX332" s="13" t="s">
        <v>74</v>
      </c>
      <c r="AY332" s="214" t="s">
        <v>130</v>
      </c>
    </row>
    <row r="333" spans="1:65" s="14" customFormat="1" ht="11.25">
      <c r="B333" s="215"/>
      <c r="C333" s="216"/>
      <c r="D333" s="198" t="s">
        <v>161</v>
      </c>
      <c r="E333" s="217" t="s">
        <v>1</v>
      </c>
      <c r="F333" s="218" t="s">
        <v>173</v>
      </c>
      <c r="G333" s="216"/>
      <c r="H333" s="219">
        <v>6.8930000000000007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161</v>
      </c>
      <c r="AU333" s="225" t="s">
        <v>84</v>
      </c>
      <c r="AV333" s="14" t="s">
        <v>137</v>
      </c>
      <c r="AW333" s="14" t="s">
        <v>31</v>
      </c>
      <c r="AX333" s="14" t="s">
        <v>82</v>
      </c>
      <c r="AY333" s="225" t="s">
        <v>130</v>
      </c>
    </row>
    <row r="334" spans="1:65" s="2" customFormat="1" ht="24">
      <c r="A334" s="33"/>
      <c r="B334" s="34"/>
      <c r="C334" s="185" t="s">
        <v>465</v>
      </c>
      <c r="D334" s="185" t="s">
        <v>132</v>
      </c>
      <c r="E334" s="186" t="s">
        <v>466</v>
      </c>
      <c r="F334" s="187" t="s">
        <v>467</v>
      </c>
      <c r="G334" s="188" t="s">
        <v>195</v>
      </c>
      <c r="H334" s="189">
        <v>17421.2</v>
      </c>
      <c r="I334" s="190"/>
      <c r="J334" s="191">
        <f>ROUND(I334*H334,2)</f>
        <v>0</v>
      </c>
      <c r="K334" s="187" t="s">
        <v>136</v>
      </c>
      <c r="L334" s="38"/>
      <c r="M334" s="192" t="s">
        <v>1</v>
      </c>
      <c r="N334" s="193" t="s">
        <v>39</v>
      </c>
      <c r="O334" s="70"/>
      <c r="P334" s="194">
        <f>O334*H334</f>
        <v>0</v>
      </c>
      <c r="Q334" s="194">
        <v>0</v>
      </c>
      <c r="R334" s="194">
        <f>Q334*H334</f>
        <v>0</v>
      </c>
      <c r="S334" s="194">
        <v>1E-3</v>
      </c>
      <c r="T334" s="195">
        <f>S334*H334</f>
        <v>17.421200000000002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6" t="s">
        <v>137</v>
      </c>
      <c r="AT334" s="196" t="s">
        <v>132</v>
      </c>
      <c r="AU334" s="196" t="s">
        <v>84</v>
      </c>
      <c r="AY334" s="16" t="s">
        <v>130</v>
      </c>
      <c r="BE334" s="197">
        <f>IF(N334="základní",J334,0)</f>
        <v>0</v>
      </c>
      <c r="BF334" s="197">
        <f>IF(N334="snížená",J334,0)</f>
        <v>0</v>
      </c>
      <c r="BG334" s="197">
        <f>IF(N334="zákl. přenesená",J334,0)</f>
        <v>0</v>
      </c>
      <c r="BH334" s="197">
        <f>IF(N334="sníž. přenesená",J334,0)</f>
        <v>0</v>
      </c>
      <c r="BI334" s="197">
        <f>IF(N334="nulová",J334,0)</f>
        <v>0</v>
      </c>
      <c r="BJ334" s="16" t="s">
        <v>82</v>
      </c>
      <c r="BK334" s="197">
        <f>ROUND(I334*H334,2)</f>
        <v>0</v>
      </c>
      <c r="BL334" s="16" t="s">
        <v>137</v>
      </c>
      <c r="BM334" s="196" t="s">
        <v>468</v>
      </c>
    </row>
    <row r="335" spans="1:65" s="2" customFormat="1" ht="39">
      <c r="A335" s="33"/>
      <c r="B335" s="34"/>
      <c r="C335" s="35"/>
      <c r="D335" s="198" t="s">
        <v>139</v>
      </c>
      <c r="E335" s="35"/>
      <c r="F335" s="199" t="s">
        <v>469</v>
      </c>
      <c r="G335" s="35"/>
      <c r="H335" s="35"/>
      <c r="I335" s="200"/>
      <c r="J335" s="35"/>
      <c r="K335" s="35"/>
      <c r="L335" s="38"/>
      <c r="M335" s="201"/>
      <c r="N335" s="202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139</v>
      </c>
      <c r="AU335" s="16" t="s">
        <v>84</v>
      </c>
    </row>
    <row r="336" spans="1:65" s="2" customFormat="1" ht="24">
      <c r="A336" s="33"/>
      <c r="B336" s="34"/>
      <c r="C336" s="185" t="s">
        <v>470</v>
      </c>
      <c r="D336" s="185" t="s">
        <v>132</v>
      </c>
      <c r="E336" s="186" t="s">
        <v>471</v>
      </c>
      <c r="F336" s="187" t="s">
        <v>472</v>
      </c>
      <c r="G336" s="188" t="s">
        <v>195</v>
      </c>
      <c r="H336" s="189">
        <v>20639.3</v>
      </c>
      <c r="I336" s="190"/>
      <c r="J336" s="191">
        <f>ROUND(I336*H336,2)</f>
        <v>0</v>
      </c>
      <c r="K336" s="187" t="s">
        <v>136</v>
      </c>
      <c r="L336" s="38"/>
      <c r="M336" s="192" t="s">
        <v>1</v>
      </c>
      <c r="N336" s="193" t="s">
        <v>39</v>
      </c>
      <c r="O336" s="70"/>
      <c r="P336" s="194">
        <f>O336*H336</f>
        <v>0</v>
      </c>
      <c r="Q336" s="194">
        <v>0</v>
      </c>
      <c r="R336" s="194">
        <f>Q336*H336</f>
        <v>0</v>
      </c>
      <c r="S336" s="194">
        <v>1E-3</v>
      </c>
      <c r="T336" s="195">
        <f>S336*H336</f>
        <v>20.639299999999999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6" t="s">
        <v>137</v>
      </c>
      <c r="AT336" s="196" t="s">
        <v>132</v>
      </c>
      <c r="AU336" s="196" t="s">
        <v>84</v>
      </c>
      <c r="AY336" s="16" t="s">
        <v>130</v>
      </c>
      <c r="BE336" s="197">
        <f>IF(N336="základní",J336,0)</f>
        <v>0</v>
      </c>
      <c r="BF336" s="197">
        <f>IF(N336="snížená",J336,0)</f>
        <v>0</v>
      </c>
      <c r="BG336" s="197">
        <f>IF(N336="zákl. přenesená",J336,0)</f>
        <v>0</v>
      </c>
      <c r="BH336" s="197">
        <f>IF(N336="sníž. přenesená",J336,0)</f>
        <v>0</v>
      </c>
      <c r="BI336" s="197">
        <f>IF(N336="nulová",J336,0)</f>
        <v>0</v>
      </c>
      <c r="BJ336" s="16" t="s">
        <v>82</v>
      </c>
      <c r="BK336" s="197">
        <f>ROUND(I336*H336,2)</f>
        <v>0</v>
      </c>
      <c r="BL336" s="16" t="s">
        <v>137</v>
      </c>
      <c r="BM336" s="196" t="s">
        <v>473</v>
      </c>
    </row>
    <row r="337" spans="1:65" s="2" customFormat="1" ht="48.75">
      <c r="A337" s="33"/>
      <c r="B337" s="34"/>
      <c r="C337" s="35"/>
      <c r="D337" s="198" t="s">
        <v>139</v>
      </c>
      <c r="E337" s="35"/>
      <c r="F337" s="199" t="s">
        <v>474</v>
      </c>
      <c r="G337" s="35"/>
      <c r="H337" s="35"/>
      <c r="I337" s="200"/>
      <c r="J337" s="35"/>
      <c r="K337" s="35"/>
      <c r="L337" s="38"/>
      <c r="M337" s="201"/>
      <c r="N337" s="202"/>
      <c r="O337" s="70"/>
      <c r="P337" s="70"/>
      <c r="Q337" s="70"/>
      <c r="R337" s="70"/>
      <c r="S337" s="70"/>
      <c r="T337" s="71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139</v>
      </c>
      <c r="AU337" s="16" t="s">
        <v>84</v>
      </c>
    </row>
    <row r="338" spans="1:65" s="2" customFormat="1" ht="24">
      <c r="A338" s="33"/>
      <c r="B338" s="34"/>
      <c r="C338" s="185" t="s">
        <v>475</v>
      </c>
      <c r="D338" s="185" t="s">
        <v>132</v>
      </c>
      <c r="E338" s="186" t="s">
        <v>476</v>
      </c>
      <c r="F338" s="187" t="s">
        <v>477</v>
      </c>
      <c r="G338" s="188" t="s">
        <v>151</v>
      </c>
      <c r="H338" s="189">
        <v>8.7999999999999995E-2</v>
      </c>
      <c r="I338" s="190"/>
      <c r="J338" s="191">
        <f>ROUND(I338*H338,2)</f>
        <v>0</v>
      </c>
      <c r="K338" s="187" t="s">
        <v>136</v>
      </c>
      <c r="L338" s="38"/>
      <c r="M338" s="192" t="s">
        <v>1</v>
      </c>
      <c r="N338" s="193" t="s">
        <v>39</v>
      </c>
      <c r="O338" s="70"/>
      <c r="P338" s="194">
        <f>O338*H338</f>
        <v>0</v>
      </c>
      <c r="Q338" s="194">
        <v>0</v>
      </c>
      <c r="R338" s="194">
        <f>Q338*H338</f>
        <v>0</v>
      </c>
      <c r="S338" s="194">
        <v>2.6</v>
      </c>
      <c r="T338" s="195">
        <f>S338*H338</f>
        <v>0.2288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6" t="s">
        <v>137</v>
      </c>
      <c r="AT338" s="196" t="s">
        <v>132</v>
      </c>
      <c r="AU338" s="196" t="s">
        <v>84</v>
      </c>
      <c r="AY338" s="16" t="s">
        <v>130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6" t="s">
        <v>82</v>
      </c>
      <c r="BK338" s="197">
        <f>ROUND(I338*H338,2)</f>
        <v>0</v>
      </c>
      <c r="BL338" s="16" t="s">
        <v>137</v>
      </c>
      <c r="BM338" s="196" t="s">
        <v>478</v>
      </c>
    </row>
    <row r="339" spans="1:65" s="2" customFormat="1" ht="11.25">
      <c r="A339" s="33"/>
      <c r="B339" s="34"/>
      <c r="C339" s="35"/>
      <c r="D339" s="198" t="s">
        <v>139</v>
      </c>
      <c r="E339" s="35"/>
      <c r="F339" s="199" t="s">
        <v>479</v>
      </c>
      <c r="G339" s="35"/>
      <c r="H339" s="35"/>
      <c r="I339" s="200"/>
      <c r="J339" s="35"/>
      <c r="K339" s="35"/>
      <c r="L339" s="38"/>
      <c r="M339" s="201"/>
      <c r="N339" s="202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139</v>
      </c>
      <c r="AU339" s="16" t="s">
        <v>84</v>
      </c>
    </row>
    <row r="340" spans="1:65" s="13" customFormat="1" ht="11.25">
      <c r="B340" s="204"/>
      <c r="C340" s="205"/>
      <c r="D340" s="198" t="s">
        <v>161</v>
      </c>
      <c r="E340" s="206" t="s">
        <v>1</v>
      </c>
      <c r="F340" s="207" t="s">
        <v>162</v>
      </c>
      <c r="G340" s="205"/>
      <c r="H340" s="208">
        <v>8.7999999999999995E-2</v>
      </c>
      <c r="I340" s="209"/>
      <c r="J340" s="205"/>
      <c r="K340" s="205"/>
      <c r="L340" s="210"/>
      <c r="M340" s="211"/>
      <c r="N340" s="212"/>
      <c r="O340" s="212"/>
      <c r="P340" s="212"/>
      <c r="Q340" s="212"/>
      <c r="R340" s="212"/>
      <c r="S340" s="212"/>
      <c r="T340" s="213"/>
      <c r="AT340" s="214" t="s">
        <v>161</v>
      </c>
      <c r="AU340" s="214" t="s">
        <v>84</v>
      </c>
      <c r="AV340" s="13" t="s">
        <v>84</v>
      </c>
      <c r="AW340" s="13" t="s">
        <v>31</v>
      </c>
      <c r="AX340" s="13" t="s">
        <v>82</v>
      </c>
      <c r="AY340" s="214" t="s">
        <v>130</v>
      </c>
    </row>
    <row r="341" spans="1:65" s="2" customFormat="1" ht="16.5" customHeight="1">
      <c r="A341" s="33"/>
      <c r="B341" s="34"/>
      <c r="C341" s="185" t="s">
        <v>480</v>
      </c>
      <c r="D341" s="185" t="s">
        <v>132</v>
      </c>
      <c r="E341" s="186" t="s">
        <v>481</v>
      </c>
      <c r="F341" s="187" t="s">
        <v>482</v>
      </c>
      <c r="G341" s="188" t="s">
        <v>135</v>
      </c>
      <c r="H341" s="189">
        <v>29.07</v>
      </c>
      <c r="I341" s="190"/>
      <c r="J341" s="191">
        <f>ROUND(I341*H341,2)</f>
        <v>0</v>
      </c>
      <c r="K341" s="187" t="s">
        <v>136</v>
      </c>
      <c r="L341" s="38"/>
      <c r="M341" s="192" t="s">
        <v>1</v>
      </c>
      <c r="N341" s="193" t="s">
        <v>39</v>
      </c>
      <c r="O341" s="70"/>
      <c r="P341" s="194">
        <f>O341*H341</f>
        <v>0</v>
      </c>
      <c r="Q341" s="194">
        <v>8.3599999999999999E-5</v>
      </c>
      <c r="R341" s="194">
        <f>Q341*H341</f>
        <v>2.4302519999999999E-3</v>
      </c>
      <c r="S341" s="194">
        <v>1.7999999999999999E-2</v>
      </c>
      <c r="T341" s="195">
        <f>S341*H341</f>
        <v>0.52325999999999995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96" t="s">
        <v>137</v>
      </c>
      <c r="AT341" s="196" t="s">
        <v>132</v>
      </c>
      <c r="AU341" s="196" t="s">
        <v>84</v>
      </c>
      <c r="AY341" s="16" t="s">
        <v>130</v>
      </c>
      <c r="BE341" s="197">
        <f>IF(N341="základní",J341,0)</f>
        <v>0</v>
      </c>
      <c r="BF341" s="197">
        <f>IF(N341="snížená",J341,0)</f>
        <v>0</v>
      </c>
      <c r="BG341" s="197">
        <f>IF(N341="zákl. přenesená",J341,0)</f>
        <v>0</v>
      </c>
      <c r="BH341" s="197">
        <f>IF(N341="sníž. přenesená",J341,0)</f>
        <v>0</v>
      </c>
      <c r="BI341" s="197">
        <f>IF(N341="nulová",J341,0)</f>
        <v>0</v>
      </c>
      <c r="BJ341" s="16" t="s">
        <v>82</v>
      </c>
      <c r="BK341" s="197">
        <f>ROUND(I341*H341,2)</f>
        <v>0</v>
      </c>
      <c r="BL341" s="16" t="s">
        <v>137</v>
      </c>
      <c r="BM341" s="196" t="s">
        <v>483</v>
      </c>
    </row>
    <row r="342" spans="1:65" s="2" customFormat="1" ht="19.5">
      <c r="A342" s="33"/>
      <c r="B342" s="34"/>
      <c r="C342" s="35"/>
      <c r="D342" s="198" t="s">
        <v>139</v>
      </c>
      <c r="E342" s="35"/>
      <c r="F342" s="199" t="s">
        <v>484</v>
      </c>
      <c r="G342" s="35"/>
      <c r="H342" s="35"/>
      <c r="I342" s="200"/>
      <c r="J342" s="35"/>
      <c r="K342" s="35"/>
      <c r="L342" s="38"/>
      <c r="M342" s="201"/>
      <c r="N342" s="202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139</v>
      </c>
      <c r="AU342" s="16" t="s">
        <v>84</v>
      </c>
    </row>
    <row r="343" spans="1:65" s="2" customFormat="1" ht="19.5">
      <c r="A343" s="33"/>
      <c r="B343" s="34"/>
      <c r="C343" s="35"/>
      <c r="D343" s="198" t="s">
        <v>155</v>
      </c>
      <c r="E343" s="35"/>
      <c r="F343" s="203" t="s">
        <v>485</v>
      </c>
      <c r="G343" s="35"/>
      <c r="H343" s="35"/>
      <c r="I343" s="200"/>
      <c r="J343" s="35"/>
      <c r="K343" s="35"/>
      <c r="L343" s="38"/>
      <c r="M343" s="201"/>
      <c r="N343" s="202"/>
      <c r="O343" s="70"/>
      <c r="P343" s="70"/>
      <c r="Q343" s="70"/>
      <c r="R343" s="70"/>
      <c r="S343" s="70"/>
      <c r="T343" s="71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155</v>
      </c>
      <c r="AU343" s="16" t="s">
        <v>84</v>
      </c>
    </row>
    <row r="344" spans="1:65" s="13" customFormat="1" ht="11.25">
      <c r="B344" s="204"/>
      <c r="C344" s="205"/>
      <c r="D344" s="198" t="s">
        <v>161</v>
      </c>
      <c r="E344" s="206" t="s">
        <v>1</v>
      </c>
      <c r="F344" s="207" t="s">
        <v>486</v>
      </c>
      <c r="G344" s="205"/>
      <c r="H344" s="208">
        <v>14.45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161</v>
      </c>
      <c r="AU344" s="214" t="s">
        <v>84</v>
      </c>
      <c r="AV344" s="13" t="s">
        <v>84</v>
      </c>
      <c r="AW344" s="13" t="s">
        <v>31</v>
      </c>
      <c r="AX344" s="13" t="s">
        <v>74</v>
      </c>
      <c r="AY344" s="214" t="s">
        <v>130</v>
      </c>
    </row>
    <row r="345" spans="1:65" s="13" customFormat="1" ht="22.5">
      <c r="B345" s="204"/>
      <c r="C345" s="205"/>
      <c r="D345" s="198" t="s">
        <v>161</v>
      </c>
      <c r="E345" s="206" t="s">
        <v>1</v>
      </c>
      <c r="F345" s="207" t="s">
        <v>487</v>
      </c>
      <c r="G345" s="205"/>
      <c r="H345" s="208">
        <v>14.62</v>
      </c>
      <c r="I345" s="209"/>
      <c r="J345" s="205"/>
      <c r="K345" s="205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161</v>
      </c>
      <c r="AU345" s="214" t="s">
        <v>84</v>
      </c>
      <c r="AV345" s="13" t="s">
        <v>84</v>
      </c>
      <c r="AW345" s="13" t="s">
        <v>31</v>
      </c>
      <c r="AX345" s="13" t="s">
        <v>74</v>
      </c>
      <c r="AY345" s="214" t="s">
        <v>130</v>
      </c>
    </row>
    <row r="346" spans="1:65" s="14" customFormat="1" ht="11.25">
      <c r="B346" s="215"/>
      <c r="C346" s="216"/>
      <c r="D346" s="198" t="s">
        <v>161</v>
      </c>
      <c r="E346" s="217" t="s">
        <v>1</v>
      </c>
      <c r="F346" s="218" t="s">
        <v>173</v>
      </c>
      <c r="G346" s="216"/>
      <c r="H346" s="219">
        <v>29.07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AT346" s="225" t="s">
        <v>161</v>
      </c>
      <c r="AU346" s="225" t="s">
        <v>84</v>
      </c>
      <c r="AV346" s="14" t="s">
        <v>137</v>
      </c>
      <c r="AW346" s="14" t="s">
        <v>31</v>
      </c>
      <c r="AX346" s="14" t="s">
        <v>82</v>
      </c>
      <c r="AY346" s="225" t="s">
        <v>130</v>
      </c>
    </row>
    <row r="347" spans="1:65" s="2" customFormat="1" ht="24">
      <c r="A347" s="33"/>
      <c r="B347" s="34"/>
      <c r="C347" s="185" t="s">
        <v>488</v>
      </c>
      <c r="D347" s="185" t="s">
        <v>132</v>
      </c>
      <c r="E347" s="186" t="s">
        <v>489</v>
      </c>
      <c r="F347" s="187" t="s">
        <v>490</v>
      </c>
      <c r="G347" s="188" t="s">
        <v>135</v>
      </c>
      <c r="H347" s="189">
        <v>13.02</v>
      </c>
      <c r="I347" s="190"/>
      <c r="J347" s="191">
        <f>ROUND(I347*H347,2)</f>
        <v>0</v>
      </c>
      <c r="K347" s="187" t="s">
        <v>136</v>
      </c>
      <c r="L347" s="38"/>
      <c r="M347" s="192" t="s">
        <v>1</v>
      </c>
      <c r="N347" s="193" t="s">
        <v>39</v>
      </c>
      <c r="O347" s="70"/>
      <c r="P347" s="194">
        <f>O347*H347</f>
        <v>0</v>
      </c>
      <c r="Q347" s="194">
        <v>3.5840000000000002E-5</v>
      </c>
      <c r="R347" s="194">
        <f>Q347*H347</f>
        <v>4.6663680000000004E-4</v>
      </c>
      <c r="S347" s="194">
        <v>1E-3</v>
      </c>
      <c r="T347" s="195">
        <f>S347*H347</f>
        <v>1.302E-2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96" t="s">
        <v>137</v>
      </c>
      <c r="AT347" s="196" t="s">
        <v>132</v>
      </c>
      <c r="AU347" s="196" t="s">
        <v>84</v>
      </c>
      <c r="AY347" s="16" t="s">
        <v>130</v>
      </c>
      <c r="BE347" s="197">
        <f>IF(N347="základní",J347,0)</f>
        <v>0</v>
      </c>
      <c r="BF347" s="197">
        <f>IF(N347="snížená",J347,0)</f>
        <v>0</v>
      </c>
      <c r="BG347" s="197">
        <f>IF(N347="zákl. přenesená",J347,0)</f>
        <v>0</v>
      </c>
      <c r="BH347" s="197">
        <f>IF(N347="sníž. přenesená",J347,0)</f>
        <v>0</v>
      </c>
      <c r="BI347" s="197">
        <f>IF(N347="nulová",J347,0)</f>
        <v>0</v>
      </c>
      <c r="BJ347" s="16" t="s">
        <v>82</v>
      </c>
      <c r="BK347" s="197">
        <f>ROUND(I347*H347,2)</f>
        <v>0</v>
      </c>
      <c r="BL347" s="16" t="s">
        <v>137</v>
      </c>
      <c r="BM347" s="196" t="s">
        <v>491</v>
      </c>
    </row>
    <row r="348" spans="1:65" s="2" customFormat="1" ht="19.5">
      <c r="A348" s="33"/>
      <c r="B348" s="34"/>
      <c r="C348" s="35"/>
      <c r="D348" s="198" t="s">
        <v>139</v>
      </c>
      <c r="E348" s="35"/>
      <c r="F348" s="199" t="s">
        <v>492</v>
      </c>
      <c r="G348" s="35"/>
      <c r="H348" s="35"/>
      <c r="I348" s="200"/>
      <c r="J348" s="35"/>
      <c r="K348" s="35"/>
      <c r="L348" s="38"/>
      <c r="M348" s="201"/>
      <c r="N348" s="202"/>
      <c r="O348" s="70"/>
      <c r="P348" s="70"/>
      <c r="Q348" s="70"/>
      <c r="R348" s="70"/>
      <c r="S348" s="70"/>
      <c r="T348" s="71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139</v>
      </c>
      <c r="AU348" s="16" t="s">
        <v>84</v>
      </c>
    </row>
    <row r="349" spans="1:65" s="2" customFormat="1" ht="29.25">
      <c r="A349" s="33"/>
      <c r="B349" s="34"/>
      <c r="C349" s="35"/>
      <c r="D349" s="198" t="s">
        <v>141</v>
      </c>
      <c r="E349" s="35"/>
      <c r="F349" s="203" t="s">
        <v>493</v>
      </c>
      <c r="G349" s="35"/>
      <c r="H349" s="35"/>
      <c r="I349" s="200"/>
      <c r="J349" s="35"/>
      <c r="K349" s="35"/>
      <c r="L349" s="38"/>
      <c r="M349" s="201"/>
      <c r="N349" s="202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141</v>
      </c>
      <c r="AU349" s="16" t="s">
        <v>84</v>
      </c>
    </row>
    <row r="350" spans="1:65" s="13" customFormat="1" ht="11.25">
      <c r="B350" s="204"/>
      <c r="C350" s="205"/>
      <c r="D350" s="198" t="s">
        <v>161</v>
      </c>
      <c r="E350" s="206" t="s">
        <v>1</v>
      </c>
      <c r="F350" s="207" t="s">
        <v>494</v>
      </c>
      <c r="G350" s="205"/>
      <c r="H350" s="208">
        <v>13.02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161</v>
      </c>
      <c r="AU350" s="214" t="s">
        <v>84</v>
      </c>
      <c r="AV350" s="13" t="s">
        <v>84</v>
      </c>
      <c r="AW350" s="13" t="s">
        <v>31</v>
      </c>
      <c r="AX350" s="13" t="s">
        <v>82</v>
      </c>
      <c r="AY350" s="214" t="s">
        <v>130</v>
      </c>
    </row>
    <row r="351" spans="1:65" s="2" customFormat="1" ht="24">
      <c r="A351" s="33"/>
      <c r="B351" s="34"/>
      <c r="C351" s="185" t="s">
        <v>495</v>
      </c>
      <c r="D351" s="185" t="s">
        <v>132</v>
      </c>
      <c r="E351" s="186" t="s">
        <v>496</v>
      </c>
      <c r="F351" s="187" t="s">
        <v>497</v>
      </c>
      <c r="G351" s="188" t="s">
        <v>167</v>
      </c>
      <c r="H351" s="189">
        <v>286.68</v>
      </c>
      <c r="I351" s="190"/>
      <c r="J351" s="191">
        <f>ROUND(I351*H351,2)</f>
        <v>0</v>
      </c>
      <c r="K351" s="187" t="s">
        <v>136</v>
      </c>
      <c r="L351" s="38"/>
      <c r="M351" s="192" t="s">
        <v>1</v>
      </c>
      <c r="N351" s="193" t="s">
        <v>39</v>
      </c>
      <c r="O351" s="70"/>
      <c r="P351" s="194">
        <f>O351*H351</f>
        <v>0</v>
      </c>
      <c r="Q351" s="194">
        <v>4.8000000000000001E-2</v>
      </c>
      <c r="R351" s="194">
        <f>Q351*H351</f>
        <v>13.76064</v>
      </c>
      <c r="S351" s="194">
        <v>4.8000000000000001E-2</v>
      </c>
      <c r="T351" s="195">
        <f>S351*H351</f>
        <v>13.76064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96" t="s">
        <v>137</v>
      </c>
      <c r="AT351" s="196" t="s">
        <v>132</v>
      </c>
      <c r="AU351" s="196" t="s">
        <v>84</v>
      </c>
      <c r="AY351" s="16" t="s">
        <v>130</v>
      </c>
      <c r="BE351" s="197">
        <f>IF(N351="základní",J351,0)</f>
        <v>0</v>
      </c>
      <c r="BF351" s="197">
        <f>IF(N351="snížená",J351,0)</f>
        <v>0</v>
      </c>
      <c r="BG351" s="197">
        <f>IF(N351="zákl. přenesená",J351,0)</f>
        <v>0</v>
      </c>
      <c r="BH351" s="197">
        <f>IF(N351="sníž. přenesená",J351,0)</f>
        <v>0</v>
      </c>
      <c r="BI351" s="197">
        <f>IF(N351="nulová",J351,0)</f>
        <v>0</v>
      </c>
      <c r="BJ351" s="16" t="s">
        <v>82</v>
      </c>
      <c r="BK351" s="197">
        <f>ROUND(I351*H351,2)</f>
        <v>0</v>
      </c>
      <c r="BL351" s="16" t="s">
        <v>137</v>
      </c>
      <c r="BM351" s="196" t="s">
        <v>498</v>
      </c>
    </row>
    <row r="352" spans="1:65" s="2" customFormat="1" ht="11.25">
      <c r="A352" s="33"/>
      <c r="B352" s="34"/>
      <c r="C352" s="35"/>
      <c r="D352" s="198" t="s">
        <v>139</v>
      </c>
      <c r="E352" s="35"/>
      <c r="F352" s="199" t="s">
        <v>499</v>
      </c>
      <c r="G352" s="35"/>
      <c r="H352" s="35"/>
      <c r="I352" s="200"/>
      <c r="J352" s="35"/>
      <c r="K352" s="35"/>
      <c r="L352" s="38"/>
      <c r="M352" s="201"/>
      <c r="N352" s="202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139</v>
      </c>
      <c r="AU352" s="16" t="s">
        <v>84</v>
      </c>
    </row>
    <row r="353" spans="1:65" s="2" customFormat="1" ht="68.25">
      <c r="A353" s="33"/>
      <c r="B353" s="34"/>
      <c r="C353" s="35"/>
      <c r="D353" s="198" t="s">
        <v>141</v>
      </c>
      <c r="E353" s="35"/>
      <c r="F353" s="203" t="s">
        <v>500</v>
      </c>
      <c r="G353" s="35"/>
      <c r="H353" s="35"/>
      <c r="I353" s="200"/>
      <c r="J353" s="35"/>
      <c r="K353" s="35"/>
      <c r="L353" s="38"/>
      <c r="M353" s="201"/>
      <c r="N353" s="202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141</v>
      </c>
      <c r="AU353" s="16" t="s">
        <v>84</v>
      </c>
    </row>
    <row r="354" spans="1:65" s="2" customFormat="1" ht="19.5">
      <c r="A354" s="33"/>
      <c r="B354" s="34"/>
      <c r="C354" s="35"/>
      <c r="D354" s="198" t="s">
        <v>155</v>
      </c>
      <c r="E354" s="35"/>
      <c r="F354" s="203" t="s">
        <v>501</v>
      </c>
      <c r="G354" s="35"/>
      <c r="H354" s="35"/>
      <c r="I354" s="200"/>
      <c r="J354" s="35"/>
      <c r="K354" s="35"/>
      <c r="L354" s="38"/>
      <c r="M354" s="201"/>
      <c r="N354" s="202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155</v>
      </c>
      <c r="AU354" s="16" t="s">
        <v>84</v>
      </c>
    </row>
    <row r="355" spans="1:65" s="13" customFormat="1" ht="11.25">
      <c r="B355" s="204"/>
      <c r="C355" s="205"/>
      <c r="D355" s="198" t="s">
        <v>161</v>
      </c>
      <c r="E355" s="206" t="s">
        <v>1</v>
      </c>
      <c r="F355" s="207" t="s">
        <v>502</v>
      </c>
      <c r="G355" s="205"/>
      <c r="H355" s="208">
        <v>107.26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161</v>
      </c>
      <c r="AU355" s="214" t="s">
        <v>84</v>
      </c>
      <c r="AV355" s="13" t="s">
        <v>84</v>
      </c>
      <c r="AW355" s="13" t="s">
        <v>31</v>
      </c>
      <c r="AX355" s="13" t="s">
        <v>74</v>
      </c>
      <c r="AY355" s="214" t="s">
        <v>130</v>
      </c>
    </row>
    <row r="356" spans="1:65" s="13" customFormat="1" ht="11.25">
      <c r="B356" s="204"/>
      <c r="C356" s="205"/>
      <c r="D356" s="198" t="s">
        <v>161</v>
      </c>
      <c r="E356" s="206" t="s">
        <v>1</v>
      </c>
      <c r="F356" s="207" t="s">
        <v>503</v>
      </c>
      <c r="G356" s="205"/>
      <c r="H356" s="208">
        <v>75.02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161</v>
      </c>
      <c r="AU356" s="214" t="s">
        <v>84</v>
      </c>
      <c r="AV356" s="13" t="s">
        <v>84</v>
      </c>
      <c r="AW356" s="13" t="s">
        <v>31</v>
      </c>
      <c r="AX356" s="13" t="s">
        <v>74</v>
      </c>
      <c r="AY356" s="214" t="s">
        <v>130</v>
      </c>
    </row>
    <row r="357" spans="1:65" s="13" customFormat="1" ht="11.25">
      <c r="B357" s="204"/>
      <c r="C357" s="205"/>
      <c r="D357" s="198" t="s">
        <v>161</v>
      </c>
      <c r="E357" s="206" t="s">
        <v>1</v>
      </c>
      <c r="F357" s="207" t="s">
        <v>504</v>
      </c>
      <c r="G357" s="205"/>
      <c r="H357" s="208">
        <v>104.4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161</v>
      </c>
      <c r="AU357" s="214" t="s">
        <v>84</v>
      </c>
      <c r="AV357" s="13" t="s">
        <v>84</v>
      </c>
      <c r="AW357" s="13" t="s">
        <v>31</v>
      </c>
      <c r="AX357" s="13" t="s">
        <v>74</v>
      </c>
      <c r="AY357" s="214" t="s">
        <v>130</v>
      </c>
    </row>
    <row r="358" spans="1:65" s="14" customFormat="1" ht="11.25">
      <c r="B358" s="215"/>
      <c r="C358" s="216"/>
      <c r="D358" s="198" t="s">
        <v>161</v>
      </c>
      <c r="E358" s="217" t="s">
        <v>1</v>
      </c>
      <c r="F358" s="218" t="s">
        <v>173</v>
      </c>
      <c r="G358" s="216"/>
      <c r="H358" s="219">
        <v>286.68</v>
      </c>
      <c r="I358" s="220"/>
      <c r="J358" s="216"/>
      <c r="K358" s="216"/>
      <c r="L358" s="221"/>
      <c r="M358" s="222"/>
      <c r="N358" s="223"/>
      <c r="O358" s="223"/>
      <c r="P358" s="223"/>
      <c r="Q358" s="223"/>
      <c r="R358" s="223"/>
      <c r="S358" s="223"/>
      <c r="T358" s="224"/>
      <c r="AT358" s="225" t="s">
        <v>161</v>
      </c>
      <c r="AU358" s="225" t="s">
        <v>84</v>
      </c>
      <c r="AV358" s="14" t="s">
        <v>137</v>
      </c>
      <c r="AW358" s="14" t="s">
        <v>31</v>
      </c>
      <c r="AX358" s="14" t="s">
        <v>82</v>
      </c>
      <c r="AY358" s="225" t="s">
        <v>130</v>
      </c>
    </row>
    <row r="359" spans="1:65" s="2" customFormat="1" ht="24">
      <c r="A359" s="33"/>
      <c r="B359" s="34"/>
      <c r="C359" s="185" t="s">
        <v>505</v>
      </c>
      <c r="D359" s="185" t="s">
        <v>132</v>
      </c>
      <c r="E359" s="186" t="s">
        <v>506</v>
      </c>
      <c r="F359" s="187" t="s">
        <v>507</v>
      </c>
      <c r="G359" s="188" t="s">
        <v>167</v>
      </c>
      <c r="H359" s="189">
        <v>243.678</v>
      </c>
      <c r="I359" s="190"/>
      <c r="J359" s="191">
        <f>ROUND(I359*H359,2)</f>
        <v>0</v>
      </c>
      <c r="K359" s="187" t="s">
        <v>136</v>
      </c>
      <c r="L359" s="38"/>
      <c r="M359" s="192" t="s">
        <v>1</v>
      </c>
      <c r="N359" s="193" t="s">
        <v>39</v>
      </c>
      <c r="O359" s="70"/>
      <c r="P359" s="194">
        <f>O359*H359</f>
        <v>0</v>
      </c>
      <c r="Q359" s="194">
        <v>0</v>
      </c>
      <c r="R359" s="194">
        <f>Q359*H359</f>
        <v>0</v>
      </c>
      <c r="S359" s="194">
        <v>2.3300000000000001E-2</v>
      </c>
      <c r="T359" s="195">
        <f>S359*H359</f>
        <v>5.6776974000000004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96" t="s">
        <v>137</v>
      </c>
      <c r="AT359" s="196" t="s">
        <v>132</v>
      </c>
      <c r="AU359" s="196" t="s">
        <v>84</v>
      </c>
      <c r="AY359" s="16" t="s">
        <v>130</v>
      </c>
      <c r="BE359" s="197">
        <f>IF(N359="základní",J359,0)</f>
        <v>0</v>
      </c>
      <c r="BF359" s="197">
        <f>IF(N359="snížená",J359,0)</f>
        <v>0</v>
      </c>
      <c r="BG359" s="197">
        <f>IF(N359="zákl. přenesená",J359,0)</f>
        <v>0</v>
      </c>
      <c r="BH359" s="197">
        <f>IF(N359="sníž. přenesená",J359,0)</f>
        <v>0</v>
      </c>
      <c r="BI359" s="197">
        <f>IF(N359="nulová",J359,0)</f>
        <v>0</v>
      </c>
      <c r="BJ359" s="16" t="s">
        <v>82</v>
      </c>
      <c r="BK359" s="197">
        <f>ROUND(I359*H359,2)</f>
        <v>0</v>
      </c>
      <c r="BL359" s="16" t="s">
        <v>137</v>
      </c>
      <c r="BM359" s="196" t="s">
        <v>508</v>
      </c>
    </row>
    <row r="360" spans="1:65" s="2" customFormat="1" ht="29.25">
      <c r="A360" s="33"/>
      <c r="B360" s="34"/>
      <c r="C360" s="35"/>
      <c r="D360" s="198" t="s">
        <v>139</v>
      </c>
      <c r="E360" s="35"/>
      <c r="F360" s="199" t="s">
        <v>509</v>
      </c>
      <c r="G360" s="35"/>
      <c r="H360" s="35"/>
      <c r="I360" s="200"/>
      <c r="J360" s="35"/>
      <c r="K360" s="35"/>
      <c r="L360" s="38"/>
      <c r="M360" s="201"/>
      <c r="N360" s="202"/>
      <c r="O360" s="70"/>
      <c r="P360" s="70"/>
      <c r="Q360" s="70"/>
      <c r="R360" s="70"/>
      <c r="S360" s="70"/>
      <c r="T360" s="71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139</v>
      </c>
      <c r="AU360" s="16" t="s">
        <v>84</v>
      </c>
    </row>
    <row r="361" spans="1:65" s="2" customFormat="1" ht="78">
      <c r="A361" s="33"/>
      <c r="B361" s="34"/>
      <c r="C361" s="35"/>
      <c r="D361" s="198" t="s">
        <v>141</v>
      </c>
      <c r="E361" s="35"/>
      <c r="F361" s="203" t="s">
        <v>510</v>
      </c>
      <c r="G361" s="35"/>
      <c r="H361" s="35"/>
      <c r="I361" s="200"/>
      <c r="J361" s="35"/>
      <c r="K361" s="35"/>
      <c r="L361" s="38"/>
      <c r="M361" s="201"/>
      <c r="N361" s="202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141</v>
      </c>
      <c r="AU361" s="16" t="s">
        <v>84</v>
      </c>
    </row>
    <row r="362" spans="1:65" s="2" customFormat="1" ht="19.5">
      <c r="A362" s="33"/>
      <c r="B362" s="34"/>
      <c r="C362" s="35"/>
      <c r="D362" s="198" t="s">
        <v>155</v>
      </c>
      <c r="E362" s="35"/>
      <c r="F362" s="203" t="s">
        <v>511</v>
      </c>
      <c r="G362" s="35"/>
      <c r="H362" s="35"/>
      <c r="I362" s="200"/>
      <c r="J362" s="35"/>
      <c r="K362" s="35"/>
      <c r="L362" s="38"/>
      <c r="M362" s="201"/>
      <c r="N362" s="202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155</v>
      </c>
      <c r="AU362" s="16" t="s">
        <v>84</v>
      </c>
    </row>
    <row r="363" spans="1:65" s="13" customFormat="1" ht="11.25">
      <c r="B363" s="204"/>
      <c r="C363" s="205"/>
      <c r="D363" s="198" t="s">
        <v>161</v>
      </c>
      <c r="E363" s="206" t="s">
        <v>1</v>
      </c>
      <c r="F363" s="207" t="s">
        <v>512</v>
      </c>
      <c r="G363" s="205"/>
      <c r="H363" s="208">
        <v>243.678</v>
      </c>
      <c r="I363" s="209"/>
      <c r="J363" s="205"/>
      <c r="K363" s="205"/>
      <c r="L363" s="210"/>
      <c r="M363" s="211"/>
      <c r="N363" s="212"/>
      <c r="O363" s="212"/>
      <c r="P363" s="212"/>
      <c r="Q363" s="212"/>
      <c r="R363" s="212"/>
      <c r="S363" s="212"/>
      <c r="T363" s="213"/>
      <c r="AT363" s="214" t="s">
        <v>161</v>
      </c>
      <c r="AU363" s="214" t="s">
        <v>84</v>
      </c>
      <c r="AV363" s="13" t="s">
        <v>84</v>
      </c>
      <c r="AW363" s="13" t="s">
        <v>31</v>
      </c>
      <c r="AX363" s="13" t="s">
        <v>82</v>
      </c>
      <c r="AY363" s="214" t="s">
        <v>130</v>
      </c>
    </row>
    <row r="364" spans="1:65" s="2" customFormat="1" ht="24">
      <c r="A364" s="33"/>
      <c r="B364" s="34"/>
      <c r="C364" s="185" t="s">
        <v>513</v>
      </c>
      <c r="D364" s="185" t="s">
        <v>132</v>
      </c>
      <c r="E364" s="186" t="s">
        <v>514</v>
      </c>
      <c r="F364" s="187" t="s">
        <v>515</v>
      </c>
      <c r="G364" s="188" t="s">
        <v>167</v>
      </c>
      <c r="H364" s="189">
        <v>43.002000000000002</v>
      </c>
      <c r="I364" s="190"/>
      <c r="J364" s="191">
        <f>ROUND(I364*H364,2)</f>
        <v>0</v>
      </c>
      <c r="K364" s="187" t="s">
        <v>136</v>
      </c>
      <c r="L364" s="38"/>
      <c r="M364" s="192" t="s">
        <v>1</v>
      </c>
      <c r="N364" s="193" t="s">
        <v>39</v>
      </c>
      <c r="O364" s="70"/>
      <c r="P364" s="194">
        <f>O364*H364</f>
        <v>0</v>
      </c>
      <c r="Q364" s="194">
        <v>0</v>
      </c>
      <c r="R364" s="194">
        <f>Q364*H364</f>
        <v>0</v>
      </c>
      <c r="S364" s="194">
        <v>7.7899999999999997E-2</v>
      </c>
      <c r="T364" s="195">
        <f>S364*H364</f>
        <v>3.3498558000000003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6" t="s">
        <v>137</v>
      </c>
      <c r="AT364" s="196" t="s">
        <v>132</v>
      </c>
      <c r="AU364" s="196" t="s">
        <v>84</v>
      </c>
      <c r="AY364" s="16" t="s">
        <v>130</v>
      </c>
      <c r="BE364" s="197">
        <f>IF(N364="základní",J364,0)</f>
        <v>0</v>
      </c>
      <c r="BF364" s="197">
        <f>IF(N364="snížená",J364,0)</f>
        <v>0</v>
      </c>
      <c r="BG364" s="197">
        <f>IF(N364="zákl. přenesená",J364,0)</f>
        <v>0</v>
      </c>
      <c r="BH364" s="197">
        <f>IF(N364="sníž. přenesená",J364,0)</f>
        <v>0</v>
      </c>
      <c r="BI364" s="197">
        <f>IF(N364="nulová",J364,0)</f>
        <v>0</v>
      </c>
      <c r="BJ364" s="16" t="s">
        <v>82</v>
      </c>
      <c r="BK364" s="197">
        <f>ROUND(I364*H364,2)</f>
        <v>0</v>
      </c>
      <c r="BL364" s="16" t="s">
        <v>137</v>
      </c>
      <c r="BM364" s="196" t="s">
        <v>516</v>
      </c>
    </row>
    <row r="365" spans="1:65" s="2" customFormat="1" ht="29.25">
      <c r="A365" s="33"/>
      <c r="B365" s="34"/>
      <c r="C365" s="35"/>
      <c r="D365" s="198" t="s">
        <v>139</v>
      </c>
      <c r="E365" s="35"/>
      <c r="F365" s="199" t="s">
        <v>517</v>
      </c>
      <c r="G365" s="35"/>
      <c r="H365" s="35"/>
      <c r="I365" s="200"/>
      <c r="J365" s="35"/>
      <c r="K365" s="35"/>
      <c r="L365" s="38"/>
      <c r="M365" s="201"/>
      <c r="N365" s="202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139</v>
      </c>
      <c r="AU365" s="16" t="s">
        <v>84</v>
      </c>
    </row>
    <row r="366" spans="1:65" s="2" customFormat="1" ht="78">
      <c r="A366" s="33"/>
      <c r="B366" s="34"/>
      <c r="C366" s="35"/>
      <c r="D366" s="198" t="s">
        <v>141</v>
      </c>
      <c r="E366" s="35"/>
      <c r="F366" s="203" t="s">
        <v>510</v>
      </c>
      <c r="G366" s="35"/>
      <c r="H366" s="35"/>
      <c r="I366" s="200"/>
      <c r="J366" s="35"/>
      <c r="K366" s="35"/>
      <c r="L366" s="38"/>
      <c r="M366" s="201"/>
      <c r="N366" s="202"/>
      <c r="O366" s="70"/>
      <c r="P366" s="70"/>
      <c r="Q366" s="70"/>
      <c r="R366" s="70"/>
      <c r="S366" s="70"/>
      <c r="T366" s="71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16" t="s">
        <v>141</v>
      </c>
      <c r="AU366" s="16" t="s">
        <v>84</v>
      </c>
    </row>
    <row r="367" spans="1:65" s="2" customFormat="1" ht="19.5">
      <c r="A367" s="33"/>
      <c r="B367" s="34"/>
      <c r="C367" s="35"/>
      <c r="D367" s="198" t="s">
        <v>155</v>
      </c>
      <c r="E367" s="35"/>
      <c r="F367" s="203" t="s">
        <v>518</v>
      </c>
      <c r="G367" s="35"/>
      <c r="H367" s="35"/>
      <c r="I367" s="200"/>
      <c r="J367" s="35"/>
      <c r="K367" s="35"/>
      <c r="L367" s="38"/>
      <c r="M367" s="201"/>
      <c r="N367" s="202"/>
      <c r="O367" s="70"/>
      <c r="P367" s="70"/>
      <c r="Q367" s="70"/>
      <c r="R367" s="70"/>
      <c r="S367" s="70"/>
      <c r="T367" s="71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155</v>
      </c>
      <c r="AU367" s="16" t="s">
        <v>84</v>
      </c>
    </row>
    <row r="368" spans="1:65" s="13" customFormat="1" ht="11.25">
      <c r="B368" s="204"/>
      <c r="C368" s="205"/>
      <c r="D368" s="198" t="s">
        <v>161</v>
      </c>
      <c r="E368" s="206" t="s">
        <v>1</v>
      </c>
      <c r="F368" s="207" t="s">
        <v>519</v>
      </c>
      <c r="G368" s="205"/>
      <c r="H368" s="208">
        <v>43.002000000000002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161</v>
      </c>
      <c r="AU368" s="214" t="s">
        <v>84</v>
      </c>
      <c r="AV368" s="13" t="s">
        <v>84</v>
      </c>
      <c r="AW368" s="13" t="s">
        <v>31</v>
      </c>
      <c r="AX368" s="13" t="s">
        <v>82</v>
      </c>
      <c r="AY368" s="214" t="s">
        <v>130</v>
      </c>
    </row>
    <row r="369" spans="1:65" s="2" customFormat="1" ht="24">
      <c r="A369" s="33"/>
      <c r="B369" s="34"/>
      <c r="C369" s="185" t="s">
        <v>520</v>
      </c>
      <c r="D369" s="185" t="s">
        <v>132</v>
      </c>
      <c r="E369" s="186" t="s">
        <v>521</v>
      </c>
      <c r="F369" s="187" t="s">
        <v>522</v>
      </c>
      <c r="G369" s="188" t="s">
        <v>151</v>
      </c>
      <c r="H369" s="189">
        <v>5</v>
      </c>
      <c r="I369" s="190"/>
      <c r="J369" s="191">
        <f>ROUND(I369*H369,2)</f>
        <v>0</v>
      </c>
      <c r="K369" s="187" t="s">
        <v>136</v>
      </c>
      <c r="L369" s="38"/>
      <c r="M369" s="192" t="s">
        <v>1</v>
      </c>
      <c r="N369" s="193" t="s">
        <v>39</v>
      </c>
      <c r="O369" s="70"/>
      <c r="P369" s="194">
        <f>O369*H369</f>
        <v>0</v>
      </c>
      <c r="Q369" s="194">
        <v>0.50375000000000003</v>
      </c>
      <c r="R369" s="194">
        <f>Q369*H369</f>
        <v>2.5187500000000003</v>
      </c>
      <c r="S369" s="194">
        <v>2.5</v>
      </c>
      <c r="T369" s="195">
        <f>S369*H369</f>
        <v>12.5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6" t="s">
        <v>137</v>
      </c>
      <c r="AT369" s="196" t="s">
        <v>132</v>
      </c>
      <c r="AU369" s="196" t="s">
        <v>84</v>
      </c>
      <c r="AY369" s="16" t="s">
        <v>130</v>
      </c>
      <c r="BE369" s="197">
        <f>IF(N369="základní",J369,0)</f>
        <v>0</v>
      </c>
      <c r="BF369" s="197">
        <f>IF(N369="snížená",J369,0)</f>
        <v>0</v>
      </c>
      <c r="BG369" s="197">
        <f>IF(N369="zákl. přenesená",J369,0)</f>
        <v>0</v>
      </c>
      <c r="BH369" s="197">
        <f>IF(N369="sníž. přenesená",J369,0)</f>
        <v>0</v>
      </c>
      <c r="BI369" s="197">
        <f>IF(N369="nulová",J369,0)</f>
        <v>0</v>
      </c>
      <c r="BJ369" s="16" t="s">
        <v>82</v>
      </c>
      <c r="BK369" s="197">
        <f>ROUND(I369*H369,2)</f>
        <v>0</v>
      </c>
      <c r="BL369" s="16" t="s">
        <v>137</v>
      </c>
      <c r="BM369" s="196" t="s">
        <v>523</v>
      </c>
    </row>
    <row r="370" spans="1:65" s="2" customFormat="1" ht="19.5">
      <c r="A370" s="33"/>
      <c r="B370" s="34"/>
      <c r="C370" s="35"/>
      <c r="D370" s="198" t="s">
        <v>139</v>
      </c>
      <c r="E370" s="35"/>
      <c r="F370" s="199" t="s">
        <v>524</v>
      </c>
      <c r="G370" s="35"/>
      <c r="H370" s="35"/>
      <c r="I370" s="200"/>
      <c r="J370" s="35"/>
      <c r="K370" s="35"/>
      <c r="L370" s="38"/>
      <c r="M370" s="201"/>
      <c r="N370" s="202"/>
      <c r="O370" s="70"/>
      <c r="P370" s="70"/>
      <c r="Q370" s="70"/>
      <c r="R370" s="70"/>
      <c r="S370" s="70"/>
      <c r="T370" s="71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139</v>
      </c>
      <c r="AU370" s="16" t="s">
        <v>84</v>
      </c>
    </row>
    <row r="371" spans="1:65" s="2" customFormat="1" ht="78">
      <c r="A371" s="33"/>
      <c r="B371" s="34"/>
      <c r="C371" s="35"/>
      <c r="D371" s="198" t="s">
        <v>141</v>
      </c>
      <c r="E371" s="35"/>
      <c r="F371" s="203" t="s">
        <v>525</v>
      </c>
      <c r="G371" s="35"/>
      <c r="H371" s="35"/>
      <c r="I371" s="200"/>
      <c r="J371" s="35"/>
      <c r="K371" s="35"/>
      <c r="L371" s="38"/>
      <c r="M371" s="201"/>
      <c r="N371" s="202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141</v>
      </c>
      <c r="AU371" s="16" t="s">
        <v>84</v>
      </c>
    </row>
    <row r="372" spans="1:65" s="2" customFormat="1" ht="19.5">
      <c r="A372" s="33"/>
      <c r="B372" s="34"/>
      <c r="C372" s="35"/>
      <c r="D372" s="198" t="s">
        <v>155</v>
      </c>
      <c r="E372" s="35"/>
      <c r="F372" s="203" t="s">
        <v>526</v>
      </c>
      <c r="G372" s="35"/>
      <c r="H372" s="35"/>
      <c r="I372" s="200"/>
      <c r="J372" s="35"/>
      <c r="K372" s="35"/>
      <c r="L372" s="38"/>
      <c r="M372" s="201"/>
      <c r="N372" s="202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155</v>
      </c>
      <c r="AU372" s="16" t="s">
        <v>84</v>
      </c>
    </row>
    <row r="373" spans="1:65" s="2" customFormat="1" ht="24">
      <c r="A373" s="33"/>
      <c r="B373" s="34"/>
      <c r="C373" s="185" t="s">
        <v>527</v>
      </c>
      <c r="D373" s="185" t="s">
        <v>132</v>
      </c>
      <c r="E373" s="186" t="s">
        <v>528</v>
      </c>
      <c r="F373" s="187" t="s">
        <v>529</v>
      </c>
      <c r="G373" s="188" t="s">
        <v>167</v>
      </c>
      <c r="H373" s="189">
        <v>243.678</v>
      </c>
      <c r="I373" s="190"/>
      <c r="J373" s="191">
        <f>ROUND(I373*H373,2)</f>
        <v>0</v>
      </c>
      <c r="K373" s="187" t="s">
        <v>136</v>
      </c>
      <c r="L373" s="38"/>
      <c r="M373" s="192" t="s">
        <v>1</v>
      </c>
      <c r="N373" s="193" t="s">
        <v>39</v>
      </c>
      <c r="O373" s="70"/>
      <c r="P373" s="194">
        <f>O373*H373</f>
        <v>0</v>
      </c>
      <c r="Q373" s="194">
        <v>2.3244399999999998E-2</v>
      </c>
      <c r="R373" s="194">
        <f>Q373*H373</f>
        <v>5.6641489031999992</v>
      </c>
      <c r="S373" s="194">
        <v>0</v>
      </c>
      <c r="T373" s="19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96" t="s">
        <v>137</v>
      </c>
      <c r="AT373" s="196" t="s">
        <v>132</v>
      </c>
      <c r="AU373" s="196" t="s">
        <v>84</v>
      </c>
      <c r="AY373" s="16" t="s">
        <v>130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6" t="s">
        <v>82</v>
      </c>
      <c r="BK373" s="197">
        <f>ROUND(I373*H373,2)</f>
        <v>0</v>
      </c>
      <c r="BL373" s="16" t="s">
        <v>137</v>
      </c>
      <c r="BM373" s="196" t="s">
        <v>530</v>
      </c>
    </row>
    <row r="374" spans="1:65" s="2" customFormat="1" ht="19.5">
      <c r="A374" s="33"/>
      <c r="B374" s="34"/>
      <c r="C374" s="35"/>
      <c r="D374" s="198" t="s">
        <v>139</v>
      </c>
      <c r="E374" s="35"/>
      <c r="F374" s="199" t="s">
        <v>531</v>
      </c>
      <c r="G374" s="35"/>
      <c r="H374" s="35"/>
      <c r="I374" s="200"/>
      <c r="J374" s="35"/>
      <c r="K374" s="35"/>
      <c r="L374" s="38"/>
      <c r="M374" s="201"/>
      <c r="N374" s="202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139</v>
      </c>
      <c r="AU374" s="16" t="s">
        <v>84</v>
      </c>
    </row>
    <row r="375" spans="1:65" s="2" customFormat="1" ht="107.25">
      <c r="A375" s="33"/>
      <c r="B375" s="34"/>
      <c r="C375" s="35"/>
      <c r="D375" s="198" t="s">
        <v>141</v>
      </c>
      <c r="E375" s="35"/>
      <c r="F375" s="203" t="s">
        <v>532</v>
      </c>
      <c r="G375" s="35"/>
      <c r="H375" s="35"/>
      <c r="I375" s="200"/>
      <c r="J375" s="35"/>
      <c r="K375" s="35"/>
      <c r="L375" s="38"/>
      <c r="M375" s="201"/>
      <c r="N375" s="202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141</v>
      </c>
      <c r="AU375" s="16" t="s">
        <v>84</v>
      </c>
    </row>
    <row r="376" spans="1:65" s="2" customFormat="1" ht="19.5">
      <c r="A376" s="33"/>
      <c r="B376" s="34"/>
      <c r="C376" s="35"/>
      <c r="D376" s="198" t="s">
        <v>155</v>
      </c>
      <c r="E376" s="35"/>
      <c r="F376" s="203" t="s">
        <v>511</v>
      </c>
      <c r="G376" s="35"/>
      <c r="H376" s="35"/>
      <c r="I376" s="200"/>
      <c r="J376" s="35"/>
      <c r="K376" s="35"/>
      <c r="L376" s="38"/>
      <c r="M376" s="201"/>
      <c r="N376" s="202"/>
      <c r="O376" s="70"/>
      <c r="P376" s="70"/>
      <c r="Q376" s="70"/>
      <c r="R376" s="70"/>
      <c r="S376" s="70"/>
      <c r="T376" s="71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155</v>
      </c>
      <c r="AU376" s="16" t="s">
        <v>84</v>
      </c>
    </row>
    <row r="377" spans="1:65" s="2" customFormat="1" ht="24">
      <c r="A377" s="33"/>
      <c r="B377" s="34"/>
      <c r="C377" s="185" t="s">
        <v>533</v>
      </c>
      <c r="D377" s="185" t="s">
        <v>132</v>
      </c>
      <c r="E377" s="186" t="s">
        <v>534</v>
      </c>
      <c r="F377" s="187" t="s">
        <v>535</v>
      </c>
      <c r="G377" s="188" t="s">
        <v>167</v>
      </c>
      <c r="H377" s="189">
        <v>43.002000000000002</v>
      </c>
      <c r="I377" s="190"/>
      <c r="J377" s="191">
        <f>ROUND(I377*H377,2)</f>
        <v>0</v>
      </c>
      <c r="K377" s="187" t="s">
        <v>136</v>
      </c>
      <c r="L377" s="38"/>
      <c r="M377" s="192" t="s">
        <v>1</v>
      </c>
      <c r="N377" s="193" t="s">
        <v>39</v>
      </c>
      <c r="O377" s="70"/>
      <c r="P377" s="194">
        <f>O377*H377</f>
        <v>0</v>
      </c>
      <c r="Q377" s="194">
        <v>7.8163999999999997E-2</v>
      </c>
      <c r="R377" s="194">
        <f>Q377*H377</f>
        <v>3.361208328</v>
      </c>
      <c r="S377" s="194">
        <v>0</v>
      </c>
      <c r="T377" s="195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6" t="s">
        <v>137</v>
      </c>
      <c r="AT377" s="196" t="s">
        <v>132</v>
      </c>
      <c r="AU377" s="196" t="s">
        <v>84</v>
      </c>
      <c r="AY377" s="16" t="s">
        <v>130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6" t="s">
        <v>82</v>
      </c>
      <c r="BK377" s="197">
        <f>ROUND(I377*H377,2)</f>
        <v>0</v>
      </c>
      <c r="BL377" s="16" t="s">
        <v>137</v>
      </c>
      <c r="BM377" s="196" t="s">
        <v>536</v>
      </c>
    </row>
    <row r="378" spans="1:65" s="2" customFormat="1" ht="19.5">
      <c r="A378" s="33"/>
      <c r="B378" s="34"/>
      <c r="C378" s="35"/>
      <c r="D378" s="198" t="s">
        <v>139</v>
      </c>
      <c r="E378" s="35"/>
      <c r="F378" s="199" t="s">
        <v>537</v>
      </c>
      <c r="G378" s="35"/>
      <c r="H378" s="35"/>
      <c r="I378" s="200"/>
      <c r="J378" s="35"/>
      <c r="K378" s="35"/>
      <c r="L378" s="38"/>
      <c r="M378" s="201"/>
      <c r="N378" s="202"/>
      <c r="O378" s="70"/>
      <c r="P378" s="70"/>
      <c r="Q378" s="70"/>
      <c r="R378" s="70"/>
      <c r="S378" s="70"/>
      <c r="T378" s="71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T378" s="16" t="s">
        <v>139</v>
      </c>
      <c r="AU378" s="16" t="s">
        <v>84</v>
      </c>
    </row>
    <row r="379" spans="1:65" s="2" customFormat="1" ht="107.25">
      <c r="A379" s="33"/>
      <c r="B379" s="34"/>
      <c r="C379" s="35"/>
      <c r="D379" s="198" t="s">
        <v>141</v>
      </c>
      <c r="E379" s="35"/>
      <c r="F379" s="203" t="s">
        <v>538</v>
      </c>
      <c r="G379" s="35"/>
      <c r="H379" s="35"/>
      <c r="I379" s="200"/>
      <c r="J379" s="35"/>
      <c r="K379" s="35"/>
      <c r="L379" s="38"/>
      <c r="M379" s="201"/>
      <c r="N379" s="202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141</v>
      </c>
      <c r="AU379" s="16" t="s">
        <v>84</v>
      </c>
    </row>
    <row r="380" spans="1:65" s="2" customFormat="1" ht="19.5">
      <c r="A380" s="33"/>
      <c r="B380" s="34"/>
      <c r="C380" s="35"/>
      <c r="D380" s="198" t="s">
        <v>155</v>
      </c>
      <c r="E380" s="35"/>
      <c r="F380" s="203" t="s">
        <v>518</v>
      </c>
      <c r="G380" s="35"/>
      <c r="H380" s="35"/>
      <c r="I380" s="200"/>
      <c r="J380" s="35"/>
      <c r="K380" s="35"/>
      <c r="L380" s="38"/>
      <c r="M380" s="201"/>
      <c r="N380" s="202"/>
      <c r="O380" s="70"/>
      <c r="P380" s="70"/>
      <c r="Q380" s="70"/>
      <c r="R380" s="70"/>
      <c r="S380" s="70"/>
      <c r="T380" s="71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155</v>
      </c>
      <c r="AU380" s="16" t="s">
        <v>84</v>
      </c>
    </row>
    <row r="381" spans="1:65" s="2" customFormat="1" ht="24">
      <c r="A381" s="33"/>
      <c r="B381" s="34"/>
      <c r="C381" s="185" t="s">
        <v>539</v>
      </c>
      <c r="D381" s="185" t="s">
        <v>132</v>
      </c>
      <c r="E381" s="186" t="s">
        <v>540</v>
      </c>
      <c r="F381" s="187" t="s">
        <v>541</v>
      </c>
      <c r="G381" s="188" t="s">
        <v>167</v>
      </c>
      <c r="H381" s="189">
        <v>286.68</v>
      </c>
      <c r="I381" s="190"/>
      <c r="J381" s="191">
        <f>ROUND(I381*H381,2)</f>
        <v>0</v>
      </c>
      <c r="K381" s="187" t="s">
        <v>136</v>
      </c>
      <c r="L381" s="38"/>
      <c r="M381" s="192" t="s">
        <v>1</v>
      </c>
      <c r="N381" s="193" t="s">
        <v>39</v>
      </c>
      <c r="O381" s="70"/>
      <c r="P381" s="194">
        <f>O381*H381</f>
        <v>0</v>
      </c>
      <c r="Q381" s="194">
        <v>0</v>
      </c>
      <c r="R381" s="194">
        <f>Q381*H381</f>
        <v>0</v>
      </c>
      <c r="S381" s="194">
        <v>0</v>
      </c>
      <c r="T381" s="195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6" t="s">
        <v>137</v>
      </c>
      <c r="AT381" s="196" t="s">
        <v>132</v>
      </c>
      <c r="AU381" s="196" t="s">
        <v>84</v>
      </c>
      <c r="AY381" s="16" t="s">
        <v>130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6" t="s">
        <v>82</v>
      </c>
      <c r="BK381" s="197">
        <f>ROUND(I381*H381,2)</f>
        <v>0</v>
      </c>
      <c r="BL381" s="16" t="s">
        <v>137</v>
      </c>
      <c r="BM381" s="196" t="s">
        <v>542</v>
      </c>
    </row>
    <row r="382" spans="1:65" s="2" customFormat="1" ht="19.5">
      <c r="A382" s="33"/>
      <c r="B382" s="34"/>
      <c r="C382" s="35"/>
      <c r="D382" s="198" t="s">
        <v>139</v>
      </c>
      <c r="E382" s="35"/>
      <c r="F382" s="199" t="s">
        <v>543</v>
      </c>
      <c r="G382" s="35"/>
      <c r="H382" s="35"/>
      <c r="I382" s="200"/>
      <c r="J382" s="35"/>
      <c r="K382" s="35"/>
      <c r="L382" s="38"/>
      <c r="M382" s="201"/>
      <c r="N382" s="202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139</v>
      </c>
      <c r="AU382" s="16" t="s">
        <v>84</v>
      </c>
    </row>
    <row r="383" spans="1:65" s="2" customFormat="1" ht="39">
      <c r="A383" s="33"/>
      <c r="B383" s="34"/>
      <c r="C383" s="35"/>
      <c r="D383" s="198" t="s">
        <v>141</v>
      </c>
      <c r="E383" s="35"/>
      <c r="F383" s="203" t="s">
        <v>544</v>
      </c>
      <c r="G383" s="35"/>
      <c r="H383" s="35"/>
      <c r="I383" s="200"/>
      <c r="J383" s="35"/>
      <c r="K383" s="35"/>
      <c r="L383" s="38"/>
      <c r="M383" s="201"/>
      <c r="N383" s="202"/>
      <c r="O383" s="70"/>
      <c r="P383" s="70"/>
      <c r="Q383" s="70"/>
      <c r="R383" s="70"/>
      <c r="S383" s="70"/>
      <c r="T383" s="71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141</v>
      </c>
      <c r="AU383" s="16" t="s">
        <v>84</v>
      </c>
    </row>
    <row r="384" spans="1:65" s="2" customFormat="1" ht="19.5">
      <c r="A384" s="33"/>
      <c r="B384" s="34"/>
      <c r="C384" s="35"/>
      <c r="D384" s="198" t="s">
        <v>155</v>
      </c>
      <c r="E384" s="35"/>
      <c r="F384" s="203" t="s">
        <v>501</v>
      </c>
      <c r="G384" s="35"/>
      <c r="H384" s="35"/>
      <c r="I384" s="200"/>
      <c r="J384" s="35"/>
      <c r="K384" s="35"/>
      <c r="L384" s="38"/>
      <c r="M384" s="201"/>
      <c r="N384" s="202"/>
      <c r="O384" s="70"/>
      <c r="P384" s="70"/>
      <c r="Q384" s="70"/>
      <c r="R384" s="70"/>
      <c r="S384" s="70"/>
      <c r="T384" s="71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155</v>
      </c>
      <c r="AU384" s="16" t="s">
        <v>84</v>
      </c>
    </row>
    <row r="385" spans="1:65" s="2" customFormat="1" ht="16.5" customHeight="1">
      <c r="A385" s="33"/>
      <c r="B385" s="34"/>
      <c r="C385" s="185" t="s">
        <v>545</v>
      </c>
      <c r="D385" s="185" t="s">
        <v>132</v>
      </c>
      <c r="E385" s="186" t="s">
        <v>546</v>
      </c>
      <c r="F385" s="187" t="s">
        <v>547</v>
      </c>
      <c r="G385" s="188" t="s">
        <v>167</v>
      </c>
      <c r="H385" s="189">
        <v>286.68</v>
      </c>
      <c r="I385" s="190"/>
      <c r="J385" s="191">
        <f>ROUND(I385*H385,2)</f>
        <v>0</v>
      </c>
      <c r="K385" s="187" t="s">
        <v>136</v>
      </c>
      <c r="L385" s="38"/>
      <c r="M385" s="192" t="s">
        <v>1</v>
      </c>
      <c r="N385" s="193" t="s">
        <v>39</v>
      </c>
      <c r="O385" s="70"/>
      <c r="P385" s="194">
        <f>O385*H385</f>
        <v>0</v>
      </c>
      <c r="Q385" s="194">
        <v>5.0000000000000001E-4</v>
      </c>
      <c r="R385" s="194">
        <f>Q385*H385</f>
        <v>0.14334</v>
      </c>
      <c r="S385" s="194">
        <v>0</v>
      </c>
      <c r="T385" s="195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6" t="s">
        <v>137</v>
      </c>
      <c r="AT385" s="196" t="s">
        <v>132</v>
      </c>
      <c r="AU385" s="196" t="s">
        <v>84</v>
      </c>
      <c r="AY385" s="16" t="s">
        <v>130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6" t="s">
        <v>82</v>
      </c>
      <c r="BK385" s="197">
        <f>ROUND(I385*H385,2)</f>
        <v>0</v>
      </c>
      <c r="BL385" s="16" t="s">
        <v>137</v>
      </c>
      <c r="BM385" s="196" t="s">
        <v>548</v>
      </c>
    </row>
    <row r="386" spans="1:65" s="2" customFormat="1" ht="19.5">
      <c r="A386" s="33"/>
      <c r="B386" s="34"/>
      <c r="C386" s="35"/>
      <c r="D386" s="198" t="s">
        <v>139</v>
      </c>
      <c r="E386" s="35"/>
      <c r="F386" s="199" t="s">
        <v>549</v>
      </c>
      <c r="G386" s="35"/>
      <c r="H386" s="35"/>
      <c r="I386" s="200"/>
      <c r="J386" s="35"/>
      <c r="K386" s="35"/>
      <c r="L386" s="38"/>
      <c r="M386" s="201"/>
      <c r="N386" s="202"/>
      <c r="O386" s="70"/>
      <c r="P386" s="70"/>
      <c r="Q386" s="70"/>
      <c r="R386" s="70"/>
      <c r="S386" s="70"/>
      <c r="T386" s="71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6" t="s">
        <v>139</v>
      </c>
      <c r="AU386" s="16" t="s">
        <v>84</v>
      </c>
    </row>
    <row r="387" spans="1:65" s="2" customFormat="1" ht="19.5">
      <c r="A387" s="33"/>
      <c r="B387" s="34"/>
      <c r="C387" s="35"/>
      <c r="D387" s="198" t="s">
        <v>155</v>
      </c>
      <c r="E387" s="35"/>
      <c r="F387" s="203" t="s">
        <v>550</v>
      </c>
      <c r="G387" s="35"/>
      <c r="H387" s="35"/>
      <c r="I387" s="200"/>
      <c r="J387" s="35"/>
      <c r="K387" s="35"/>
      <c r="L387" s="38"/>
      <c r="M387" s="201"/>
      <c r="N387" s="202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155</v>
      </c>
      <c r="AU387" s="16" t="s">
        <v>84</v>
      </c>
    </row>
    <row r="388" spans="1:65" s="12" customFormat="1" ht="22.9" customHeight="1">
      <c r="B388" s="169"/>
      <c r="C388" s="170"/>
      <c r="D388" s="171" t="s">
        <v>73</v>
      </c>
      <c r="E388" s="183" t="s">
        <v>551</v>
      </c>
      <c r="F388" s="183" t="s">
        <v>552</v>
      </c>
      <c r="G388" s="170"/>
      <c r="H388" s="170"/>
      <c r="I388" s="173"/>
      <c r="J388" s="184">
        <f>BK388</f>
        <v>0</v>
      </c>
      <c r="K388" s="170"/>
      <c r="L388" s="175"/>
      <c r="M388" s="176"/>
      <c r="N388" s="177"/>
      <c r="O388" s="177"/>
      <c r="P388" s="178">
        <f>SUM(P389:P437)</f>
        <v>0</v>
      </c>
      <c r="Q388" s="177"/>
      <c r="R388" s="178">
        <f>SUM(R389:R437)</f>
        <v>0</v>
      </c>
      <c r="S388" s="177"/>
      <c r="T388" s="179">
        <f>SUM(T389:T437)</f>
        <v>0</v>
      </c>
      <c r="AR388" s="180" t="s">
        <v>82</v>
      </c>
      <c r="AT388" s="181" t="s">
        <v>73</v>
      </c>
      <c r="AU388" s="181" t="s">
        <v>82</v>
      </c>
      <c r="AY388" s="180" t="s">
        <v>130</v>
      </c>
      <c r="BK388" s="182">
        <f>SUM(BK389:BK437)</f>
        <v>0</v>
      </c>
    </row>
    <row r="389" spans="1:65" s="2" customFormat="1" ht="33" customHeight="1">
      <c r="A389" s="33"/>
      <c r="B389" s="34"/>
      <c r="C389" s="185" t="s">
        <v>553</v>
      </c>
      <c r="D389" s="185" t="s">
        <v>132</v>
      </c>
      <c r="E389" s="186" t="s">
        <v>554</v>
      </c>
      <c r="F389" s="187" t="s">
        <v>555</v>
      </c>
      <c r="G389" s="188" t="s">
        <v>223</v>
      </c>
      <c r="H389" s="189">
        <v>3.798</v>
      </c>
      <c r="I389" s="190"/>
      <c r="J389" s="191">
        <f>ROUND(I389*H389,2)</f>
        <v>0</v>
      </c>
      <c r="K389" s="187" t="s">
        <v>136</v>
      </c>
      <c r="L389" s="38"/>
      <c r="M389" s="192" t="s">
        <v>1</v>
      </c>
      <c r="N389" s="193" t="s">
        <v>39</v>
      </c>
      <c r="O389" s="70"/>
      <c r="P389" s="194">
        <f>O389*H389</f>
        <v>0</v>
      </c>
      <c r="Q389" s="194">
        <v>0</v>
      </c>
      <c r="R389" s="194">
        <f>Q389*H389</f>
        <v>0</v>
      </c>
      <c r="S389" s="194">
        <v>0</v>
      </c>
      <c r="T389" s="195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96" t="s">
        <v>137</v>
      </c>
      <c r="AT389" s="196" t="s">
        <v>132</v>
      </c>
      <c r="AU389" s="196" t="s">
        <v>84</v>
      </c>
      <c r="AY389" s="16" t="s">
        <v>130</v>
      </c>
      <c r="BE389" s="197">
        <f>IF(N389="základní",J389,0)</f>
        <v>0</v>
      </c>
      <c r="BF389" s="197">
        <f>IF(N389="snížená",J389,0)</f>
        <v>0</v>
      </c>
      <c r="BG389" s="197">
        <f>IF(N389="zákl. přenesená",J389,0)</f>
        <v>0</v>
      </c>
      <c r="BH389" s="197">
        <f>IF(N389="sníž. přenesená",J389,0)</f>
        <v>0</v>
      </c>
      <c r="BI389" s="197">
        <f>IF(N389="nulová",J389,0)</f>
        <v>0</v>
      </c>
      <c r="BJ389" s="16" t="s">
        <v>82</v>
      </c>
      <c r="BK389" s="197">
        <f>ROUND(I389*H389,2)</f>
        <v>0</v>
      </c>
      <c r="BL389" s="16" t="s">
        <v>137</v>
      </c>
      <c r="BM389" s="196" t="s">
        <v>556</v>
      </c>
    </row>
    <row r="390" spans="1:65" s="2" customFormat="1" ht="19.5">
      <c r="A390" s="33"/>
      <c r="B390" s="34"/>
      <c r="C390" s="35"/>
      <c r="D390" s="198" t="s">
        <v>139</v>
      </c>
      <c r="E390" s="35"/>
      <c r="F390" s="199" t="s">
        <v>557</v>
      </c>
      <c r="G390" s="35"/>
      <c r="H390" s="35"/>
      <c r="I390" s="200"/>
      <c r="J390" s="35"/>
      <c r="K390" s="35"/>
      <c r="L390" s="38"/>
      <c r="M390" s="201"/>
      <c r="N390" s="202"/>
      <c r="O390" s="70"/>
      <c r="P390" s="70"/>
      <c r="Q390" s="70"/>
      <c r="R390" s="70"/>
      <c r="S390" s="70"/>
      <c r="T390" s="71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6" t="s">
        <v>139</v>
      </c>
      <c r="AU390" s="16" t="s">
        <v>84</v>
      </c>
    </row>
    <row r="391" spans="1:65" s="2" customFormat="1" ht="68.25">
      <c r="A391" s="33"/>
      <c r="B391" s="34"/>
      <c r="C391" s="35"/>
      <c r="D391" s="198" t="s">
        <v>141</v>
      </c>
      <c r="E391" s="35"/>
      <c r="F391" s="203" t="s">
        <v>558</v>
      </c>
      <c r="G391" s="35"/>
      <c r="H391" s="35"/>
      <c r="I391" s="200"/>
      <c r="J391" s="35"/>
      <c r="K391" s="35"/>
      <c r="L391" s="38"/>
      <c r="M391" s="201"/>
      <c r="N391" s="202"/>
      <c r="O391" s="70"/>
      <c r="P391" s="70"/>
      <c r="Q391" s="70"/>
      <c r="R391" s="70"/>
      <c r="S391" s="70"/>
      <c r="T391" s="71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141</v>
      </c>
      <c r="AU391" s="16" t="s">
        <v>84</v>
      </c>
    </row>
    <row r="392" spans="1:65" s="2" customFormat="1" ht="19.5">
      <c r="A392" s="33"/>
      <c r="B392" s="34"/>
      <c r="C392" s="35"/>
      <c r="D392" s="198" t="s">
        <v>155</v>
      </c>
      <c r="E392" s="35"/>
      <c r="F392" s="203" t="s">
        <v>559</v>
      </c>
      <c r="G392" s="35"/>
      <c r="H392" s="35"/>
      <c r="I392" s="200"/>
      <c r="J392" s="35"/>
      <c r="K392" s="35"/>
      <c r="L392" s="38"/>
      <c r="M392" s="201"/>
      <c r="N392" s="202"/>
      <c r="O392" s="70"/>
      <c r="P392" s="70"/>
      <c r="Q392" s="70"/>
      <c r="R392" s="70"/>
      <c r="S392" s="70"/>
      <c r="T392" s="71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155</v>
      </c>
      <c r="AU392" s="16" t="s">
        <v>84</v>
      </c>
    </row>
    <row r="393" spans="1:65" s="2" customFormat="1" ht="36">
      <c r="A393" s="33"/>
      <c r="B393" s="34"/>
      <c r="C393" s="185" t="s">
        <v>560</v>
      </c>
      <c r="D393" s="185" t="s">
        <v>132</v>
      </c>
      <c r="E393" s="186" t="s">
        <v>561</v>
      </c>
      <c r="F393" s="187" t="s">
        <v>562</v>
      </c>
      <c r="G393" s="188" t="s">
        <v>223</v>
      </c>
      <c r="H393" s="189">
        <v>2.5999999999999999E-2</v>
      </c>
      <c r="I393" s="190"/>
      <c r="J393" s="191">
        <f>ROUND(I393*H393,2)</f>
        <v>0</v>
      </c>
      <c r="K393" s="187" t="s">
        <v>136</v>
      </c>
      <c r="L393" s="38"/>
      <c r="M393" s="192" t="s">
        <v>1</v>
      </c>
      <c r="N393" s="193" t="s">
        <v>39</v>
      </c>
      <c r="O393" s="70"/>
      <c r="P393" s="194">
        <f>O393*H393</f>
        <v>0</v>
      </c>
      <c r="Q393" s="194">
        <v>0</v>
      </c>
      <c r="R393" s="194">
        <f>Q393*H393</f>
        <v>0</v>
      </c>
      <c r="S393" s="194">
        <v>0</v>
      </c>
      <c r="T393" s="195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96" t="s">
        <v>137</v>
      </c>
      <c r="AT393" s="196" t="s">
        <v>132</v>
      </c>
      <c r="AU393" s="196" t="s">
        <v>84</v>
      </c>
      <c r="AY393" s="16" t="s">
        <v>130</v>
      </c>
      <c r="BE393" s="197">
        <f>IF(N393="základní",J393,0)</f>
        <v>0</v>
      </c>
      <c r="BF393" s="197">
        <f>IF(N393="snížená",J393,0)</f>
        <v>0</v>
      </c>
      <c r="BG393" s="197">
        <f>IF(N393="zákl. přenesená",J393,0)</f>
        <v>0</v>
      </c>
      <c r="BH393" s="197">
        <f>IF(N393="sníž. přenesená",J393,0)</f>
        <v>0</v>
      </c>
      <c r="BI393" s="197">
        <f>IF(N393="nulová",J393,0)</f>
        <v>0</v>
      </c>
      <c r="BJ393" s="16" t="s">
        <v>82</v>
      </c>
      <c r="BK393" s="197">
        <f>ROUND(I393*H393,2)</f>
        <v>0</v>
      </c>
      <c r="BL393" s="16" t="s">
        <v>137</v>
      </c>
      <c r="BM393" s="196" t="s">
        <v>563</v>
      </c>
    </row>
    <row r="394" spans="1:65" s="2" customFormat="1" ht="29.25">
      <c r="A394" s="33"/>
      <c r="B394" s="34"/>
      <c r="C394" s="35"/>
      <c r="D394" s="198" t="s">
        <v>139</v>
      </c>
      <c r="E394" s="35"/>
      <c r="F394" s="199" t="s">
        <v>564</v>
      </c>
      <c r="G394" s="35"/>
      <c r="H394" s="35"/>
      <c r="I394" s="200"/>
      <c r="J394" s="35"/>
      <c r="K394" s="35"/>
      <c r="L394" s="38"/>
      <c r="M394" s="201"/>
      <c r="N394" s="202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139</v>
      </c>
      <c r="AU394" s="16" t="s">
        <v>84</v>
      </c>
    </row>
    <row r="395" spans="1:65" s="2" customFormat="1" ht="68.25">
      <c r="A395" s="33"/>
      <c r="B395" s="34"/>
      <c r="C395" s="35"/>
      <c r="D395" s="198" t="s">
        <v>141</v>
      </c>
      <c r="E395" s="35"/>
      <c r="F395" s="203" t="s">
        <v>558</v>
      </c>
      <c r="G395" s="35"/>
      <c r="H395" s="35"/>
      <c r="I395" s="200"/>
      <c r="J395" s="35"/>
      <c r="K395" s="35"/>
      <c r="L395" s="38"/>
      <c r="M395" s="201"/>
      <c r="N395" s="202"/>
      <c r="O395" s="70"/>
      <c r="P395" s="70"/>
      <c r="Q395" s="70"/>
      <c r="R395" s="70"/>
      <c r="S395" s="70"/>
      <c r="T395" s="71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141</v>
      </c>
      <c r="AU395" s="16" t="s">
        <v>84</v>
      </c>
    </row>
    <row r="396" spans="1:65" s="2" customFormat="1" ht="19.5">
      <c r="A396" s="33"/>
      <c r="B396" s="34"/>
      <c r="C396" s="35"/>
      <c r="D396" s="198" t="s">
        <v>155</v>
      </c>
      <c r="E396" s="35"/>
      <c r="F396" s="203" t="s">
        <v>565</v>
      </c>
      <c r="G396" s="35"/>
      <c r="H396" s="35"/>
      <c r="I396" s="200"/>
      <c r="J396" s="35"/>
      <c r="K396" s="35"/>
      <c r="L396" s="38"/>
      <c r="M396" s="201"/>
      <c r="N396" s="202"/>
      <c r="O396" s="70"/>
      <c r="P396" s="70"/>
      <c r="Q396" s="70"/>
      <c r="R396" s="70"/>
      <c r="S396" s="70"/>
      <c r="T396" s="71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155</v>
      </c>
      <c r="AU396" s="16" t="s">
        <v>84</v>
      </c>
    </row>
    <row r="397" spans="1:65" s="2" customFormat="1" ht="36">
      <c r="A397" s="33"/>
      <c r="B397" s="34"/>
      <c r="C397" s="185" t="s">
        <v>566</v>
      </c>
      <c r="D397" s="185" t="s">
        <v>132</v>
      </c>
      <c r="E397" s="186" t="s">
        <v>567</v>
      </c>
      <c r="F397" s="187" t="s">
        <v>568</v>
      </c>
      <c r="G397" s="188" t="s">
        <v>223</v>
      </c>
      <c r="H397" s="189">
        <v>56.753</v>
      </c>
      <c r="I397" s="190"/>
      <c r="J397" s="191">
        <f>ROUND(I397*H397,2)</f>
        <v>0</v>
      </c>
      <c r="K397" s="187" t="s">
        <v>136</v>
      </c>
      <c r="L397" s="38"/>
      <c r="M397" s="192" t="s">
        <v>1</v>
      </c>
      <c r="N397" s="193" t="s">
        <v>39</v>
      </c>
      <c r="O397" s="70"/>
      <c r="P397" s="194">
        <f>O397*H397</f>
        <v>0</v>
      </c>
      <c r="Q397" s="194">
        <v>0</v>
      </c>
      <c r="R397" s="194">
        <f>Q397*H397</f>
        <v>0</v>
      </c>
      <c r="S397" s="194">
        <v>0</v>
      </c>
      <c r="T397" s="195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96" t="s">
        <v>137</v>
      </c>
      <c r="AT397" s="196" t="s">
        <v>132</v>
      </c>
      <c r="AU397" s="196" t="s">
        <v>84</v>
      </c>
      <c r="AY397" s="16" t="s">
        <v>130</v>
      </c>
      <c r="BE397" s="197">
        <f>IF(N397="základní",J397,0)</f>
        <v>0</v>
      </c>
      <c r="BF397" s="197">
        <f>IF(N397="snížená",J397,0)</f>
        <v>0</v>
      </c>
      <c r="BG397" s="197">
        <f>IF(N397="zákl. přenesená",J397,0)</f>
        <v>0</v>
      </c>
      <c r="BH397" s="197">
        <f>IF(N397="sníž. přenesená",J397,0)</f>
        <v>0</v>
      </c>
      <c r="BI397" s="197">
        <f>IF(N397="nulová",J397,0)</f>
        <v>0</v>
      </c>
      <c r="BJ397" s="16" t="s">
        <v>82</v>
      </c>
      <c r="BK397" s="197">
        <f>ROUND(I397*H397,2)</f>
        <v>0</v>
      </c>
      <c r="BL397" s="16" t="s">
        <v>137</v>
      </c>
      <c r="BM397" s="196" t="s">
        <v>569</v>
      </c>
    </row>
    <row r="398" spans="1:65" s="2" customFormat="1" ht="29.25">
      <c r="A398" s="33"/>
      <c r="B398" s="34"/>
      <c r="C398" s="35"/>
      <c r="D398" s="198" t="s">
        <v>139</v>
      </c>
      <c r="E398" s="35"/>
      <c r="F398" s="199" t="s">
        <v>570</v>
      </c>
      <c r="G398" s="35"/>
      <c r="H398" s="35"/>
      <c r="I398" s="200"/>
      <c r="J398" s="35"/>
      <c r="K398" s="35"/>
      <c r="L398" s="38"/>
      <c r="M398" s="201"/>
      <c r="N398" s="202"/>
      <c r="O398" s="70"/>
      <c r="P398" s="70"/>
      <c r="Q398" s="70"/>
      <c r="R398" s="70"/>
      <c r="S398" s="70"/>
      <c r="T398" s="7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139</v>
      </c>
      <c r="AU398" s="16" t="s">
        <v>84</v>
      </c>
    </row>
    <row r="399" spans="1:65" s="2" customFormat="1" ht="68.25">
      <c r="A399" s="33"/>
      <c r="B399" s="34"/>
      <c r="C399" s="35"/>
      <c r="D399" s="198" t="s">
        <v>141</v>
      </c>
      <c r="E399" s="35"/>
      <c r="F399" s="203" t="s">
        <v>558</v>
      </c>
      <c r="G399" s="35"/>
      <c r="H399" s="35"/>
      <c r="I399" s="200"/>
      <c r="J399" s="35"/>
      <c r="K399" s="35"/>
      <c r="L399" s="38"/>
      <c r="M399" s="201"/>
      <c r="N399" s="202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141</v>
      </c>
      <c r="AU399" s="16" t="s">
        <v>84</v>
      </c>
    </row>
    <row r="400" spans="1:65" s="13" customFormat="1" ht="11.25">
      <c r="B400" s="204"/>
      <c r="C400" s="205"/>
      <c r="D400" s="198" t="s">
        <v>161</v>
      </c>
      <c r="E400" s="206" t="s">
        <v>1</v>
      </c>
      <c r="F400" s="207" t="s">
        <v>571</v>
      </c>
      <c r="G400" s="205"/>
      <c r="H400" s="208">
        <v>1.71</v>
      </c>
      <c r="I400" s="209"/>
      <c r="J400" s="205"/>
      <c r="K400" s="205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161</v>
      </c>
      <c r="AU400" s="214" t="s">
        <v>84</v>
      </c>
      <c r="AV400" s="13" t="s">
        <v>84</v>
      </c>
      <c r="AW400" s="13" t="s">
        <v>31</v>
      </c>
      <c r="AX400" s="13" t="s">
        <v>74</v>
      </c>
      <c r="AY400" s="214" t="s">
        <v>130</v>
      </c>
    </row>
    <row r="401" spans="1:65" s="13" customFormat="1" ht="11.25">
      <c r="B401" s="204"/>
      <c r="C401" s="205"/>
      <c r="D401" s="198" t="s">
        <v>161</v>
      </c>
      <c r="E401" s="206" t="s">
        <v>1</v>
      </c>
      <c r="F401" s="207" t="s">
        <v>572</v>
      </c>
      <c r="G401" s="205"/>
      <c r="H401" s="208">
        <v>43.436</v>
      </c>
      <c r="I401" s="209"/>
      <c r="J401" s="205"/>
      <c r="K401" s="205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161</v>
      </c>
      <c r="AU401" s="214" t="s">
        <v>84</v>
      </c>
      <c r="AV401" s="13" t="s">
        <v>84</v>
      </c>
      <c r="AW401" s="13" t="s">
        <v>31</v>
      </c>
      <c r="AX401" s="13" t="s">
        <v>74</v>
      </c>
      <c r="AY401" s="214" t="s">
        <v>130</v>
      </c>
    </row>
    <row r="402" spans="1:65" s="13" customFormat="1" ht="11.25">
      <c r="B402" s="204"/>
      <c r="C402" s="205"/>
      <c r="D402" s="198" t="s">
        <v>161</v>
      </c>
      <c r="E402" s="206" t="s">
        <v>1</v>
      </c>
      <c r="F402" s="207" t="s">
        <v>573</v>
      </c>
      <c r="G402" s="205"/>
      <c r="H402" s="208">
        <v>8.2569999999999997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161</v>
      </c>
      <c r="AU402" s="214" t="s">
        <v>84</v>
      </c>
      <c r="AV402" s="13" t="s">
        <v>84</v>
      </c>
      <c r="AW402" s="13" t="s">
        <v>31</v>
      </c>
      <c r="AX402" s="13" t="s">
        <v>74</v>
      </c>
      <c r="AY402" s="214" t="s">
        <v>130</v>
      </c>
    </row>
    <row r="403" spans="1:65" s="13" customFormat="1" ht="11.25">
      <c r="B403" s="204"/>
      <c r="C403" s="205"/>
      <c r="D403" s="198" t="s">
        <v>161</v>
      </c>
      <c r="E403" s="206" t="s">
        <v>1</v>
      </c>
      <c r="F403" s="207" t="s">
        <v>574</v>
      </c>
      <c r="G403" s="205"/>
      <c r="H403" s="208">
        <v>3.35</v>
      </c>
      <c r="I403" s="209"/>
      <c r="J403" s="205"/>
      <c r="K403" s="205"/>
      <c r="L403" s="210"/>
      <c r="M403" s="211"/>
      <c r="N403" s="212"/>
      <c r="O403" s="212"/>
      <c r="P403" s="212"/>
      <c r="Q403" s="212"/>
      <c r="R403" s="212"/>
      <c r="S403" s="212"/>
      <c r="T403" s="213"/>
      <c r="AT403" s="214" t="s">
        <v>161</v>
      </c>
      <c r="AU403" s="214" t="s">
        <v>84</v>
      </c>
      <c r="AV403" s="13" t="s">
        <v>84</v>
      </c>
      <c r="AW403" s="13" t="s">
        <v>31</v>
      </c>
      <c r="AX403" s="13" t="s">
        <v>74</v>
      </c>
      <c r="AY403" s="214" t="s">
        <v>130</v>
      </c>
    </row>
    <row r="404" spans="1:65" s="14" customFormat="1" ht="11.25">
      <c r="B404" s="215"/>
      <c r="C404" s="216"/>
      <c r="D404" s="198" t="s">
        <v>161</v>
      </c>
      <c r="E404" s="217" t="s">
        <v>1</v>
      </c>
      <c r="F404" s="218" t="s">
        <v>173</v>
      </c>
      <c r="G404" s="216"/>
      <c r="H404" s="219">
        <v>56.753</v>
      </c>
      <c r="I404" s="220"/>
      <c r="J404" s="216"/>
      <c r="K404" s="216"/>
      <c r="L404" s="221"/>
      <c r="M404" s="222"/>
      <c r="N404" s="223"/>
      <c r="O404" s="223"/>
      <c r="P404" s="223"/>
      <c r="Q404" s="223"/>
      <c r="R404" s="223"/>
      <c r="S404" s="223"/>
      <c r="T404" s="224"/>
      <c r="AT404" s="225" t="s">
        <v>161</v>
      </c>
      <c r="AU404" s="225" t="s">
        <v>84</v>
      </c>
      <c r="AV404" s="14" t="s">
        <v>137</v>
      </c>
      <c r="AW404" s="14" t="s">
        <v>31</v>
      </c>
      <c r="AX404" s="14" t="s">
        <v>82</v>
      </c>
      <c r="AY404" s="225" t="s">
        <v>130</v>
      </c>
    </row>
    <row r="405" spans="1:65" s="2" customFormat="1" ht="36">
      <c r="A405" s="33"/>
      <c r="B405" s="34"/>
      <c r="C405" s="185" t="s">
        <v>575</v>
      </c>
      <c r="D405" s="185" t="s">
        <v>132</v>
      </c>
      <c r="E405" s="186" t="s">
        <v>576</v>
      </c>
      <c r="F405" s="187" t="s">
        <v>577</v>
      </c>
      <c r="G405" s="188" t="s">
        <v>223</v>
      </c>
      <c r="H405" s="189">
        <v>159.059</v>
      </c>
      <c r="I405" s="190"/>
      <c r="J405" s="191">
        <f>ROUND(I405*H405,2)</f>
        <v>0</v>
      </c>
      <c r="K405" s="187" t="s">
        <v>136</v>
      </c>
      <c r="L405" s="38"/>
      <c r="M405" s="192" t="s">
        <v>1</v>
      </c>
      <c r="N405" s="193" t="s">
        <v>39</v>
      </c>
      <c r="O405" s="70"/>
      <c r="P405" s="194">
        <f>O405*H405</f>
        <v>0</v>
      </c>
      <c r="Q405" s="194">
        <v>0</v>
      </c>
      <c r="R405" s="194">
        <f>Q405*H405</f>
        <v>0</v>
      </c>
      <c r="S405" s="194">
        <v>0</v>
      </c>
      <c r="T405" s="195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6" t="s">
        <v>137</v>
      </c>
      <c r="AT405" s="196" t="s">
        <v>132</v>
      </c>
      <c r="AU405" s="196" t="s">
        <v>84</v>
      </c>
      <c r="AY405" s="16" t="s">
        <v>130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6" t="s">
        <v>82</v>
      </c>
      <c r="BK405" s="197">
        <f>ROUND(I405*H405,2)</f>
        <v>0</v>
      </c>
      <c r="BL405" s="16" t="s">
        <v>137</v>
      </c>
      <c r="BM405" s="196" t="s">
        <v>578</v>
      </c>
    </row>
    <row r="406" spans="1:65" s="2" customFormat="1" ht="29.25">
      <c r="A406" s="33"/>
      <c r="B406" s="34"/>
      <c r="C406" s="35"/>
      <c r="D406" s="198" t="s">
        <v>139</v>
      </c>
      <c r="E406" s="35"/>
      <c r="F406" s="199" t="s">
        <v>579</v>
      </c>
      <c r="G406" s="35"/>
      <c r="H406" s="35"/>
      <c r="I406" s="200"/>
      <c r="J406" s="35"/>
      <c r="K406" s="35"/>
      <c r="L406" s="38"/>
      <c r="M406" s="201"/>
      <c r="N406" s="202"/>
      <c r="O406" s="70"/>
      <c r="P406" s="70"/>
      <c r="Q406" s="70"/>
      <c r="R406" s="70"/>
      <c r="S406" s="70"/>
      <c r="T406" s="71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T406" s="16" t="s">
        <v>139</v>
      </c>
      <c r="AU406" s="16" t="s">
        <v>84</v>
      </c>
    </row>
    <row r="407" spans="1:65" s="2" customFormat="1" ht="68.25">
      <c r="A407" s="33"/>
      <c r="B407" s="34"/>
      <c r="C407" s="35"/>
      <c r="D407" s="198" t="s">
        <v>141</v>
      </c>
      <c r="E407" s="35"/>
      <c r="F407" s="203" t="s">
        <v>558</v>
      </c>
      <c r="G407" s="35"/>
      <c r="H407" s="35"/>
      <c r="I407" s="200"/>
      <c r="J407" s="35"/>
      <c r="K407" s="35"/>
      <c r="L407" s="38"/>
      <c r="M407" s="201"/>
      <c r="N407" s="202"/>
      <c r="O407" s="70"/>
      <c r="P407" s="70"/>
      <c r="Q407" s="70"/>
      <c r="R407" s="70"/>
      <c r="S407" s="70"/>
      <c r="T407" s="71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141</v>
      </c>
      <c r="AU407" s="16" t="s">
        <v>84</v>
      </c>
    </row>
    <row r="408" spans="1:65" s="13" customFormat="1" ht="11.25">
      <c r="B408" s="204"/>
      <c r="C408" s="205"/>
      <c r="D408" s="198" t="s">
        <v>161</v>
      </c>
      <c r="E408" s="206" t="s">
        <v>1</v>
      </c>
      <c r="F408" s="207" t="s">
        <v>580</v>
      </c>
      <c r="G408" s="205"/>
      <c r="H408" s="208">
        <v>156.01499999999999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161</v>
      </c>
      <c r="AU408" s="214" t="s">
        <v>84</v>
      </c>
      <c r="AV408" s="13" t="s">
        <v>84</v>
      </c>
      <c r="AW408" s="13" t="s">
        <v>31</v>
      </c>
      <c r="AX408" s="13" t="s">
        <v>74</v>
      </c>
      <c r="AY408" s="214" t="s">
        <v>130</v>
      </c>
    </row>
    <row r="409" spans="1:65" s="13" customFormat="1" ht="11.25">
      <c r="B409" s="204"/>
      <c r="C409" s="205"/>
      <c r="D409" s="198" t="s">
        <v>161</v>
      </c>
      <c r="E409" s="206" t="s">
        <v>1</v>
      </c>
      <c r="F409" s="207" t="s">
        <v>581</v>
      </c>
      <c r="G409" s="205"/>
      <c r="H409" s="208">
        <v>3.044</v>
      </c>
      <c r="I409" s="209"/>
      <c r="J409" s="205"/>
      <c r="K409" s="205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161</v>
      </c>
      <c r="AU409" s="214" t="s">
        <v>84</v>
      </c>
      <c r="AV409" s="13" t="s">
        <v>84</v>
      </c>
      <c r="AW409" s="13" t="s">
        <v>31</v>
      </c>
      <c r="AX409" s="13" t="s">
        <v>74</v>
      </c>
      <c r="AY409" s="214" t="s">
        <v>130</v>
      </c>
    </row>
    <row r="410" spans="1:65" s="14" customFormat="1" ht="11.25">
      <c r="B410" s="215"/>
      <c r="C410" s="216"/>
      <c r="D410" s="198" t="s">
        <v>161</v>
      </c>
      <c r="E410" s="217" t="s">
        <v>1</v>
      </c>
      <c r="F410" s="218" t="s">
        <v>173</v>
      </c>
      <c r="G410" s="216"/>
      <c r="H410" s="219">
        <v>159.059</v>
      </c>
      <c r="I410" s="220"/>
      <c r="J410" s="216"/>
      <c r="K410" s="216"/>
      <c r="L410" s="221"/>
      <c r="M410" s="222"/>
      <c r="N410" s="223"/>
      <c r="O410" s="223"/>
      <c r="P410" s="223"/>
      <c r="Q410" s="223"/>
      <c r="R410" s="223"/>
      <c r="S410" s="223"/>
      <c r="T410" s="224"/>
      <c r="AT410" s="225" t="s">
        <v>161</v>
      </c>
      <c r="AU410" s="225" t="s">
        <v>84</v>
      </c>
      <c r="AV410" s="14" t="s">
        <v>137</v>
      </c>
      <c r="AW410" s="14" t="s">
        <v>31</v>
      </c>
      <c r="AX410" s="14" t="s">
        <v>82</v>
      </c>
      <c r="AY410" s="225" t="s">
        <v>130</v>
      </c>
    </row>
    <row r="411" spans="1:65" s="2" customFormat="1" ht="24">
      <c r="A411" s="33"/>
      <c r="B411" s="34"/>
      <c r="C411" s="185" t="s">
        <v>582</v>
      </c>
      <c r="D411" s="185" t="s">
        <v>132</v>
      </c>
      <c r="E411" s="186" t="s">
        <v>583</v>
      </c>
      <c r="F411" s="187" t="s">
        <v>584</v>
      </c>
      <c r="G411" s="188" t="s">
        <v>223</v>
      </c>
      <c r="H411" s="189">
        <v>219.636</v>
      </c>
      <c r="I411" s="190"/>
      <c r="J411" s="191">
        <f>ROUND(I411*H411,2)</f>
        <v>0</v>
      </c>
      <c r="K411" s="187" t="s">
        <v>136</v>
      </c>
      <c r="L411" s="38"/>
      <c r="M411" s="192" t="s">
        <v>1</v>
      </c>
      <c r="N411" s="193" t="s">
        <v>39</v>
      </c>
      <c r="O411" s="70"/>
      <c r="P411" s="194">
        <f>O411*H411</f>
        <v>0</v>
      </c>
      <c r="Q411" s="194">
        <v>0</v>
      </c>
      <c r="R411" s="194">
        <f>Q411*H411</f>
        <v>0</v>
      </c>
      <c r="S411" s="194">
        <v>0</v>
      </c>
      <c r="T411" s="195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6" t="s">
        <v>137</v>
      </c>
      <c r="AT411" s="196" t="s">
        <v>132</v>
      </c>
      <c r="AU411" s="196" t="s">
        <v>84</v>
      </c>
      <c r="AY411" s="16" t="s">
        <v>130</v>
      </c>
      <c r="BE411" s="197">
        <f>IF(N411="základní",J411,0)</f>
        <v>0</v>
      </c>
      <c r="BF411" s="197">
        <f>IF(N411="snížená",J411,0)</f>
        <v>0</v>
      </c>
      <c r="BG411" s="197">
        <f>IF(N411="zákl. přenesená",J411,0)</f>
        <v>0</v>
      </c>
      <c r="BH411" s="197">
        <f>IF(N411="sníž. přenesená",J411,0)</f>
        <v>0</v>
      </c>
      <c r="BI411" s="197">
        <f>IF(N411="nulová",J411,0)</f>
        <v>0</v>
      </c>
      <c r="BJ411" s="16" t="s">
        <v>82</v>
      </c>
      <c r="BK411" s="197">
        <f>ROUND(I411*H411,2)</f>
        <v>0</v>
      </c>
      <c r="BL411" s="16" t="s">
        <v>137</v>
      </c>
      <c r="BM411" s="196" t="s">
        <v>585</v>
      </c>
    </row>
    <row r="412" spans="1:65" s="2" customFormat="1" ht="19.5">
      <c r="A412" s="33"/>
      <c r="B412" s="34"/>
      <c r="C412" s="35"/>
      <c r="D412" s="198" t="s">
        <v>139</v>
      </c>
      <c r="E412" s="35"/>
      <c r="F412" s="199" t="s">
        <v>586</v>
      </c>
      <c r="G412" s="35"/>
      <c r="H412" s="35"/>
      <c r="I412" s="200"/>
      <c r="J412" s="35"/>
      <c r="K412" s="35"/>
      <c r="L412" s="38"/>
      <c r="M412" s="201"/>
      <c r="N412" s="202"/>
      <c r="O412" s="70"/>
      <c r="P412" s="70"/>
      <c r="Q412" s="70"/>
      <c r="R412" s="70"/>
      <c r="S412" s="70"/>
      <c r="T412" s="71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139</v>
      </c>
      <c r="AU412" s="16" t="s">
        <v>84</v>
      </c>
    </row>
    <row r="413" spans="1:65" s="2" customFormat="1" ht="58.5">
      <c r="A413" s="33"/>
      <c r="B413" s="34"/>
      <c r="C413" s="35"/>
      <c r="D413" s="198" t="s">
        <v>141</v>
      </c>
      <c r="E413" s="35"/>
      <c r="F413" s="203" t="s">
        <v>587</v>
      </c>
      <c r="G413" s="35"/>
      <c r="H413" s="35"/>
      <c r="I413" s="200"/>
      <c r="J413" s="35"/>
      <c r="K413" s="35"/>
      <c r="L413" s="38"/>
      <c r="M413" s="201"/>
      <c r="N413" s="202"/>
      <c r="O413" s="70"/>
      <c r="P413" s="70"/>
      <c r="Q413" s="70"/>
      <c r="R413" s="70"/>
      <c r="S413" s="70"/>
      <c r="T413" s="71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6" t="s">
        <v>141</v>
      </c>
      <c r="AU413" s="16" t="s">
        <v>84</v>
      </c>
    </row>
    <row r="414" spans="1:65" s="13" customFormat="1" ht="11.25">
      <c r="B414" s="204"/>
      <c r="C414" s="205"/>
      <c r="D414" s="198" t="s">
        <v>161</v>
      </c>
      <c r="E414" s="206" t="s">
        <v>1</v>
      </c>
      <c r="F414" s="207" t="s">
        <v>588</v>
      </c>
      <c r="G414" s="205"/>
      <c r="H414" s="208">
        <v>3.798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161</v>
      </c>
      <c r="AU414" s="214" t="s">
        <v>84</v>
      </c>
      <c r="AV414" s="13" t="s">
        <v>84</v>
      </c>
      <c r="AW414" s="13" t="s">
        <v>31</v>
      </c>
      <c r="AX414" s="13" t="s">
        <v>74</v>
      </c>
      <c r="AY414" s="214" t="s">
        <v>130</v>
      </c>
    </row>
    <row r="415" spans="1:65" s="13" customFormat="1" ht="11.25">
      <c r="B415" s="204"/>
      <c r="C415" s="205"/>
      <c r="D415" s="198" t="s">
        <v>161</v>
      </c>
      <c r="E415" s="206" t="s">
        <v>1</v>
      </c>
      <c r="F415" s="207" t="s">
        <v>589</v>
      </c>
      <c r="G415" s="205"/>
      <c r="H415" s="208">
        <v>2.5999999999999999E-2</v>
      </c>
      <c r="I415" s="209"/>
      <c r="J415" s="205"/>
      <c r="K415" s="205"/>
      <c r="L415" s="210"/>
      <c r="M415" s="211"/>
      <c r="N415" s="212"/>
      <c r="O415" s="212"/>
      <c r="P415" s="212"/>
      <c r="Q415" s="212"/>
      <c r="R415" s="212"/>
      <c r="S415" s="212"/>
      <c r="T415" s="213"/>
      <c r="AT415" s="214" t="s">
        <v>161</v>
      </c>
      <c r="AU415" s="214" t="s">
        <v>84</v>
      </c>
      <c r="AV415" s="13" t="s">
        <v>84</v>
      </c>
      <c r="AW415" s="13" t="s">
        <v>31</v>
      </c>
      <c r="AX415" s="13" t="s">
        <v>74</v>
      </c>
      <c r="AY415" s="214" t="s">
        <v>130</v>
      </c>
    </row>
    <row r="416" spans="1:65" s="13" customFormat="1" ht="22.5">
      <c r="B416" s="204"/>
      <c r="C416" s="205"/>
      <c r="D416" s="198" t="s">
        <v>161</v>
      </c>
      <c r="E416" s="206" t="s">
        <v>1</v>
      </c>
      <c r="F416" s="207" t="s">
        <v>590</v>
      </c>
      <c r="G416" s="205"/>
      <c r="H416" s="208">
        <v>56.753</v>
      </c>
      <c r="I416" s="209"/>
      <c r="J416" s="205"/>
      <c r="K416" s="205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161</v>
      </c>
      <c r="AU416" s="214" t="s">
        <v>84</v>
      </c>
      <c r="AV416" s="13" t="s">
        <v>84</v>
      </c>
      <c r="AW416" s="13" t="s">
        <v>31</v>
      </c>
      <c r="AX416" s="13" t="s">
        <v>74</v>
      </c>
      <c r="AY416" s="214" t="s">
        <v>130</v>
      </c>
    </row>
    <row r="417" spans="1:65" s="13" customFormat="1" ht="22.5">
      <c r="B417" s="204"/>
      <c r="C417" s="205"/>
      <c r="D417" s="198" t="s">
        <v>161</v>
      </c>
      <c r="E417" s="206" t="s">
        <v>1</v>
      </c>
      <c r="F417" s="207" t="s">
        <v>591</v>
      </c>
      <c r="G417" s="205"/>
      <c r="H417" s="208">
        <v>159.059</v>
      </c>
      <c r="I417" s="209"/>
      <c r="J417" s="205"/>
      <c r="K417" s="205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161</v>
      </c>
      <c r="AU417" s="214" t="s">
        <v>84</v>
      </c>
      <c r="AV417" s="13" t="s">
        <v>84</v>
      </c>
      <c r="AW417" s="13" t="s">
        <v>31</v>
      </c>
      <c r="AX417" s="13" t="s">
        <v>74</v>
      </c>
      <c r="AY417" s="214" t="s">
        <v>130</v>
      </c>
    </row>
    <row r="418" spans="1:65" s="14" customFormat="1" ht="11.25">
      <c r="B418" s="215"/>
      <c r="C418" s="216"/>
      <c r="D418" s="198" t="s">
        <v>161</v>
      </c>
      <c r="E418" s="217" t="s">
        <v>1</v>
      </c>
      <c r="F418" s="218" t="s">
        <v>173</v>
      </c>
      <c r="G418" s="216"/>
      <c r="H418" s="219">
        <v>219.636</v>
      </c>
      <c r="I418" s="220"/>
      <c r="J418" s="216"/>
      <c r="K418" s="216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161</v>
      </c>
      <c r="AU418" s="225" t="s">
        <v>84</v>
      </c>
      <c r="AV418" s="14" t="s">
        <v>137</v>
      </c>
      <c r="AW418" s="14" t="s">
        <v>31</v>
      </c>
      <c r="AX418" s="14" t="s">
        <v>82</v>
      </c>
      <c r="AY418" s="225" t="s">
        <v>130</v>
      </c>
    </row>
    <row r="419" spans="1:65" s="2" customFormat="1" ht="16.5" customHeight="1">
      <c r="A419" s="33"/>
      <c r="B419" s="34"/>
      <c r="C419" s="185" t="s">
        <v>592</v>
      </c>
      <c r="D419" s="185" t="s">
        <v>132</v>
      </c>
      <c r="E419" s="186" t="s">
        <v>593</v>
      </c>
      <c r="F419" s="187" t="s">
        <v>594</v>
      </c>
      <c r="G419" s="188" t="s">
        <v>223</v>
      </c>
      <c r="H419" s="189">
        <v>4831.9920000000002</v>
      </c>
      <c r="I419" s="190"/>
      <c r="J419" s="191">
        <f>ROUND(I419*H419,2)</f>
        <v>0</v>
      </c>
      <c r="K419" s="187" t="s">
        <v>136</v>
      </c>
      <c r="L419" s="38"/>
      <c r="M419" s="192" t="s">
        <v>1</v>
      </c>
      <c r="N419" s="193" t="s">
        <v>39</v>
      </c>
      <c r="O419" s="70"/>
      <c r="P419" s="194">
        <f>O419*H419</f>
        <v>0</v>
      </c>
      <c r="Q419" s="194">
        <v>0</v>
      </c>
      <c r="R419" s="194">
        <f>Q419*H419</f>
        <v>0</v>
      </c>
      <c r="S419" s="194">
        <v>0</v>
      </c>
      <c r="T419" s="195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96" t="s">
        <v>137</v>
      </c>
      <c r="AT419" s="196" t="s">
        <v>132</v>
      </c>
      <c r="AU419" s="196" t="s">
        <v>84</v>
      </c>
      <c r="AY419" s="16" t="s">
        <v>130</v>
      </c>
      <c r="BE419" s="197">
        <f>IF(N419="základní",J419,0)</f>
        <v>0</v>
      </c>
      <c r="BF419" s="197">
        <f>IF(N419="snížená",J419,0)</f>
        <v>0</v>
      </c>
      <c r="BG419" s="197">
        <f>IF(N419="zákl. přenesená",J419,0)</f>
        <v>0</v>
      </c>
      <c r="BH419" s="197">
        <f>IF(N419="sníž. přenesená",J419,0)</f>
        <v>0</v>
      </c>
      <c r="BI419" s="197">
        <f>IF(N419="nulová",J419,0)</f>
        <v>0</v>
      </c>
      <c r="BJ419" s="16" t="s">
        <v>82</v>
      </c>
      <c r="BK419" s="197">
        <f>ROUND(I419*H419,2)</f>
        <v>0</v>
      </c>
      <c r="BL419" s="16" t="s">
        <v>137</v>
      </c>
      <c r="BM419" s="196" t="s">
        <v>595</v>
      </c>
    </row>
    <row r="420" spans="1:65" s="2" customFormat="1" ht="29.25">
      <c r="A420" s="33"/>
      <c r="B420" s="34"/>
      <c r="C420" s="35"/>
      <c r="D420" s="198" t="s">
        <v>139</v>
      </c>
      <c r="E420" s="35"/>
      <c r="F420" s="199" t="s">
        <v>596</v>
      </c>
      <c r="G420" s="35"/>
      <c r="H420" s="35"/>
      <c r="I420" s="200"/>
      <c r="J420" s="35"/>
      <c r="K420" s="35"/>
      <c r="L420" s="38"/>
      <c r="M420" s="201"/>
      <c r="N420" s="202"/>
      <c r="O420" s="70"/>
      <c r="P420" s="70"/>
      <c r="Q420" s="70"/>
      <c r="R420" s="70"/>
      <c r="S420" s="70"/>
      <c r="T420" s="71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6" t="s">
        <v>139</v>
      </c>
      <c r="AU420" s="16" t="s">
        <v>84</v>
      </c>
    </row>
    <row r="421" spans="1:65" s="2" customFormat="1" ht="58.5">
      <c r="A421" s="33"/>
      <c r="B421" s="34"/>
      <c r="C421" s="35"/>
      <c r="D421" s="198" t="s">
        <v>141</v>
      </c>
      <c r="E421" s="35"/>
      <c r="F421" s="203" t="s">
        <v>587</v>
      </c>
      <c r="G421" s="35"/>
      <c r="H421" s="35"/>
      <c r="I421" s="200"/>
      <c r="J421" s="35"/>
      <c r="K421" s="35"/>
      <c r="L421" s="38"/>
      <c r="M421" s="201"/>
      <c r="N421" s="202"/>
      <c r="O421" s="70"/>
      <c r="P421" s="70"/>
      <c r="Q421" s="70"/>
      <c r="R421" s="70"/>
      <c r="S421" s="70"/>
      <c r="T421" s="71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6" t="s">
        <v>141</v>
      </c>
      <c r="AU421" s="16" t="s">
        <v>84</v>
      </c>
    </row>
    <row r="422" spans="1:65" s="13" customFormat="1" ht="11.25">
      <c r="B422" s="204"/>
      <c r="C422" s="205"/>
      <c r="D422" s="198" t="s">
        <v>161</v>
      </c>
      <c r="E422" s="206" t="s">
        <v>1</v>
      </c>
      <c r="F422" s="207" t="s">
        <v>597</v>
      </c>
      <c r="G422" s="205"/>
      <c r="H422" s="208">
        <v>4831.9920000000002</v>
      </c>
      <c r="I422" s="209"/>
      <c r="J422" s="205"/>
      <c r="K422" s="205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161</v>
      </c>
      <c r="AU422" s="214" t="s">
        <v>84</v>
      </c>
      <c r="AV422" s="13" t="s">
        <v>84</v>
      </c>
      <c r="AW422" s="13" t="s">
        <v>31</v>
      </c>
      <c r="AX422" s="13" t="s">
        <v>82</v>
      </c>
      <c r="AY422" s="214" t="s">
        <v>130</v>
      </c>
    </row>
    <row r="423" spans="1:65" s="2" customFormat="1" ht="24">
      <c r="A423" s="33"/>
      <c r="B423" s="34"/>
      <c r="C423" s="185" t="s">
        <v>598</v>
      </c>
      <c r="D423" s="185" t="s">
        <v>132</v>
      </c>
      <c r="E423" s="186" t="s">
        <v>599</v>
      </c>
      <c r="F423" s="187" t="s">
        <v>600</v>
      </c>
      <c r="G423" s="188" t="s">
        <v>223</v>
      </c>
      <c r="H423" s="189">
        <v>219.636</v>
      </c>
      <c r="I423" s="190"/>
      <c r="J423" s="191">
        <f>ROUND(I423*H423,2)</f>
        <v>0</v>
      </c>
      <c r="K423" s="187" t="s">
        <v>136</v>
      </c>
      <c r="L423" s="38"/>
      <c r="M423" s="192" t="s">
        <v>1</v>
      </c>
      <c r="N423" s="193" t="s">
        <v>39</v>
      </c>
      <c r="O423" s="70"/>
      <c r="P423" s="194">
        <f>O423*H423</f>
        <v>0</v>
      </c>
      <c r="Q423" s="194">
        <v>0</v>
      </c>
      <c r="R423" s="194">
        <f>Q423*H423</f>
        <v>0</v>
      </c>
      <c r="S423" s="194">
        <v>0</v>
      </c>
      <c r="T423" s="195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96" t="s">
        <v>137</v>
      </c>
      <c r="AT423" s="196" t="s">
        <v>132</v>
      </c>
      <c r="AU423" s="196" t="s">
        <v>84</v>
      </c>
      <c r="AY423" s="16" t="s">
        <v>130</v>
      </c>
      <c r="BE423" s="197">
        <f>IF(N423="základní",J423,0)</f>
        <v>0</v>
      </c>
      <c r="BF423" s="197">
        <f>IF(N423="snížená",J423,0)</f>
        <v>0</v>
      </c>
      <c r="BG423" s="197">
        <f>IF(N423="zákl. přenesená",J423,0)</f>
        <v>0</v>
      </c>
      <c r="BH423" s="197">
        <f>IF(N423="sníž. přenesená",J423,0)</f>
        <v>0</v>
      </c>
      <c r="BI423" s="197">
        <f>IF(N423="nulová",J423,0)</f>
        <v>0</v>
      </c>
      <c r="BJ423" s="16" t="s">
        <v>82</v>
      </c>
      <c r="BK423" s="197">
        <f>ROUND(I423*H423,2)</f>
        <v>0</v>
      </c>
      <c r="BL423" s="16" t="s">
        <v>137</v>
      </c>
      <c r="BM423" s="196" t="s">
        <v>601</v>
      </c>
    </row>
    <row r="424" spans="1:65" s="2" customFormat="1" ht="19.5">
      <c r="A424" s="33"/>
      <c r="B424" s="34"/>
      <c r="C424" s="35"/>
      <c r="D424" s="198" t="s">
        <v>139</v>
      </c>
      <c r="E424" s="35"/>
      <c r="F424" s="199" t="s">
        <v>602</v>
      </c>
      <c r="G424" s="35"/>
      <c r="H424" s="35"/>
      <c r="I424" s="200"/>
      <c r="J424" s="35"/>
      <c r="K424" s="35"/>
      <c r="L424" s="38"/>
      <c r="M424" s="201"/>
      <c r="N424" s="202"/>
      <c r="O424" s="70"/>
      <c r="P424" s="70"/>
      <c r="Q424" s="70"/>
      <c r="R424" s="70"/>
      <c r="S424" s="70"/>
      <c r="T424" s="71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6" t="s">
        <v>139</v>
      </c>
      <c r="AU424" s="16" t="s">
        <v>84</v>
      </c>
    </row>
    <row r="425" spans="1:65" s="2" customFormat="1" ht="21.75" customHeight="1">
      <c r="A425" s="33"/>
      <c r="B425" s="34"/>
      <c r="C425" s="185" t="s">
        <v>603</v>
      </c>
      <c r="D425" s="185" t="s">
        <v>132</v>
      </c>
      <c r="E425" s="186" t="s">
        <v>604</v>
      </c>
      <c r="F425" s="187" t="s">
        <v>605</v>
      </c>
      <c r="G425" s="188" t="s">
        <v>244</v>
      </c>
      <c r="H425" s="189">
        <v>130</v>
      </c>
      <c r="I425" s="190"/>
      <c r="J425" s="191">
        <f>ROUND(I425*H425,2)</f>
        <v>0</v>
      </c>
      <c r="K425" s="187" t="s">
        <v>136</v>
      </c>
      <c r="L425" s="38"/>
      <c r="M425" s="192" t="s">
        <v>1</v>
      </c>
      <c r="N425" s="193" t="s">
        <v>39</v>
      </c>
      <c r="O425" s="70"/>
      <c r="P425" s="194">
        <f>O425*H425</f>
        <v>0</v>
      </c>
      <c r="Q425" s="194">
        <v>0</v>
      </c>
      <c r="R425" s="194">
        <f>Q425*H425</f>
        <v>0</v>
      </c>
      <c r="S425" s="194">
        <v>0</v>
      </c>
      <c r="T425" s="195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6" t="s">
        <v>137</v>
      </c>
      <c r="AT425" s="196" t="s">
        <v>132</v>
      </c>
      <c r="AU425" s="196" t="s">
        <v>84</v>
      </c>
      <c r="AY425" s="16" t="s">
        <v>130</v>
      </c>
      <c r="BE425" s="197">
        <f>IF(N425="základní",J425,0)</f>
        <v>0</v>
      </c>
      <c r="BF425" s="197">
        <f>IF(N425="snížená",J425,0)</f>
        <v>0</v>
      </c>
      <c r="BG425" s="197">
        <f>IF(N425="zákl. přenesená",J425,0)</f>
        <v>0</v>
      </c>
      <c r="BH425" s="197">
        <f>IF(N425="sníž. přenesená",J425,0)</f>
        <v>0</v>
      </c>
      <c r="BI425" s="197">
        <f>IF(N425="nulová",J425,0)</f>
        <v>0</v>
      </c>
      <c r="BJ425" s="16" t="s">
        <v>82</v>
      </c>
      <c r="BK425" s="197">
        <f>ROUND(I425*H425,2)</f>
        <v>0</v>
      </c>
      <c r="BL425" s="16" t="s">
        <v>137</v>
      </c>
      <c r="BM425" s="196" t="s">
        <v>606</v>
      </c>
    </row>
    <row r="426" spans="1:65" s="2" customFormat="1" ht="11.25">
      <c r="A426" s="33"/>
      <c r="B426" s="34"/>
      <c r="C426" s="35"/>
      <c r="D426" s="198" t="s">
        <v>139</v>
      </c>
      <c r="E426" s="35"/>
      <c r="F426" s="199" t="s">
        <v>607</v>
      </c>
      <c r="G426" s="35"/>
      <c r="H426" s="35"/>
      <c r="I426" s="200"/>
      <c r="J426" s="35"/>
      <c r="K426" s="35"/>
      <c r="L426" s="38"/>
      <c r="M426" s="201"/>
      <c r="N426" s="202"/>
      <c r="O426" s="70"/>
      <c r="P426" s="70"/>
      <c r="Q426" s="70"/>
      <c r="R426" s="70"/>
      <c r="S426" s="70"/>
      <c r="T426" s="71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139</v>
      </c>
      <c r="AU426" s="16" t="s">
        <v>84</v>
      </c>
    </row>
    <row r="427" spans="1:65" s="2" customFormat="1" ht="39">
      <c r="A427" s="33"/>
      <c r="B427" s="34"/>
      <c r="C427" s="35"/>
      <c r="D427" s="198" t="s">
        <v>141</v>
      </c>
      <c r="E427" s="35"/>
      <c r="F427" s="203" t="s">
        <v>608</v>
      </c>
      <c r="G427" s="35"/>
      <c r="H427" s="35"/>
      <c r="I427" s="200"/>
      <c r="J427" s="35"/>
      <c r="K427" s="35"/>
      <c r="L427" s="38"/>
      <c r="M427" s="201"/>
      <c r="N427" s="202"/>
      <c r="O427" s="70"/>
      <c r="P427" s="70"/>
      <c r="Q427" s="70"/>
      <c r="R427" s="70"/>
      <c r="S427" s="70"/>
      <c r="T427" s="71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141</v>
      </c>
      <c r="AU427" s="16" t="s">
        <v>84</v>
      </c>
    </row>
    <row r="428" spans="1:65" s="2" customFormat="1" ht="24">
      <c r="A428" s="33"/>
      <c r="B428" s="34"/>
      <c r="C428" s="185" t="s">
        <v>609</v>
      </c>
      <c r="D428" s="185" t="s">
        <v>132</v>
      </c>
      <c r="E428" s="186" t="s">
        <v>610</v>
      </c>
      <c r="F428" s="187" t="s">
        <v>611</v>
      </c>
      <c r="G428" s="188" t="s">
        <v>223</v>
      </c>
      <c r="H428" s="189">
        <v>159.059</v>
      </c>
      <c r="I428" s="190"/>
      <c r="J428" s="191">
        <f>ROUND(I428*H428,2)</f>
        <v>0</v>
      </c>
      <c r="K428" s="187" t="s">
        <v>136</v>
      </c>
      <c r="L428" s="38"/>
      <c r="M428" s="192" t="s">
        <v>1</v>
      </c>
      <c r="N428" s="193" t="s">
        <v>39</v>
      </c>
      <c r="O428" s="70"/>
      <c r="P428" s="194">
        <f>O428*H428</f>
        <v>0</v>
      </c>
      <c r="Q428" s="194">
        <v>0</v>
      </c>
      <c r="R428" s="194">
        <f>Q428*H428</f>
        <v>0</v>
      </c>
      <c r="S428" s="194">
        <v>0</v>
      </c>
      <c r="T428" s="195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96" t="s">
        <v>137</v>
      </c>
      <c r="AT428" s="196" t="s">
        <v>132</v>
      </c>
      <c r="AU428" s="196" t="s">
        <v>84</v>
      </c>
      <c r="AY428" s="16" t="s">
        <v>130</v>
      </c>
      <c r="BE428" s="197">
        <f>IF(N428="základní",J428,0)</f>
        <v>0</v>
      </c>
      <c r="BF428" s="197">
        <f>IF(N428="snížená",J428,0)</f>
        <v>0</v>
      </c>
      <c r="BG428" s="197">
        <f>IF(N428="zákl. přenesená",J428,0)</f>
        <v>0</v>
      </c>
      <c r="BH428" s="197">
        <f>IF(N428="sníž. přenesená",J428,0)</f>
        <v>0</v>
      </c>
      <c r="BI428" s="197">
        <f>IF(N428="nulová",J428,0)</f>
        <v>0</v>
      </c>
      <c r="BJ428" s="16" t="s">
        <v>82</v>
      </c>
      <c r="BK428" s="197">
        <f>ROUND(I428*H428,2)</f>
        <v>0</v>
      </c>
      <c r="BL428" s="16" t="s">
        <v>137</v>
      </c>
      <c r="BM428" s="196" t="s">
        <v>612</v>
      </c>
    </row>
    <row r="429" spans="1:65" s="2" customFormat="1" ht="19.5">
      <c r="A429" s="33"/>
      <c r="B429" s="34"/>
      <c r="C429" s="35"/>
      <c r="D429" s="198" t="s">
        <v>139</v>
      </c>
      <c r="E429" s="35"/>
      <c r="F429" s="199" t="s">
        <v>613</v>
      </c>
      <c r="G429" s="35"/>
      <c r="H429" s="35"/>
      <c r="I429" s="200"/>
      <c r="J429" s="35"/>
      <c r="K429" s="35"/>
      <c r="L429" s="38"/>
      <c r="M429" s="201"/>
      <c r="N429" s="202"/>
      <c r="O429" s="70"/>
      <c r="P429" s="70"/>
      <c r="Q429" s="70"/>
      <c r="R429" s="70"/>
      <c r="S429" s="70"/>
      <c r="T429" s="71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6" t="s">
        <v>139</v>
      </c>
      <c r="AU429" s="16" t="s">
        <v>84</v>
      </c>
    </row>
    <row r="430" spans="1:65" s="2" customFormat="1" ht="78">
      <c r="A430" s="33"/>
      <c r="B430" s="34"/>
      <c r="C430" s="35"/>
      <c r="D430" s="198" t="s">
        <v>141</v>
      </c>
      <c r="E430" s="35"/>
      <c r="F430" s="203" t="s">
        <v>614</v>
      </c>
      <c r="G430" s="35"/>
      <c r="H430" s="35"/>
      <c r="I430" s="200"/>
      <c r="J430" s="35"/>
      <c r="K430" s="35"/>
      <c r="L430" s="38"/>
      <c r="M430" s="201"/>
      <c r="N430" s="202"/>
      <c r="O430" s="70"/>
      <c r="P430" s="70"/>
      <c r="Q430" s="70"/>
      <c r="R430" s="70"/>
      <c r="S430" s="70"/>
      <c r="T430" s="71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141</v>
      </c>
      <c r="AU430" s="16" t="s">
        <v>84</v>
      </c>
    </row>
    <row r="431" spans="1:65" s="13" customFormat="1" ht="11.25">
      <c r="B431" s="204"/>
      <c r="C431" s="205"/>
      <c r="D431" s="198" t="s">
        <v>161</v>
      </c>
      <c r="E431" s="206" t="s">
        <v>1</v>
      </c>
      <c r="F431" s="207" t="s">
        <v>615</v>
      </c>
      <c r="G431" s="205"/>
      <c r="H431" s="208">
        <v>159.059</v>
      </c>
      <c r="I431" s="209"/>
      <c r="J431" s="205"/>
      <c r="K431" s="205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161</v>
      </c>
      <c r="AU431" s="214" t="s">
        <v>84</v>
      </c>
      <c r="AV431" s="13" t="s">
        <v>84</v>
      </c>
      <c r="AW431" s="13" t="s">
        <v>31</v>
      </c>
      <c r="AX431" s="13" t="s">
        <v>82</v>
      </c>
      <c r="AY431" s="214" t="s">
        <v>130</v>
      </c>
    </row>
    <row r="432" spans="1:65" s="2" customFormat="1" ht="24">
      <c r="A432" s="33"/>
      <c r="B432" s="34"/>
      <c r="C432" s="185" t="s">
        <v>616</v>
      </c>
      <c r="D432" s="185" t="s">
        <v>132</v>
      </c>
      <c r="E432" s="186" t="s">
        <v>617</v>
      </c>
      <c r="F432" s="187" t="s">
        <v>618</v>
      </c>
      <c r="G432" s="188" t="s">
        <v>223</v>
      </c>
      <c r="H432" s="189">
        <v>159.059</v>
      </c>
      <c r="I432" s="190"/>
      <c r="J432" s="191">
        <f>ROUND(I432*H432,2)</f>
        <v>0</v>
      </c>
      <c r="K432" s="187" t="s">
        <v>136</v>
      </c>
      <c r="L432" s="38"/>
      <c r="M432" s="192" t="s">
        <v>1</v>
      </c>
      <c r="N432" s="193" t="s">
        <v>39</v>
      </c>
      <c r="O432" s="70"/>
      <c r="P432" s="194">
        <f>O432*H432</f>
        <v>0</v>
      </c>
      <c r="Q432" s="194">
        <v>0</v>
      </c>
      <c r="R432" s="194">
        <f>Q432*H432</f>
        <v>0</v>
      </c>
      <c r="S432" s="194">
        <v>0</v>
      </c>
      <c r="T432" s="195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96" t="s">
        <v>137</v>
      </c>
      <c r="AT432" s="196" t="s">
        <v>132</v>
      </c>
      <c r="AU432" s="196" t="s">
        <v>84</v>
      </c>
      <c r="AY432" s="16" t="s">
        <v>130</v>
      </c>
      <c r="BE432" s="197">
        <f>IF(N432="základní",J432,0)</f>
        <v>0</v>
      </c>
      <c r="BF432" s="197">
        <f>IF(N432="snížená",J432,0)</f>
        <v>0</v>
      </c>
      <c r="BG432" s="197">
        <f>IF(N432="zákl. přenesená",J432,0)</f>
        <v>0</v>
      </c>
      <c r="BH432" s="197">
        <f>IF(N432="sníž. přenesená",J432,0)</f>
        <v>0</v>
      </c>
      <c r="BI432" s="197">
        <f>IF(N432="nulová",J432,0)</f>
        <v>0</v>
      </c>
      <c r="BJ432" s="16" t="s">
        <v>82</v>
      </c>
      <c r="BK432" s="197">
        <f>ROUND(I432*H432,2)</f>
        <v>0</v>
      </c>
      <c r="BL432" s="16" t="s">
        <v>137</v>
      </c>
      <c r="BM432" s="196" t="s">
        <v>619</v>
      </c>
    </row>
    <row r="433" spans="1:65" s="2" customFormat="1" ht="19.5">
      <c r="A433" s="33"/>
      <c r="B433" s="34"/>
      <c r="C433" s="35"/>
      <c r="D433" s="198" t="s">
        <v>139</v>
      </c>
      <c r="E433" s="35"/>
      <c r="F433" s="199" t="s">
        <v>620</v>
      </c>
      <c r="G433" s="35"/>
      <c r="H433" s="35"/>
      <c r="I433" s="200"/>
      <c r="J433" s="35"/>
      <c r="K433" s="35"/>
      <c r="L433" s="38"/>
      <c r="M433" s="201"/>
      <c r="N433" s="202"/>
      <c r="O433" s="70"/>
      <c r="P433" s="70"/>
      <c r="Q433" s="70"/>
      <c r="R433" s="70"/>
      <c r="S433" s="70"/>
      <c r="T433" s="71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6" t="s">
        <v>139</v>
      </c>
      <c r="AU433" s="16" t="s">
        <v>84</v>
      </c>
    </row>
    <row r="434" spans="1:65" s="2" customFormat="1" ht="78">
      <c r="A434" s="33"/>
      <c r="B434" s="34"/>
      <c r="C434" s="35"/>
      <c r="D434" s="198" t="s">
        <v>141</v>
      </c>
      <c r="E434" s="35"/>
      <c r="F434" s="203" t="s">
        <v>621</v>
      </c>
      <c r="G434" s="35"/>
      <c r="H434" s="35"/>
      <c r="I434" s="200"/>
      <c r="J434" s="35"/>
      <c r="K434" s="35"/>
      <c r="L434" s="38"/>
      <c r="M434" s="201"/>
      <c r="N434" s="202"/>
      <c r="O434" s="70"/>
      <c r="P434" s="70"/>
      <c r="Q434" s="70"/>
      <c r="R434" s="70"/>
      <c r="S434" s="70"/>
      <c r="T434" s="71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6" t="s">
        <v>141</v>
      </c>
      <c r="AU434" s="16" t="s">
        <v>84</v>
      </c>
    </row>
    <row r="435" spans="1:65" s="2" customFormat="1" ht="24">
      <c r="A435" s="33"/>
      <c r="B435" s="34"/>
      <c r="C435" s="185" t="s">
        <v>622</v>
      </c>
      <c r="D435" s="185" t="s">
        <v>132</v>
      </c>
      <c r="E435" s="186" t="s">
        <v>623</v>
      </c>
      <c r="F435" s="187" t="s">
        <v>624</v>
      </c>
      <c r="G435" s="188" t="s">
        <v>223</v>
      </c>
      <c r="H435" s="189">
        <v>21.58</v>
      </c>
      <c r="I435" s="190"/>
      <c r="J435" s="191">
        <f>ROUND(I435*H435,2)</f>
        <v>0</v>
      </c>
      <c r="K435" s="187" t="s">
        <v>1</v>
      </c>
      <c r="L435" s="38"/>
      <c r="M435" s="192" t="s">
        <v>1</v>
      </c>
      <c r="N435" s="193" t="s">
        <v>39</v>
      </c>
      <c r="O435" s="70"/>
      <c r="P435" s="194">
        <f>O435*H435</f>
        <v>0</v>
      </c>
      <c r="Q435" s="194">
        <v>0</v>
      </c>
      <c r="R435" s="194">
        <f>Q435*H435</f>
        <v>0</v>
      </c>
      <c r="S435" s="194">
        <v>0</v>
      </c>
      <c r="T435" s="195">
        <f>S435*H435</f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96" t="s">
        <v>137</v>
      </c>
      <c r="AT435" s="196" t="s">
        <v>132</v>
      </c>
      <c r="AU435" s="196" t="s">
        <v>84</v>
      </c>
      <c r="AY435" s="16" t="s">
        <v>130</v>
      </c>
      <c r="BE435" s="197">
        <f>IF(N435="základní",J435,0)</f>
        <v>0</v>
      </c>
      <c r="BF435" s="197">
        <f>IF(N435="snížená",J435,0)</f>
        <v>0</v>
      </c>
      <c r="BG435" s="197">
        <f>IF(N435="zákl. přenesená",J435,0)</f>
        <v>0</v>
      </c>
      <c r="BH435" s="197">
        <f>IF(N435="sníž. přenesená",J435,0)</f>
        <v>0</v>
      </c>
      <c r="BI435" s="197">
        <f>IF(N435="nulová",J435,0)</f>
        <v>0</v>
      </c>
      <c r="BJ435" s="16" t="s">
        <v>82</v>
      </c>
      <c r="BK435" s="197">
        <f>ROUND(I435*H435,2)</f>
        <v>0</v>
      </c>
      <c r="BL435" s="16" t="s">
        <v>137</v>
      </c>
      <c r="BM435" s="196" t="s">
        <v>625</v>
      </c>
    </row>
    <row r="436" spans="1:65" s="2" customFormat="1" ht="29.25">
      <c r="A436" s="33"/>
      <c r="B436" s="34"/>
      <c r="C436" s="35"/>
      <c r="D436" s="198" t="s">
        <v>139</v>
      </c>
      <c r="E436" s="35"/>
      <c r="F436" s="199" t="s">
        <v>626</v>
      </c>
      <c r="G436" s="35"/>
      <c r="H436" s="35"/>
      <c r="I436" s="200"/>
      <c r="J436" s="35"/>
      <c r="K436" s="35"/>
      <c r="L436" s="38"/>
      <c r="M436" s="201"/>
      <c r="N436" s="202"/>
      <c r="O436" s="70"/>
      <c r="P436" s="70"/>
      <c r="Q436" s="70"/>
      <c r="R436" s="70"/>
      <c r="S436" s="70"/>
      <c r="T436" s="71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16" t="s">
        <v>139</v>
      </c>
      <c r="AU436" s="16" t="s">
        <v>84</v>
      </c>
    </row>
    <row r="437" spans="1:65" s="13" customFormat="1" ht="11.25">
      <c r="B437" s="204"/>
      <c r="C437" s="205"/>
      <c r="D437" s="198" t="s">
        <v>161</v>
      </c>
      <c r="E437" s="206" t="s">
        <v>1</v>
      </c>
      <c r="F437" s="207" t="s">
        <v>627</v>
      </c>
      <c r="G437" s="205"/>
      <c r="H437" s="208">
        <v>21.58</v>
      </c>
      <c r="I437" s="209"/>
      <c r="J437" s="205"/>
      <c r="K437" s="205"/>
      <c r="L437" s="210"/>
      <c r="M437" s="211"/>
      <c r="N437" s="212"/>
      <c r="O437" s="212"/>
      <c r="P437" s="212"/>
      <c r="Q437" s="212"/>
      <c r="R437" s="212"/>
      <c r="S437" s="212"/>
      <c r="T437" s="213"/>
      <c r="AT437" s="214" t="s">
        <v>161</v>
      </c>
      <c r="AU437" s="214" t="s">
        <v>84</v>
      </c>
      <c r="AV437" s="13" t="s">
        <v>84</v>
      </c>
      <c r="AW437" s="13" t="s">
        <v>31</v>
      </c>
      <c r="AX437" s="13" t="s">
        <v>82</v>
      </c>
      <c r="AY437" s="214" t="s">
        <v>130</v>
      </c>
    </row>
    <row r="438" spans="1:65" s="12" customFormat="1" ht="22.9" customHeight="1">
      <c r="B438" s="169"/>
      <c r="C438" s="170"/>
      <c r="D438" s="171" t="s">
        <v>73</v>
      </c>
      <c r="E438" s="183" t="s">
        <v>628</v>
      </c>
      <c r="F438" s="183" t="s">
        <v>629</v>
      </c>
      <c r="G438" s="170"/>
      <c r="H438" s="170"/>
      <c r="I438" s="173"/>
      <c r="J438" s="184">
        <f>BK438</f>
        <v>0</v>
      </c>
      <c r="K438" s="170"/>
      <c r="L438" s="175"/>
      <c r="M438" s="176"/>
      <c r="N438" s="177"/>
      <c r="O438" s="177"/>
      <c r="P438" s="178">
        <f>SUM(P439:P441)</f>
        <v>0</v>
      </c>
      <c r="Q438" s="177"/>
      <c r="R438" s="178">
        <f>SUM(R439:R441)</f>
        <v>0</v>
      </c>
      <c r="S438" s="177"/>
      <c r="T438" s="179">
        <f>SUM(T439:T441)</f>
        <v>0</v>
      </c>
      <c r="AR438" s="180" t="s">
        <v>82</v>
      </c>
      <c r="AT438" s="181" t="s">
        <v>73</v>
      </c>
      <c r="AU438" s="181" t="s">
        <v>82</v>
      </c>
      <c r="AY438" s="180" t="s">
        <v>130</v>
      </c>
      <c r="BK438" s="182">
        <f>SUM(BK439:BK441)</f>
        <v>0</v>
      </c>
    </row>
    <row r="439" spans="1:65" s="2" customFormat="1" ht="24">
      <c r="A439" s="33"/>
      <c r="B439" s="34"/>
      <c r="C439" s="185" t="s">
        <v>630</v>
      </c>
      <c r="D439" s="185" t="s">
        <v>132</v>
      </c>
      <c r="E439" s="186" t="s">
        <v>631</v>
      </c>
      <c r="F439" s="187" t="s">
        <v>632</v>
      </c>
      <c r="G439" s="188" t="s">
        <v>223</v>
      </c>
      <c r="H439" s="189">
        <v>474.99200000000002</v>
      </c>
      <c r="I439" s="190"/>
      <c r="J439" s="191">
        <f>ROUND(I439*H439,2)</f>
        <v>0</v>
      </c>
      <c r="K439" s="187" t="s">
        <v>136</v>
      </c>
      <c r="L439" s="38"/>
      <c r="M439" s="192" t="s">
        <v>1</v>
      </c>
      <c r="N439" s="193" t="s">
        <v>39</v>
      </c>
      <c r="O439" s="70"/>
      <c r="P439" s="194">
        <f>O439*H439</f>
        <v>0</v>
      </c>
      <c r="Q439" s="194">
        <v>0</v>
      </c>
      <c r="R439" s="194">
        <f>Q439*H439</f>
        <v>0</v>
      </c>
      <c r="S439" s="194">
        <v>0</v>
      </c>
      <c r="T439" s="195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96" t="s">
        <v>137</v>
      </c>
      <c r="AT439" s="196" t="s">
        <v>132</v>
      </c>
      <c r="AU439" s="196" t="s">
        <v>84</v>
      </c>
      <c r="AY439" s="16" t="s">
        <v>130</v>
      </c>
      <c r="BE439" s="197">
        <f>IF(N439="základní",J439,0)</f>
        <v>0</v>
      </c>
      <c r="BF439" s="197">
        <f>IF(N439="snížená",J439,0)</f>
        <v>0</v>
      </c>
      <c r="BG439" s="197">
        <f>IF(N439="zákl. přenesená",J439,0)</f>
        <v>0</v>
      </c>
      <c r="BH439" s="197">
        <f>IF(N439="sníž. přenesená",J439,0)</f>
        <v>0</v>
      </c>
      <c r="BI439" s="197">
        <f>IF(N439="nulová",J439,0)</f>
        <v>0</v>
      </c>
      <c r="BJ439" s="16" t="s">
        <v>82</v>
      </c>
      <c r="BK439" s="197">
        <f>ROUND(I439*H439,2)</f>
        <v>0</v>
      </c>
      <c r="BL439" s="16" t="s">
        <v>137</v>
      </c>
      <c r="BM439" s="196" t="s">
        <v>633</v>
      </c>
    </row>
    <row r="440" spans="1:65" s="2" customFormat="1" ht="29.25">
      <c r="A440" s="33"/>
      <c r="B440" s="34"/>
      <c r="C440" s="35"/>
      <c r="D440" s="198" t="s">
        <v>139</v>
      </c>
      <c r="E440" s="35"/>
      <c r="F440" s="199" t="s">
        <v>634</v>
      </c>
      <c r="G440" s="35"/>
      <c r="H440" s="35"/>
      <c r="I440" s="200"/>
      <c r="J440" s="35"/>
      <c r="K440" s="35"/>
      <c r="L440" s="38"/>
      <c r="M440" s="201"/>
      <c r="N440" s="202"/>
      <c r="O440" s="70"/>
      <c r="P440" s="70"/>
      <c r="Q440" s="70"/>
      <c r="R440" s="70"/>
      <c r="S440" s="70"/>
      <c r="T440" s="71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16" t="s">
        <v>139</v>
      </c>
      <c r="AU440" s="16" t="s">
        <v>84</v>
      </c>
    </row>
    <row r="441" spans="1:65" s="2" customFormat="1" ht="78">
      <c r="A441" s="33"/>
      <c r="B441" s="34"/>
      <c r="C441" s="35"/>
      <c r="D441" s="198" t="s">
        <v>141</v>
      </c>
      <c r="E441" s="35"/>
      <c r="F441" s="203" t="s">
        <v>635</v>
      </c>
      <c r="G441" s="35"/>
      <c r="H441" s="35"/>
      <c r="I441" s="200"/>
      <c r="J441" s="35"/>
      <c r="K441" s="35"/>
      <c r="L441" s="38"/>
      <c r="M441" s="201"/>
      <c r="N441" s="202"/>
      <c r="O441" s="70"/>
      <c r="P441" s="70"/>
      <c r="Q441" s="70"/>
      <c r="R441" s="70"/>
      <c r="S441" s="70"/>
      <c r="T441" s="7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141</v>
      </c>
      <c r="AU441" s="16" t="s">
        <v>84</v>
      </c>
    </row>
    <row r="442" spans="1:65" s="12" customFormat="1" ht="25.9" customHeight="1">
      <c r="B442" s="169"/>
      <c r="C442" s="170"/>
      <c r="D442" s="171" t="s">
        <v>73</v>
      </c>
      <c r="E442" s="172" t="s">
        <v>636</v>
      </c>
      <c r="F442" s="172" t="s">
        <v>637</v>
      </c>
      <c r="G442" s="170"/>
      <c r="H442" s="170"/>
      <c r="I442" s="173"/>
      <c r="J442" s="174">
        <f>BK442</f>
        <v>0</v>
      </c>
      <c r="K442" s="170"/>
      <c r="L442" s="175"/>
      <c r="M442" s="176"/>
      <c r="N442" s="177"/>
      <c r="O442" s="177"/>
      <c r="P442" s="178">
        <f>P443+P464</f>
        <v>0</v>
      </c>
      <c r="Q442" s="177"/>
      <c r="R442" s="178">
        <f>R443+R464</f>
        <v>3.3412392519999998</v>
      </c>
      <c r="S442" s="177"/>
      <c r="T442" s="179">
        <f>T443+T464</f>
        <v>0</v>
      </c>
      <c r="AR442" s="180" t="s">
        <v>84</v>
      </c>
      <c r="AT442" s="181" t="s">
        <v>73</v>
      </c>
      <c r="AU442" s="181" t="s">
        <v>74</v>
      </c>
      <c r="AY442" s="180" t="s">
        <v>130</v>
      </c>
      <c r="BK442" s="182">
        <f>BK443+BK464</f>
        <v>0</v>
      </c>
    </row>
    <row r="443" spans="1:65" s="12" customFormat="1" ht="22.9" customHeight="1">
      <c r="B443" s="169"/>
      <c r="C443" s="170"/>
      <c r="D443" s="171" t="s">
        <v>73</v>
      </c>
      <c r="E443" s="183" t="s">
        <v>638</v>
      </c>
      <c r="F443" s="183" t="s">
        <v>639</v>
      </c>
      <c r="G443" s="170"/>
      <c r="H443" s="170"/>
      <c r="I443" s="173"/>
      <c r="J443" s="184">
        <f>BK443</f>
        <v>0</v>
      </c>
      <c r="K443" s="170"/>
      <c r="L443" s="175"/>
      <c r="M443" s="176"/>
      <c r="N443" s="177"/>
      <c r="O443" s="177"/>
      <c r="P443" s="178">
        <f>SUM(P444:P463)</f>
        <v>0</v>
      </c>
      <c r="Q443" s="177"/>
      <c r="R443" s="178">
        <f>SUM(R444:R463)</f>
        <v>3.3399552519999998</v>
      </c>
      <c r="S443" s="177"/>
      <c r="T443" s="179">
        <f>SUM(T444:T463)</f>
        <v>0</v>
      </c>
      <c r="AR443" s="180" t="s">
        <v>84</v>
      </c>
      <c r="AT443" s="181" t="s">
        <v>73</v>
      </c>
      <c r="AU443" s="181" t="s">
        <v>82</v>
      </c>
      <c r="AY443" s="180" t="s">
        <v>130</v>
      </c>
      <c r="BK443" s="182">
        <f>SUM(BK444:BK463)</f>
        <v>0</v>
      </c>
    </row>
    <row r="444" spans="1:65" s="2" customFormat="1" ht="33" customHeight="1">
      <c r="A444" s="33"/>
      <c r="B444" s="34"/>
      <c r="C444" s="185" t="s">
        <v>640</v>
      </c>
      <c r="D444" s="185" t="s">
        <v>132</v>
      </c>
      <c r="E444" s="186" t="s">
        <v>641</v>
      </c>
      <c r="F444" s="187" t="s">
        <v>642</v>
      </c>
      <c r="G444" s="188" t="s">
        <v>167</v>
      </c>
      <c r="H444" s="189">
        <v>137.9</v>
      </c>
      <c r="I444" s="190"/>
      <c r="J444" s="191">
        <f>ROUND(I444*H444,2)</f>
        <v>0</v>
      </c>
      <c r="K444" s="187" t="s">
        <v>136</v>
      </c>
      <c r="L444" s="38"/>
      <c r="M444" s="192" t="s">
        <v>1</v>
      </c>
      <c r="N444" s="193" t="s">
        <v>39</v>
      </c>
      <c r="O444" s="70"/>
      <c r="P444" s="194">
        <f>O444*H444</f>
        <v>0</v>
      </c>
      <c r="Q444" s="194">
        <v>4.9319999999999995E-4</v>
      </c>
      <c r="R444" s="194">
        <f>Q444*H444</f>
        <v>6.8012279999999994E-2</v>
      </c>
      <c r="S444" s="194">
        <v>0</v>
      </c>
      <c r="T444" s="195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96" t="s">
        <v>241</v>
      </c>
      <c r="AT444" s="196" t="s">
        <v>132</v>
      </c>
      <c r="AU444" s="196" t="s">
        <v>84</v>
      </c>
      <c r="AY444" s="16" t="s">
        <v>130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6" t="s">
        <v>82</v>
      </c>
      <c r="BK444" s="197">
        <f>ROUND(I444*H444,2)</f>
        <v>0</v>
      </c>
      <c r="BL444" s="16" t="s">
        <v>241</v>
      </c>
      <c r="BM444" s="196" t="s">
        <v>643</v>
      </c>
    </row>
    <row r="445" spans="1:65" s="2" customFormat="1" ht="19.5">
      <c r="A445" s="33"/>
      <c r="B445" s="34"/>
      <c r="C445" s="35"/>
      <c r="D445" s="198" t="s">
        <v>139</v>
      </c>
      <c r="E445" s="35"/>
      <c r="F445" s="199" t="s">
        <v>644</v>
      </c>
      <c r="G445" s="35"/>
      <c r="H445" s="35"/>
      <c r="I445" s="200"/>
      <c r="J445" s="35"/>
      <c r="K445" s="35"/>
      <c r="L445" s="38"/>
      <c r="M445" s="201"/>
      <c r="N445" s="202"/>
      <c r="O445" s="70"/>
      <c r="P445" s="70"/>
      <c r="Q445" s="70"/>
      <c r="R445" s="70"/>
      <c r="S445" s="70"/>
      <c r="T445" s="71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6" t="s">
        <v>139</v>
      </c>
      <c r="AU445" s="16" t="s">
        <v>84</v>
      </c>
    </row>
    <row r="446" spans="1:65" s="2" customFormat="1" ht="19.5">
      <c r="A446" s="33"/>
      <c r="B446" s="34"/>
      <c r="C446" s="35"/>
      <c r="D446" s="198" t="s">
        <v>155</v>
      </c>
      <c r="E446" s="35"/>
      <c r="F446" s="203" t="s">
        <v>645</v>
      </c>
      <c r="G446" s="35"/>
      <c r="H446" s="35"/>
      <c r="I446" s="200"/>
      <c r="J446" s="35"/>
      <c r="K446" s="35"/>
      <c r="L446" s="38"/>
      <c r="M446" s="201"/>
      <c r="N446" s="202"/>
      <c r="O446" s="70"/>
      <c r="P446" s="70"/>
      <c r="Q446" s="70"/>
      <c r="R446" s="70"/>
      <c r="S446" s="70"/>
      <c r="T446" s="71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155</v>
      </c>
      <c r="AU446" s="16" t="s">
        <v>84</v>
      </c>
    </row>
    <row r="447" spans="1:65" s="2" customFormat="1" ht="24">
      <c r="A447" s="33"/>
      <c r="B447" s="34"/>
      <c r="C447" s="185" t="s">
        <v>646</v>
      </c>
      <c r="D447" s="185" t="s">
        <v>132</v>
      </c>
      <c r="E447" s="186" t="s">
        <v>647</v>
      </c>
      <c r="F447" s="187" t="s">
        <v>648</v>
      </c>
      <c r="G447" s="188" t="s">
        <v>135</v>
      </c>
      <c r="H447" s="189">
        <v>148</v>
      </c>
      <c r="I447" s="190"/>
      <c r="J447" s="191">
        <f>ROUND(I447*H447,2)</f>
        <v>0</v>
      </c>
      <c r="K447" s="187" t="s">
        <v>136</v>
      </c>
      <c r="L447" s="38"/>
      <c r="M447" s="192" t="s">
        <v>1</v>
      </c>
      <c r="N447" s="193" t="s">
        <v>39</v>
      </c>
      <c r="O447" s="70"/>
      <c r="P447" s="194">
        <f>O447*H447</f>
        <v>0</v>
      </c>
      <c r="Q447" s="194">
        <v>0</v>
      </c>
      <c r="R447" s="194">
        <f>Q447*H447</f>
        <v>0</v>
      </c>
      <c r="S447" s="194">
        <v>0</v>
      </c>
      <c r="T447" s="195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96" t="s">
        <v>241</v>
      </c>
      <c r="AT447" s="196" t="s">
        <v>132</v>
      </c>
      <c r="AU447" s="196" t="s">
        <v>84</v>
      </c>
      <c r="AY447" s="16" t="s">
        <v>130</v>
      </c>
      <c r="BE447" s="197">
        <f>IF(N447="základní",J447,0)</f>
        <v>0</v>
      </c>
      <c r="BF447" s="197">
        <f>IF(N447="snížená",J447,0)</f>
        <v>0</v>
      </c>
      <c r="BG447" s="197">
        <f>IF(N447="zákl. přenesená",J447,0)</f>
        <v>0</v>
      </c>
      <c r="BH447" s="197">
        <f>IF(N447="sníž. přenesená",J447,0)</f>
        <v>0</v>
      </c>
      <c r="BI447" s="197">
        <f>IF(N447="nulová",J447,0)</f>
        <v>0</v>
      </c>
      <c r="BJ447" s="16" t="s">
        <v>82</v>
      </c>
      <c r="BK447" s="197">
        <f>ROUND(I447*H447,2)</f>
        <v>0</v>
      </c>
      <c r="BL447" s="16" t="s">
        <v>241</v>
      </c>
      <c r="BM447" s="196" t="s">
        <v>649</v>
      </c>
    </row>
    <row r="448" spans="1:65" s="2" customFormat="1" ht="19.5">
      <c r="A448" s="33"/>
      <c r="B448" s="34"/>
      <c r="C448" s="35"/>
      <c r="D448" s="198" t="s">
        <v>139</v>
      </c>
      <c r="E448" s="35"/>
      <c r="F448" s="199" t="s">
        <v>650</v>
      </c>
      <c r="G448" s="35"/>
      <c r="H448" s="35"/>
      <c r="I448" s="200"/>
      <c r="J448" s="35"/>
      <c r="K448" s="35"/>
      <c r="L448" s="38"/>
      <c r="M448" s="201"/>
      <c r="N448" s="202"/>
      <c r="O448" s="70"/>
      <c r="P448" s="70"/>
      <c r="Q448" s="70"/>
      <c r="R448" s="70"/>
      <c r="S448" s="70"/>
      <c r="T448" s="71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T448" s="16" t="s">
        <v>139</v>
      </c>
      <c r="AU448" s="16" t="s">
        <v>84</v>
      </c>
    </row>
    <row r="449" spans="1:65" s="2" customFormat="1" ht="21.75" customHeight="1">
      <c r="A449" s="33"/>
      <c r="B449" s="34"/>
      <c r="C449" s="226" t="s">
        <v>651</v>
      </c>
      <c r="D449" s="226" t="s">
        <v>220</v>
      </c>
      <c r="E449" s="227" t="s">
        <v>652</v>
      </c>
      <c r="F449" s="228" t="s">
        <v>653</v>
      </c>
      <c r="G449" s="229" t="s">
        <v>167</v>
      </c>
      <c r="H449" s="230">
        <v>18</v>
      </c>
      <c r="I449" s="231"/>
      <c r="J449" s="232">
        <f>ROUND(I449*H449,2)</f>
        <v>0</v>
      </c>
      <c r="K449" s="228" t="s">
        <v>1</v>
      </c>
      <c r="L449" s="233"/>
      <c r="M449" s="234" t="s">
        <v>1</v>
      </c>
      <c r="N449" s="235" t="s">
        <v>39</v>
      </c>
      <c r="O449" s="70"/>
      <c r="P449" s="194">
        <f>O449*H449</f>
        <v>0</v>
      </c>
      <c r="Q449" s="194">
        <v>5.7999999999999996E-3</v>
      </c>
      <c r="R449" s="194">
        <f>Q449*H449</f>
        <v>0.10439999999999999</v>
      </c>
      <c r="S449" s="194">
        <v>0</v>
      </c>
      <c r="T449" s="195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96" t="s">
        <v>333</v>
      </c>
      <c r="AT449" s="196" t="s">
        <v>220</v>
      </c>
      <c r="AU449" s="196" t="s">
        <v>84</v>
      </c>
      <c r="AY449" s="16" t="s">
        <v>130</v>
      </c>
      <c r="BE449" s="197">
        <f>IF(N449="základní",J449,0)</f>
        <v>0</v>
      </c>
      <c r="BF449" s="197">
        <f>IF(N449="snížená",J449,0)</f>
        <v>0</v>
      </c>
      <c r="BG449" s="197">
        <f>IF(N449="zákl. přenesená",J449,0)</f>
        <v>0</v>
      </c>
      <c r="BH449" s="197">
        <f>IF(N449="sníž. přenesená",J449,0)</f>
        <v>0</v>
      </c>
      <c r="BI449" s="197">
        <f>IF(N449="nulová",J449,0)</f>
        <v>0</v>
      </c>
      <c r="BJ449" s="16" t="s">
        <v>82</v>
      </c>
      <c r="BK449" s="197">
        <f>ROUND(I449*H449,2)</f>
        <v>0</v>
      </c>
      <c r="BL449" s="16" t="s">
        <v>241</v>
      </c>
      <c r="BM449" s="196" t="s">
        <v>654</v>
      </c>
    </row>
    <row r="450" spans="1:65" s="2" customFormat="1" ht="19.5">
      <c r="A450" s="33"/>
      <c r="B450" s="34"/>
      <c r="C450" s="35"/>
      <c r="D450" s="198" t="s">
        <v>155</v>
      </c>
      <c r="E450" s="35"/>
      <c r="F450" s="203" t="s">
        <v>655</v>
      </c>
      <c r="G450" s="35"/>
      <c r="H450" s="35"/>
      <c r="I450" s="200"/>
      <c r="J450" s="35"/>
      <c r="K450" s="35"/>
      <c r="L450" s="38"/>
      <c r="M450" s="201"/>
      <c r="N450" s="202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155</v>
      </c>
      <c r="AU450" s="16" t="s">
        <v>84</v>
      </c>
    </row>
    <row r="451" spans="1:65" s="2" customFormat="1" ht="21.75" customHeight="1">
      <c r="A451" s="33"/>
      <c r="B451" s="34"/>
      <c r="C451" s="226" t="s">
        <v>656</v>
      </c>
      <c r="D451" s="226" t="s">
        <v>220</v>
      </c>
      <c r="E451" s="227" t="s">
        <v>657</v>
      </c>
      <c r="F451" s="228" t="s">
        <v>658</v>
      </c>
      <c r="G451" s="229" t="s">
        <v>167</v>
      </c>
      <c r="H451" s="230">
        <v>148</v>
      </c>
      <c r="I451" s="231"/>
      <c r="J451" s="232">
        <f>ROUND(I451*H451,2)</f>
        <v>0</v>
      </c>
      <c r="K451" s="228" t="s">
        <v>1</v>
      </c>
      <c r="L451" s="233"/>
      <c r="M451" s="234" t="s">
        <v>1</v>
      </c>
      <c r="N451" s="235" t="s">
        <v>39</v>
      </c>
      <c r="O451" s="70"/>
      <c r="P451" s="194">
        <f>O451*H451</f>
        <v>0</v>
      </c>
      <c r="Q451" s="194">
        <v>1.61E-2</v>
      </c>
      <c r="R451" s="194">
        <f>Q451*H451</f>
        <v>2.3828</v>
      </c>
      <c r="S451" s="194">
        <v>0</v>
      </c>
      <c r="T451" s="195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96" t="s">
        <v>333</v>
      </c>
      <c r="AT451" s="196" t="s">
        <v>220</v>
      </c>
      <c r="AU451" s="196" t="s">
        <v>84</v>
      </c>
      <c r="AY451" s="16" t="s">
        <v>130</v>
      </c>
      <c r="BE451" s="197">
        <f>IF(N451="základní",J451,0)</f>
        <v>0</v>
      </c>
      <c r="BF451" s="197">
        <f>IF(N451="snížená",J451,0)</f>
        <v>0</v>
      </c>
      <c r="BG451" s="197">
        <f>IF(N451="zákl. přenesená",J451,0)</f>
        <v>0</v>
      </c>
      <c r="BH451" s="197">
        <f>IF(N451="sníž. přenesená",J451,0)</f>
        <v>0</v>
      </c>
      <c r="BI451" s="197">
        <f>IF(N451="nulová",J451,0)</f>
        <v>0</v>
      </c>
      <c r="BJ451" s="16" t="s">
        <v>82</v>
      </c>
      <c r="BK451" s="197">
        <f>ROUND(I451*H451,2)</f>
        <v>0</v>
      </c>
      <c r="BL451" s="16" t="s">
        <v>241</v>
      </c>
      <c r="BM451" s="196" t="s">
        <v>659</v>
      </c>
    </row>
    <row r="452" spans="1:65" s="2" customFormat="1" ht="19.5">
      <c r="A452" s="33"/>
      <c r="B452" s="34"/>
      <c r="C452" s="35"/>
      <c r="D452" s="198" t="s">
        <v>155</v>
      </c>
      <c r="E452" s="35"/>
      <c r="F452" s="203" t="s">
        <v>660</v>
      </c>
      <c r="G452" s="35"/>
      <c r="H452" s="35"/>
      <c r="I452" s="200"/>
      <c r="J452" s="35"/>
      <c r="K452" s="35"/>
      <c r="L452" s="38"/>
      <c r="M452" s="201"/>
      <c r="N452" s="202"/>
      <c r="O452" s="70"/>
      <c r="P452" s="70"/>
      <c r="Q452" s="70"/>
      <c r="R452" s="70"/>
      <c r="S452" s="70"/>
      <c r="T452" s="71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155</v>
      </c>
      <c r="AU452" s="16" t="s">
        <v>84</v>
      </c>
    </row>
    <row r="453" spans="1:65" s="2" customFormat="1" ht="24">
      <c r="A453" s="33"/>
      <c r="B453" s="34"/>
      <c r="C453" s="226" t="s">
        <v>661</v>
      </c>
      <c r="D453" s="226" t="s">
        <v>220</v>
      </c>
      <c r="E453" s="227" t="s">
        <v>662</v>
      </c>
      <c r="F453" s="228" t="s">
        <v>663</v>
      </c>
      <c r="G453" s="229" t="s">
        <v>244</v>
      </c>
      <c r="H453" s="230">
        <v>420</v>
      </c>
      <c r="I453" s="231"/>
      <c r="J453" s="232">
        <f>ROUND(I453*H453,2)</f>
        <v>0</v>
      </c>
      <c r="K453" s="228" t="s">
        <v>1</v>
      </c>
      <c r="L453" s="233"/>
      <c r="M453" s="234" t="s">
        <v>1</v>
      </c>
      <c r="N453" s="235" t="s">
        <v>39</v>
      </c>
      <c r="O453" s="70"/>
      <c r="P453" s="194">
        <f>O453*H453</f>
        <v>0</v>
      </c>
      <c r="Q453" s="194">
        <v>0</v>
      </c>
      <c r="R453" s="194">
        <f>Q453*H453</f>
        <v>0</v>
      </c>
      <c r="S453" s="194">
        <v>0</v>
      </c>
      <c r="T453" s="195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96" t="s">
        <v>333</v>
      </c>
      <c r="AT453" s="196" t="s">
        <v>220</v>
      </c>
      <c r="AU453" s="196" t="s">
        <v>84</v>
      </c>
      <c r="AY453" s="16" t="s">
        <v>130</v>
      </c>
      <c r="BE453" s="197">
        <f>IF(N453="základní",J453,0)</f>
        <v>0</v>
      </c>
      <c r="BF453" s="197">
        <f>IF(N453="snížená",J453,0)</f>
        <v>0</v>
      </c>
      <c r="BG453" s="197">
        <f>IF(N453="zákl. přenesená",J453,0)</f>
        <v>0</v>
      </c>
      <c r="BH453" s="197">
        <f>IF(N453="sníž. přenesená",J453,0)</f>
        <v>0</v>
      </c>
      <c r="BI453" s="197">
        <f>IF(N453="nulová",J453,0)</f>
        <v>0</v>
      </c>
      <c r="BJ453" s="16" t="s">
        <v>82</v>
      </c>
      <c r="BK453" s="197">
        <f>ROUND(I453*H453,2)</f>
        <v>0</v>
      </c>
      <c r="BL453" s="16" t="s">
        <v>241</v>
      </c>
      <c r="BM453" s="196" t="s">
        <v>664</v>
      </c>
    </row>
    <row r="454" spans="1:65" s="2" customFormat="1" ht="33" customHeight="1">
      <c r="A454" s="33"/>
      <c r="B454" s="34"/>
      <c r="C454" s="185" t="s">
        <v>665</v>
      </c>
      <c r="D454" s="185" t="s">
        <v>132</v>
      </c>
      <c r="E454" s="186" t="s">
        <v>641</v>
      </c>
      <c r="F454" s="187" t="s">
        <v>642</v>
      </c>
      <c r="G454" s="188" t="s">
        <v>167</v>
      </c>
      <c r="H454" s="189">
        <v>104.71</v>
      </c>
      <c r="I454" s="190"/>
      <c r="J454" s="191">
        <f>ROUND(I454*H454,2)</f>
        <v>0</v>
      </c>
      <c r="K454" s="187" t="s">
        <v>136</v>
      </c>
      <c r="L454" s="38"/>
      <c r="M454" s="192" t="s">
        <v>1</v>
      </c>
      <c r="N454" s="193" t="s">
        <v>39</v>
      </c>
      <c r="O454" s="70"/>
      <c r="P454" s="194">
        <f>O454*H454</f>
        <v>0</v>
      </c>
      <c r="Q454" s="194">
        <v>4.9319999999999995E-4</v>
      </c>
      <c r="R454" s="194">
        <f>Q454*H454</f>
        <v>5.1642971999999995E-2</v>
      </c>
      <c r="S454" s="194">
        <v>0</v>
      </c>
      <c r="T454" s="195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96" t="s">
        <v>241</v>
      </c>
      <c r="AT454" s="196" t="s">
        <v>132</v>
      </c>
      <c r="AU454" s="196" t="s">
        <v>84</v>
      </c>
      <c r="AY454" s="16" t="s">
        <v>130</v>
      </c>
      <c r="BE454" s="197">
        <f>IF(N454="základní",J454,0)</f>
        <v>0</v>
      </c>
      <c r="BF454" s="197">
        <f>IF(N454="snížená",J454,0)</f>
        <v>0</v>
      </c>
      <c r="BG454" s="197">
        <f>IF(N454="zákl. přenesená",J454,0)</f>
        <v>0</v>
      </c>
      <c r="BH454" s="197">
        <f>IF(N454="sníž. přenesená",J454,0)</f>
        <v>0</v>
      </c>
      <c r="BI454" s="197">
        <f>IF(N454="nulová",J454,0)</f>
        <v>0</v>
      </c>
      <c r="BJ454" s="16" t="s">
        <v>82</v>
      </c>
      <c r="BK454" s="197">
        <f>ROUND(I454*H454,2)</f>
        <v>0</v>
      </c>
      <c r="BL454" s="16" t="s">
        <v>241</v>
      </c>
      <c r="BM454" s="196" t="s">
        <v>666</v>
      </c>
    </row>
    <row r="455" spans="1:65" s="2" customFormat="1" ht="19.5">
      <c r="A455" s="33"/>
      <c r="B455" s="34"/>
      <c r="C455" s="35"/>
      <c r="D455" s="198" t="s">
        <v>139</v>
      </c>
      <c r="E455" s="35"/>
      <c r="F455" s="199" t="s">
        <v>644</v>
      </c>
      <c r="G455" s="35"/>
      <c r="H455" s="35"/>
      <c r="I455" s="200"/>
      <c r="J455" s="35"/>
      <c r="K455" s="35"/>
      <c r="L455" s="38"/>
      <c r="M455" s="201"/>
      <c r="N455" s="202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139</v>
      </c>
      <c r="AU455" s="16" t="s">
        <v>84</v>
      </c>
    </row>
    <row r="456" spans="1:65" s="2" customFormat="1" ht="19.5">
      <c r="A456" s="33"/>
      <c r="B456" s="34"/>
      <c r="C456" s="35"/>
      <c r="D456" s="198" t="s">
        <v>155</v>
      </c>
      <c r="E456" s="35"/>
      <c r="F456" s="203" t="s">
        <v>667</v>
      </c>
      <c r="G456" s="35"/>
      <c r="H456" s="35"/>
      <c r="I456" s="200"/>
      <c r="J456" s="35"/>
      <c r="K456" s="35"/>
      <c r="L456" s="38"/>
      <c r="M456" s="201"/>
      <c r="N456" s="202"/>
      <c r="O456" s="70"/>
      <c r="P456" s="70"/>
      <c r="Q456" s="70"/>
      <c r="R456" s="70"/>
      <c r="S456" s="70"/>
      <c r="T456" s="71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16" t="s">
        <v>155</v>
      </c>
      <c r="AU456" s="16" t="s">
        <v>84</v>
      </c>
    </row>
    <row r="457" spans="1:65" s="13" customFormat="1" ht="11.25">
      <c r="B457" s="204"/>
      <c r="C457" s="205"/>
      <c r="D457" s="198" t="s">
        <v>161</v>
      </c>
      <c r="E457" s="206" t="s">
        <v>1</v>
      </c>
      <c r="F457" s="207" t="s">
        <v>668</v>
      </c>
      <c r="G457" s="205"/>
      <c r="H457" s="208">
        <v>104.71</v>
      </c>
      <c r="I457" s="209"/>
      <c r="J457" s="205"/>
      <c r="K457" s="205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161</v>
      </c>
      <c r="AU457" s="214" t="s">
        <v>84</v>
      </c>
      <c r="AV457" s="13" t="s">
        <v>84</v>
      </c>
      <c r="AW457" s="13" t="s">
        <v>31</v>
      </c>
      <c r="AX457" s="13" t="s">
        <v>82</v>
      </c>
      <c r="AY457" s="214" t="s">
        <v>130</v>
      </c>
    </row>
    <row r="458" spans="1:65" s="2" customFormat="1" ht="24">
      <c r="A458" s="33"/>
      <c r="B458" s="34"/>
      <c r="C458" s="185" t="s">
        <v>669</v>
      </c>
      <c r="D458" s="185" t="s">
        <v>132</v>
      </c>
      <c r="E458" s="186" t="s">
        <v>647</v>
      </c>
      <c r="F458" s="187" t="s">
        <v>648</v>
      </c>
      <c r="G458" s="188" t="s">
        <v>135</v>
      </c>
      <c r="H458" s="189">
        <v>222</v>
      </c>
      <c r="I458" s="190"/>
      <c r="J458" s="191">
        <f>ROUND(I458*H458,2)</f>
        <v>0</v>
      </c>
      <c r="K458" s="187" t="s">
        <v>136</v>
      </c>
      <c r="L458" s="38"/>
      <c r="M458" s="192" t="s">
        <v>1</v>
      </c>
      <c r="N458" s="193" t="s">
        <v>39</v>
      </c>
      <c r="O458" s="70"/>
      <c r="P458" s="194">
        <f>O458*H458</f>
        <v>0</v>
      </c>
      <c r="Q458" s="194">
        <v>0</v>
      </c>
      <c r="R458" s="194">
        <f>Q458*H458</f>
        <v>0</v>
      </c>
      <c r="S458" s="194">
        <v>0</v>
      </c>
      <c r="T458" s="195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96" t="s">
        <v>241</v>
      </c>
      <c r="AT458" s="196" t="s">
        <v>132</v>
      </c>
      <c r="AU458" s="196" t="s">
        <v>84</v>
      </c>
      <c r="AY458" s="16" t="s">
        <v>130</v>
      </c>
      <c r="BE458" s="197">
        <f>IF(N458="základní",J458,0)</f>
        <v>0</v>
      </c>
      <c r="BF458" s="197">
        <f>IF(N458="snížená",J458,0)</f>
        <v>0</v>
      </c>
      <c r="BG458" s="197">
        <f>IF(N458="zákl. přenesená",J458,0)</f>
        <v>0</v>
      </c>
      <c r="BH458" s="197">
        <f>IF(N458="sníž. přenesená",J458,0)</f>
        <v>0</v>
      </c>
      <c r="BI458" s="197">
        <f>IF(N458="nulová",J458,0)</f>
        <v>0</v>
      </c>
      <c r="BJ458" s="16" t="s">
        <v>82</v>
      </c>
      <c r="BK458" s="197">
        <f>ROUND(I458*H458,2)</f>
        <v>0</v>
      </c>
      <c r="BL458" s="16" t="s">
        <v>241</v>
      </c>
      <c r="BM458" s="196" t="s">
        <v>670</v>
      </c>
    </row>
    <row r="459" spans="1:65" s="2" customFormat="1" ht="19.5">
      <c r="A459" s="33"/>
      <c r="B459" s="34"/>
      <c r="C459" s="35"/>
      <c r="D459" s="198" t="s">
        <v>139</v>
      </c>
      <c r="E459" s="35"/>
      <c r="F459" s="199" t="s">
        <v>650</v>
      </c>
      <c r="G459" s="35"/>
      <c r="H459" s="35"/>
      <c r="I459" s="200"/>
      <c r="J459" s="35"/>
      <c r="K459" s="35"/>
      <c r="L459" s="38"/>
      <c r="M459" s="201"/>
      <c r="N459" s="202"/>
      <c r="O459" s="70"/>
      <c r="P459" s="70"/>
      <c r="Q459" s="70"/>
      <c r="R459" s="70"/>
      <c r="S459" s="70"/>
      <c r="T459" s="71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T459" s="16" t="s">
        <v>139</v>
      </c>
      <c r="AU459" s="16" t="s">
        <v>84</v>
      </c>
    </row>
    <row r="460" spans="1:65" s="2" customFormat="1" ht="21.75" customHeight="1">
      <c r="A460" s="33"/>
      <c r="B460" s="34"/>
      <c r="C460" s="226" t="s">
        <v>671</v>
      </c>
      <c r="D460" s="226" t="s">
        <v>220</v>
      </c>
      <c r="E460" s="227" t="s">
        <v>672</v>
      </c>
      <c r="F460" s="228" t="s">
        <v>673</v>
      </c>
      <c r="G460" s="229" t="s">
        <v>167</v>
      </c>
      <c r="H460" s="230">
        <v>126</v>
      </c>
      <c r="I460" s="231"/>
      <c r="J460" s="232">
        <f>ROUND(I460*H460,2)</f>
        <v>0</v>
      </c>
      <c r="K460" s="228" t="s">
        <v>1</v>
      </c>
      <c r="L460" s="233"/>
      <c r="M460" s="234" t="s">
        <v>1</v>
      </c>
      <c r="N460" s="235" t="s">
        <v>39</v>
      </c>
      <c r="O460" s="70"/>
      <c r="P460" s="194">
        <f>O460*H460</f>
        <v>0</v>
      </c>
      <c r="Q460" s="194">
        <v>5.7999999999999996E-3</v>
      </c>
      <c r="R460" s="194">
        <f>Q460*H460</f>
        <v>0.73079999999999989</v>
      </c>
      <c r="S460" s="194">
        <v>0</v>
      </c>
      <c r="T460" s="195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96" t="s">
        <v>333</v>
      </c>
      <c r="AT460" s="196" t="s">
        <v>220</v>
      </c>
      <c r="AU460" s="196" t="s">
        <v>84</v>
      </c>
      <c r="AY460" s="16" t="s">
        <v>130</v>
      </c>
      <c r="BE460" s="197">
        <f>IF(N460="základní",J460,0)</f>
        <v>0</v>
      </c>
      <c r="BF460" s="197">
        <f>IF(N460="snížená",J460,0)</f>
        <v>0</v>
      </c>
      <c r="BG460" s="197">
        <f>IF(N460="zákl. přenesená",J460,0)</f>
        <v>0</v>
      </c>
      <c r="BH460" s="197">
        <f>IF(N460="sníž. přenesená",J460,0)</f>
        <v>0</v>
      </c>
      <c r="BI460" s="197">
        <f>IF(N460="nulová",J460,0)</f>
        <v>0</v>
      </c>
      <c r="BJ460" s="16" t="s">
        <v>82</v>
      </c>
      <c r="BK460" s="197">
        <f>ROUND(I460*H460,2)</f>
        <v>0</v>
      </c>
      <c r="BL460" s="16" t="s">
        <v>241</v>
      </c>
      <c r="BM460" s="196" t="s">
        <v>674</v>
      </c>
    </row>
    <row r="461" spans="1:65" s="2" customFormat="1" ht="11.25">
      <c r="A461" s="33"/>
      <c r="B461" s="34"/>
      <c r="C461" s="35"/>
      <c r="D461" s="198" t="s">
        <v>139</v>
      </c>
      <c r="E461" s="35"/>
      <c r="F461" s="199" t="s">
        <v>675</v>
      </c>
      <c r="G461" s="35"/>
      <c r="H461" s="35"/>
      <c r="I461" s="200"/>
      <c r="J461" s="35"/>
      <c r="K461" s="35"/>
      <c r="L461" s="38"/>
      <c r="M461" s="201"/>
      <c r="N461" s="202"/>
      <c r="O461" s="70"/>
      <c r="P461" s="70"/>
      <c r="Q461" s="70"/>
      <c r="R461" s="70"/>
      <c r="S461" s="70"/>
      <c r="T461" s="71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6" t="s">
        <v>139</v>
      </c>
      <c r="AU461" s="16" t="s">
        <v>84</v>
      </c>
    </row>
    <row r="462" spans="1:65" s="2" customFormat="1" ht="16.5" customHeight="1">
      <c r="A462" s="33"/>
      <c r="B462" s="34"/>
      <c r="C462" s="226" t="s">
        <v>676</v>
      </c>
      <c r="D462" s="226" t="s">
        <v>220</v>
      </c>
      <c r="E462" s="227" t="s">
        <v>677</v>
      </c>
      <c r="F462" s="228" t="s">
        <v>678</v>
      </c>
      <c r="G462" s="229" t="s">
        <v>244</v>
      </c>
      <c r="H462" s="230">
        <v>230</v>
      </c>
      <c r="I462" s="231"/>
      <c r="J462" s="232">
        <f>ROUND(I462*H462,2)</f>
        <v>0</v>
      </c>
      <c r="K462" s="228" t="s">
        <v>1</v>
      </c>
      <c r="L462" s="233"/>
      <c r="M462" s="234" t="s">
        <v>1</v>
      </c>
      <c r="N462" s="235" t="s">
        <v>39</v>
      </c>
      <c r="O462" s="70"/>
      <c r="P462" s="194">
        <f>O462*H462</f>
        <v>0</v>
      </c>
      <c r="Q462" s="194">
        <v>1.0000000000000001E-5</v>
      </c>
      <c r="R462" s="194">
        <f>Q462*H462</f>
        <v>2.3000000000000004E-3</v>
      </c>
      <c r="S462" s="194">
        <v>0</v>
      </c>
      <c r="T462" s="195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6" t="s">
        <v>333</v>
      </c>
      <c r="AT462" s="196" t="s">
        <v>220</v>
      </c>
      <c r="AU462" s="196" t="s">
        <v>84</v>
      </c>
      <c r="AY462" s="16" t="s">
        <v>130</v>
      </c>
      <c r="BE462" s="197">
        <f>IF(N462="základní",J462,0)</f>
        <v>0</v>
      </c>
      <c r="BF462" s="197">
        <f>IF(N462="snížená",J462,0)</f>
        <v>0</v>
      </c>
      <c r="BG462" s="197">
        <f>IF(N462="zákl. přenesená",J462,0)</f>
        <v>0</v>
      </c>
      <c r="BH462" s="197">
        <f>IF(N462="sníž. přenesená",J462,0)</f>
        <v>0</v>
      </c>
      <c r="BI462" s="197">
        <f>IF(N462="nulová",J462,0)</f>
        <v>0</v>
      </c>
      <c r="BJ462" s="16" t="s">
        <v>82</v>
      </c>
      <c r="BK462" s="197">
        <f>ROUND(I462*H462,2)</f>
        <v>0</v>
      </c>
      <c r="BL462" s="16" t="s">
        <v>241</v>
      </c>
      <c r="BM462" s="196" t="s">
        <v>679</v>
      </c>
    </row>
    <row r="463" spans="1:65" s="2" customFormat="1" ht="11.25">
      <c r="A463" s="33"/>
      <c r="B463" s="34"/>
      <c r="C463" s="35"/>
      <c r="D463" s="198" t="s">
        <v>139</v>
      </c>
      <c r="E463" s="35"/>
      <c r="F463" s="199" t="s">
        <v>680</v>
      </c>
      <c r="G463" s="35"/>
      <c r="H463" s="35"/>
      <c r="I463" s="200"/>
      <c r="J463" s="35"/>
      <c r="K463" s="35"/>
      <c r="L463" s="38"/>
      <c r="M463" s="201"/>
      <c r="N463" s="202"/>
      <c r="O463" s="70"/>
      <c r="P463" s="70"/>
      <c r="Q463" s="70"/>
      <c r="R463" s="70"/>
      <c r="S463" s="70"/>
      <c r="T463" s="71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139</v>
      </c>
      <c r="AU463" s="16" t="s">
        <v>84</v>
      </c>
    </row>
    <row r="464" spans="1:65" s="12" customFormat="1" ht="22.9" customHeight="1">
      <c r="B464" s="169"/>
      <c r="C464" s="170"/>
      <c r="D464" s="171" t="s">
        <v>73</v>
      </c>
      <c r="E464" s="183" t="s">
        <v>681</v>
      </c>
      <c r="F464" s="183" t="s">
        <v>682</v>
      </c>
      <c r="G464" s="170"/>
      <c r="H464" s="170"/>
      <c r="I464" s="173"/>
      <c r="J464" s="184">
        <f>BK464</f>
        <v>0</v>
      </c>
      <c r="K464" s="170"/>
      <c r="L464" s="175"/>
      <c r="M464" s="176"/>
      <c r="N464" s="177"/>
      <c r="O464" s="177"/>
      <c r="P464" s="178">
        <f>SUM(P465:P468)</f>
        <v>0</v>
      </c>
      <c r="Q464" s="177"/>
      <c r="R464" s="178">
        <f>SUM(R465:R468)</f>
        <v>1.284E-3</v>
      </c>
      <c r="S464" s="177"/>
      <c r="T464" s="179">
        <f>SUM(T465:T468)</f>
        <v>0</v>
      </c>
      <c r="AR464" s="180" t="s">
        <v>84</v>
      </c>
      <c r="AT464" s="181" t="s">
        <v>73</v>
      </c>
      <c r="AU464" s="181" t="s">
        <v>82</v>
      </c>
      <c r="AY464" s="180" t="s">
        <v>130</v>
      </c>
      <c r="BK464" s="182">
        <f>SUM(BK465:BK468)</f>
        <v>0</v>
      </c>
    </row>
    <row r="465" spans="1:65" s="2" customFormat="1" ht="24">
      <c r="A465" s="33"/>
      <c r="B465" s="34"/>
      <c r="C465" s="185" t="s">
        <v>683</v>
      </c>
      <c r="D465" s="185" t="s">
        <v>132</v>
      </c>
      <c r="E465" s="186" t="s">
        <v>684</v>
      </c>
      <c r="F465" s="187" t="s">
        <v>685</v>
      </c>
      <c r="G465" s="188" t="s">
        <v>167</v>
      </c>
      <c r="H465" s="189">
        <v>6</v>
      </c>
      <c r="I465" s="190"/>
      <c r="J465" s="191">
        <f>ROUND(I465*H465,2)</f>
        <v>0</v>
      </c>
      <c r="K465" s="187" t="s">
        <v>136</v>
      </c>
      <c r="L465" s="38"/>
      <c r="M465" s="192" t="s">
        <v>1</v>
      </c>
      <c r="N465" s="193" t="s">
        <v>39</v>
      </c>
      <c r="O465" s="70"/>
      <c r="P465" s="194">
        <f>O465*H465</f>
        <v>0</v>
      </c>
      <c r="Q465" s="194">
        <v>2.14E-4</v>
      </c>
      <c r="R465" s="194">
        <f>Q465*H465</f>
        <v>1.284E-3</v>
      </c>
      <c r="S465" s="194">
        <v>0</v>
      </c>
      <c r="T465" s="195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96" t="s">
        <v>241</v>
      </c>
      <c r="AT465" s="196" t="s">
        <v>132</v>
      </c>
      <c r="AU465" s="196" t="s">
        <v>84</v>
      </c>
      <c r="AY465" s="16" t="s">
        <v>130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6" t="s">
        <v>82</v>
      </c>
      <c r="BK465" s="197">
        <f>ROUND(I465*H465,2)</f>
        <v>0</v>
      </c>
      <c r="BL465" s="16" t="s">
        <v>241</v>
      </c>
      <c r="BM465" s="196" t="s">
        <v>686</v>
      </c>
    </row>
    <row r="466" spans="1:65" s="2" customFormat="1" ht="11.25">
      <c r="A466" s="33"/>
      <c r="B466" s="34"/>
      <c r="C466" s="35"/>
      <c r="D466" s="198" t="s">
        <v>139</v>
      </c>
      <c r="E466" s="35"/>
      <c r="F466" s="199" t="s">
        <v>685</v>
      </c>
      <c r="G466" s="35"/>
      <c r="H466" s="35"/>
      <c r="I466" s="200"/>
      <c r="J466" s="35"/>
      <c r="K466" s="35"/>
      <c r="L466" s="38"/>
      <c r="M466" s="201"/>
      <c r="N466" s="202"/>
      <c r="O466" s="70"/>
      <c r="P466" s="70"/>
      <c r="Q466" s="70"/>
      <c r="R466" s="70"/>
      <c r="S466" s="70"/>
      <c r="T466" s="71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6" t="s">
        <v>139</v>
      </c>
      <c r="AU466" s="16" t="s">
        <v>84</v>
      </c>
    </row>
    <row r="467" spans="1:65" s="2" customFormat="1" ht="29.25">
      <c r="A467" s="33"/>
      <c r="B467" s="34"/>
      <c r="C467" s="35"/>
      <c r="D467" s="198" t="s">
        <v>141</v>
      </c>
      <c r="E467" s="35"/>
      <c r="F467" s="203" t="s">
        <v>687</v>
      </c>
      <c r="G467" s="35"/>
      <c r="H467" s="35"/>
      <c r="I467" s="200"/>
      <c r="J467" s="35"/>
      <c r="K467" s="35"/>
      <c r="L467" s="38"/>
      <c r="M467" s="201"/>
      <c r="N467" s="202"/>
      <c r="O467" s="70"/>
      <c r="P467" s="70"/>
      <c r="Q467" s="70"/>
      <c r="R467" s="70"/>
      <c r="S467" s="70"/>
      <c r="T467" s="71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6" t="s">
        <v>141</v>
      </c>
      <c r="AU467" s="16" t="s">
        <v>84</v>
      </c>
    </row>
    <row r="468" spans="1:65" s="13" customFormat="1" ht="22.5">
      <c r="B468" s="204"/>
      <c r="C468" s="205"/>
      <c r="D468" s="198" t="s">
        <v>161</v>
      </c>
      <c r="E468" s="206" t="s">
        <v>1</v>
      </c>
      <c r="F468" s="207" t="s">
        <v>688</v>
      </c>
      <c r="G468" s="205"/>
      <c r="H468" s="208">
        <v>6</v>
      </c>
      <c r="I468" s="209"/>
      <c r="J468" s="205"/>
      <c r="K468" s="205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161</v>
      </c>
      <c r="AU468" s="214" t="s">
        <v>84</v>
      </c>
      <c r="AV468" s="13" t="s">
        <v>84</v>
      </c>
      <c r="AW468" s="13" t="s">
        <v>31</v>
      </c>
      <c r="AX468" s="13" t="s">
        <v>82</v>
      </c>
      <c r="AY468" s="214" t="s">
        <v>130</v>
      </c>
    </row>
    <row r="469" spans="1:65" s="12" customFormat="1" ht="25.9" customHeight="1">
      <c r="B469" s="169"/>
      <c r="C469" s="170"/>
      <c r="D469" s="171" t="s">
        <v>73</v>
      </c>
      <c r="E469" s="172" t="s">
        <v>689</v>
      </c>
      <c r="F469" s="172" t="s">
        <v>690</v>
      </c>
      <c r="G469" s="170"/>
      <c r="H469" s="170"/>
      <c r="I469" s="173"/>
      <c r="J469" s="174">
        <f>BK469</f>
        <v>0</v>
      </c>
      <c r="K469" s="170"/>
      <c r="L469" s="175"/>
      <c r="M469" s="176"/>
      <c r="N469" s="177"/>
      <c r="O469" s="177"/>
      <c r="P469" s="178">
        <f>SUM(P470:P475)</f>
        <v>0</v>
      </c>
      <c r="Q469" s="177"/>
      <c r="R469" s="178">
        <f>SUM(R470:R475)</f>
        <v>0</v>
      </c>
      <c r="S469" s="177"/>
      <c r="T469" s="179">
        <f>SUM(T470:T475)</f>
        <v>0</v>
      </c>
      <c r="AR469" s="180" t="s">
        <v>137</v>
      </c>
      <c r="AT469" s="181" t="s">
        <v>73</v>
      </c>
      <c r="AU469" s="181" t="s">
        <v>74</v>
      </c>
      <c r="AY469" s="180" t="s">
        <v>130</v>
      </c>
      <c r="BK469" s="182">
        <f>SUM(BK470:BK475)</f>
        <v>0</v>
      </c>
    </row>
    <row r="470" spans="1:65" s="2" customFormat="1" ht="16.5" customHeight="1">
      <c r="A470" s="33"/>
      <c r="B470" s="34"/>
      <c r="C470" s="185" t="s">
        <v>691</v>
      </c>
      <c r="D470" s="185" t="s">
        <v>132</v>
      </c>
      <c r="E470" s="186" t="s">
        <v>692</v>
      </c>
      <c r="F470" s="187" t="s">
        <v>693</v>
      </c>
      <c r="G470" s="188" t="s">
        <v>694</v>
      </c>
      <c r="H470" s="189">
        <v>1240</v>
      </c>
      <c r="I470" s="190"/>
      <c r="J470" s="191">
        <f>ROUND(I470*H470,2)</f>
        <v>0</v>
      </c>
      <c r="K470" s="187" t="s">
        <v>136</v>
      </c>
      <c r="L470" s="38"/>
      <c r="M470" s="192" t="s">
        <v>1</v>
      </c>
      <c r="N470" s="193" t="s">
        <v>39</v>
      </c>
      <c r="O470" s="70"/>
      <c r="P470" s="194">
        <f>O470*H470</f>
        <v>0</v>
      </c>
      <c r="Q470" s="194">
        <v>0</v>
      </c>
      <c r="R470" s="194">
        <f>Q470*H470</f>
        <v>0</v>
      </c>
      <c r="S470" s="194">
        <v>0</v>
      </c>
      <c r="T470" s="195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96" t="s">
        <v>231</v>
      </c>
      <c r="AT470" s="196" t="s">
        <v>132</v>
      </c>
      <c r="AU470" s="196" t="s">
        <v>82</v>
      </c>
      <c r="AY470" s="16" t="s">
        <v>130</v>
      </c>
      <c r="BE470" s="197">
        <f>IF(N470="základní",J470,0)</f>
        <v>0</v>
      </c>
      <c r="BF470" s="197">
        <f>IF(N470="snížená",J470,0)</f>
        <v>0</v>
      </c>
      <c r="BG470" s="197">
        <f>IF(N470="zákl. přenesená",J470,0)</f>
        <v>0</v>
      </c>
      <c r="BH470" s="197">
        <f>IF(N470="sníž. přenesená",J470,0)</f>
        <v>0</v>
      </c>
      <c r="BI470" s="197">
        <f>IF(N470="nulová",J470,0)</f>
        <v>0</v>
      </c>
      <c r="BJ470" s="16" t="s">
        <v>82</v>
      </c>
      <c r="BK470" s="197">
        <f>ROUND(I470*H470,2)</f>
        <v>0</v>
      </c>
      <c r="BL470" s="16" t="s">
        <v>231</v>
      </c>
      <c r="BM470" s="196" t="s">
        <v>695</v>
      </c>
    </row>
    <row r="471" spans="1:65" s="2" customFormat="1" ht="19.5">
      <c r="A471" s="33"/>
      <c r="B471" s="34"/>
      <c r="C471" s="35"/>
      <c r="D471" s="198" t="s">
        <v>139</v>
      </c>
      <c r="E471" s="35"/>
      <c r="F471" s="199" t="s">
        <v>696</v>
      </c>
      <c r="G471" s="35"/>
      <c r="H471" s="35"/>
      <c r="I471" s="200"/>
      <c r="J471" s="35"/>
      <c r="K471" s="35"/>
      <c r="L471" s="38"/>
      <c r="M471" s="201"/>
      <c r="N471" s="202"/>
      <c r="O471" s="70"/>
      <c r="P471" s="70"/>
      <c r="Q471" s="70"/>
      <c r="R471" s="70"/>
      <c r="S471" s="70"/>
      <c r="T471" s="71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139</v>
      </c>
      <c r="AU471" s="16" t="s">
        <v>82</v>
      </c>
    </row>
    <row r="472" spans="1:65" s="13" customFormat="1" ht="11.25">
      <c r="B472" s="204"/>
      <c r="C472" s="205"/>
      <c r="D472" s="198" t="s">
        <v>161</v>
      </c>
      <c r="E472" s="206" t="s">
        <v>1</v>
      </c>
      <c r="F472" s="207" t="s">
        <v>697</v>
      </c>
      <c r="G472" s="205"/>
      <c r="H472" s="208">
        <v>1240</v>
      </c>
      <c r="I472" s="209"/>
      <c r="J472" s="205"/>
      <c r="K472" s="205"/>
      <c r="L472" s="210"/>
      <c r="M472" s="211"/>
      <c r="N472" s="212"/>
      <c r="O472" s="212"/>
      <c r="P472" s="212"/>
      <c r="Q472" s="212"/>
      <c r="R472" s="212"/>
      <c r="S472" s="212"/>
      <c r="T472" s="213"/>
      <c r="AT472" s="214" t="s">
        <v>161</v>
      </c>
      <c r="AU472" s="214" t="s">
        <v>82</v>
      </c>
      <c r="AV472" s="13" t="s">
        <v>84</v>
      </c>
      <c r="AW472" s="13" t="s">
        <v>31</v>
      </c>
      <c r="AX472" s="13" t="s">
        <v>82</v>
      </c>
      <c r="AY472" s="214" t="s">
        <v>130</v>
      </c>
    </row>
    <row r="473" spans="1:65" s="2" customFormat="1" ht="16.5" customHeight="1">
      <c r="A473" s="33"/>
      <c r="B473" s="34"/>
      <c r="C473" s="185" t="s">
        <v>698</v>
      </c>
      <c r="D473" s="185" t="s">
        <v>132</v>
      </c>
      <c r="E473" s="186" t="s">
        <v>699</v>
      </c>
      <c r="F473" s="187" t="s">
        <v>700</v>
      </c>
      <c r="G473" s="188" t="s">
        <v>701</v>
      </c>
      <c r="H473" s="189">
        <v>720</v>
      </c>
      <c r="I473" s="190"/>
      <c r="J473" s="191">
        <f>ROUND(I473*H473,2)</f>
        <v>0</v>
      </c>
      <c r="K473" s="187" t="s">
        <v>1</v>
      </c>
      <c r="L473" s="38"/>
      <c r="M473" s="192" t="s">
        <v>1</v>
      </c>
      <c r="N473" s="193" t="s">
        <v>39</v>
      </c>
      <c r="O473" s="70"/>
      <c r="P473" s="194">
        <f>O473*H473</f>
        <v>0</v>
      </c>
      <c r="Q473" s="194">
        <v>0</v>
      </c>
      <c r="R473" s="194">
        <f>Q473*H473</f>
        <v>0</v>
      </c>
      <c r="S473" s="194">
        <v>0</v>
      </c>
      <c r="T473" s="195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96" t="s">
        <v>231</v>
      </c>
      <c r="AT473" s="196" t="s">
        <v>132</v>
      </c>
      <c r="AU473" s="196" t="s">
        <v>82</v>
      </c>
      <c r="AY473" s="16" t="s">
        <v>130</v>
      </c>
      <c r="BE473" s="197">
        <f>IF(N473="základní",J473,0)</f>
        <v>0</v>
      </c>
      <c r="BF473" s="197">
        <f>IF(N473="snížená",J473,0)</f>
        <v>0</v>
      </c>
      <c r="BG473" s="197">
        <f>IF(N473="zákl. přenesená",J473,0)</f>
        <v>0</v>
      </c>
      <c r="BH473" s="197">
        <f>IF(N473="sníž. přenesená",J473,0)</f>
        <v>0</v>
      </c>
      <c r="BI473" s="197">
        <f>IF(N473="nulová",J473,0)</f>
        <v>0</v>
      </c>
      <c r="BJ473" s="16" t="s">
        <v>82</v>
      </c>
      <c r="BK473" s="197">
        <f>ROUND(I473*H473,2)</f>
        <v>0</v>
      </c>
      <c r="BL473" s="16" t="s">
        <v>231</v>
      </c>
      <c r="BM473" s="196" t="s">
        <v>702</v>
      </c>
    </row>
    <row r="474" spans="1:65" s="2" customFormat="1" ht="19.5">
      <c r="A474" s="33"/>
      <c r="B474" s="34"/>
      <c r="C474" s="35"/>
      <c r="D474" s="198" t="s">
        <v>139</v>
      </c>
      <c r="E474" s="35"/>
      <c r="F474" s="199" t="s">
        <v>703</v>
      </c>
      <c r="G474" s="35"/>
      <c r="H474" s="35"/>
      <c r="I474" s="200"/>
      <c r="J474" s="35"/>
      <c r="K474" s="35"/>
      <c r="L474" s="38"/>
      <c r="M474" s="201"/>
      <c r="N474" s="202"/>
      <c r="O474" s="70"/>
      <c r="P474" s="70"/>
      <c r="Q474" s="70"/>
      <c r="R474" s="70"/>
      <c r="S474" s="70"/>
      <c r="T474" s="71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6" t="s">
        <v>139</v>
      </c>
      <c r="AU474" s="16" t="s">
        <v>82</v>
      </c>
    </row>
    <row r="475" spans="1:65" s="13" customFormat="1" ht="11.25">
      <c r="B475" s="204"/>
      <c r="C475" s="205"/>
      <c r="D475" s="198" t="s">
        <v>161</v>
      </c>
      <c r="E475" s="206" t="s">
        <v>1</v>
      </c>
      <c r="F475" s="207" t="s">
        <v>704</v>
      </c>
      <c r="G475" s="205"/>
      <c r="H475" s="208">
        <v>720</v>
      </c>
      <c r="I475" s="209"/>
      <c r="J475" s="205"/>
      <c r="K475" s="205"/>
      <c r="L475" s="210"/>
      <c r="M475" s="236"/>
      <c r="N475" s="237"/>
      <c r="O475" s="237"/>
      <c r="P475" s="237"/>
      <c r="Q475" s="237"/>
      <c r="R475" s="237"/>
      <c r="S475" s="237"/>
      <c r="T475" s="238"/>
      <c r="AT475" s="214" t="s">
        <v>161</v>
      </c>
      <c r="AU475" s="214" t="s">
        <v>82</v>
      </c>
      <c r="AV475" s="13" t="s">
        <v>84</v>
      </c>
      <c r="AW475" s="13" t="s">
        <v>31</v>
      </c>
      <c r="AX475" s="13" t="s">
        <v>82</v>
      </c>
      <c r="AY475" s="214" t="s">
        <v>130</v>
      </c>
    </row>
    <row r="476" spans="1:65" s="2" customFormat="1" ht="6.95" customHeight="1">
      <c r="A476" s="33"/>
      <c r="B476" s="53"/>
      <c r="C476" s="54"/>
      <c r="D476" s="54"/>
      <c r="E476" s="54"/>
      <c r="F476" s="54"/>
      <c r="G476" s="54"/>
      <c r="H476" s="54"/>
      <c r="I476" s="54"/>
      <c r="J476" s="54"/>
      <c r="K476" s="54"/>
      <c r="L476" s="38"/>
      <c r="M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</row>
  </sheetData>
  <sheetProtection algorithmName="SHA-512" hashValue="0Gh+s5VX3oxZe28IKxDFOahS4vMoOZKMO4B+gwfNApEYEZSqtDwTw7SpkEdOlR5+sAEj+gZ399FNm8oTwvQ8Hg==" saltValue="ImhvFMjlSTaKVqNBzGvLdg==" spinCount="100000" sheet="1" objects="1" scenarios="1" formatColumns="0" formatRows="0" autoFilter="0"/>
  <autoFilter ref="C128:K475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abSelected="1" topLeftCell="A128" workbookViewId="0">
      <selection activeCell="I135" sqref="I135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87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zakázky'!K6</f>
        <v>Oprava mostu v km 1,239 na trati Ledečko - Kácov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6" t="s">
        <v>705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10. 11. 2020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zakázky'!E14</f>
        <v>Vyplň údaj</v>
      </c>
      <c r="F18" s="289"/>
      <c r="G18" s="289"/>
      <c r="H18" s="289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ROUND((SUM(BE120:BE173)),  2)</f>
        <v>0</v>
      </c>
      <c r="G33" s="33"/>
      <c r="H33" s="33"/>
      <c r="I33" s="123">
        <v>0.21</v>
      </c>
      <c r="J33" s="122">
        <f>ROUND(((SUM(BE120:BE173))*I33),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ROUND((SUM(BF120:BF173)),  2)</f>
        <v>0</v>
      </c>
      <c r="G34" s="33"/>
      <c r="H34" s="33"/>
      <c r="I34" s="123">
        <v>0.15</v>
      </c>
      <c r="J34" s="122">
        <f>ROUND(((SUM(BF120:BF173))*I34),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ROUND((SUM(BG120:BG173)),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ROUND((SUM(BH120:BH173)),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ROUND((SUM(BI120:BI173)),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Oprava mostu v km 1,239 na trati Ledečko - Kácov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43" t="str">
        <f>E9</f>
        <v>009.2 - SO 02 - Oprava mostu v km 1,239 na trati Ledečko - Kácov_Železniční svršek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Rataje</v>
      </c>
      <c r="G89" s="35"/>
      <c r="H89" s="35"/>
      <c r="I89" s="28" t="s">
        <v>22</v>
      </c>
      <c r="J89" s="65" t="str">
        <f>IF(J12="","",J12)</f>
        <v>10. 11. 2020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46"/>
      <c r="C97" s="147"/>
      <c r="D97" s="148" t="s">
        <v>102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106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108</v>
      </c>
      <c r="E99" s="155"/>
      <c r="F99" s="155"/>
      <c r="G99" s="155"/>
      <c r="H99" s="155"/>
      <c r="I99" s="155"/>
      <c r="J99" s="156">
        <f>J170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110</v>
      </c>
      <c r="E100" s="155"/>
      <c r="F100" s="155"/>
      <c r="G100" s="155"/>
      <c r="H100" s="155"/>
      <c r="I100" s="155"/>
      <c r="J100" s="156">
        <f>J171</f>
        <v>0</v>
      </c>
      <c r="K100" s="153"/>
      <c r="L100" s="157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115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91" t="str">
        <f>E7</f>
        <v>Oprava mostu v km 1,239 na trati Ledečko - Kácov</v>
      </c>
      <c r="F110" s="292"/>
      <c r="G110" s="292"/>
      <c r="H110" s="29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95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30" customHeight="1">
      <c r="A112" s="33"/>
      <c r="B112" s="34"/>
      <c r="C112" s="35"/>
      <c r="D112" s="35"/>
      <c r="E112" s="243" t="str">
        <f>E9</f>
        <v>009.2 - SO 02 - Oprava mostu v km 1,239 na trati Ledečko - Kácov_Železniční svršek</v>
      </c>
      <c r="F112" s="293"/>
      <c r="G112" s="293"/>
      <c r="H112" s="29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Rataje</v>
      </c>
      <c r="G114" s="35"/>
      <c r="H114" s="35"/>
      <c r="I114" s="28" t="s">
        <v>22</v>
      </c>
      <c r="J114" s="65" t="str">
        <f>IF(J12="","",J12)</f>
        <v>10. 11. 2020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 xml:space="preserve"> </v>
      </c>
      <c r="G116" s="35"/>
      <c r="H116" s="35"/>
      <c r="I116" s="28" t="s">
        <v>30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28</v>
      </c>
      <c r="D117" s="35"/>
      <c r="E117" s="35"/>
      <c r="F117" s="26" t="str">
        <f>IF(E18="","",E18)</f>
        <v>Vyplň údaj</v>
      </c>
      <c r="G117" s="35"/>
      <c r="H117" s="35"/>
      <c r="I117" s="28" t="s">
        <v>32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116</v>
      </c>
      <c r="D119" s="161" t="s">
        <v>59</v>
      </c>
      <c r="E119" s="161" t="s">
        <v>55</v>
      </c>
      <c r="F119" s="161" t="s">
        <v>56</v>
      </c>
      <c r="G119" s="161" t="s">
        <v>117</v>
      </c>
      <c r="H119" s="161" t="s">
        <v>118</v>
      </c>
      <c r="I119" s="161" t="s">
        <v>119</v>
      </c>
      <c r="J119" s="161" t="s">
        <v>99</v>
      </c>
      <c r="K119" s="162" t="s">
        <v>120</v>
      </c>
      <c r="L119" s="163"/>
      <c r="M119" s="74" t="s">
        <v>1</v>
      </c>
      <c r="N119" s="75" t="s">
        <v>38</v>
      </c>
      <c r="O119" s="75" t="s">
        <v>121</v>
      </c>
      <c r="P119" s="75" t="s">
        <v>122</v>
      </c>
      <c r="Q119" s="75" t="s">
        <v>123</v>
      </c>
      <c r="R119" s="75" t="s">
        <v>124</v>
      </c>
      <c r="S119" s="75" t="s">
        <v>125</v>
      </c>
      <c r="T119" s="76" t="s">
        <v>126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127</v>
      </c>
      <c r="D120" s="35"/>
      <c r="E120" s="35"/>
      <c r="F120" s="35"/>
      <c r="G120" s="35"/>
      <c r="H120" s="35"/>
      <c r="I120" s="35"/>
      <c r="J120" s="164">
        <f>BK120</f>
        <v>0</v>
      </c>
      <c r="K120" s="35"/>
      <c r="L120" s="38"/>
      <c r="M120" s="77"/>
      <c r="N120" s="165"/>
      <c r="O120" s="78"/>
      <c r="P120" s="166">
        <f>P121</f>
        <v>0</v>
      </c>
      <c r="Q120" s="78"/>
      <c r="R120" s="166">
        <f>R121</f>
        <v>147.90824000000001</v>
      </c>
      <c r="S120" s="78"/>
      <c r="T120" s="167">
        <f>T121</f>
        <v>59.864960000000004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73</v>
      </c>
      <c r="AU120" s="16" t="s">
        <v>101</v>
      </c>
      <c r="BK120" s="168">
        <f>BK121</f>
        <v>0</v>
      </c>
    </row>
    <row r="121" spans="1:65" s="12" customFormat="1" ht="25.9" customHeight="1">
      <c r="B121" s="169"/>
      <c r="C121" s="170"/>
      <c r="D121" s="171" t="s">
        <v>73</v>
      </c>
      <c r="E121" s="172" t="s">
        <v>128</v>
      </c>
      <c r="F121" s="172" t="s">
        <v>129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P122+P170+P171</f>
        <v>0</v>
      </c>
      <c r="Q121" s="177"/>
      <c r="R121" s="178">
        <f>R122+R170+R171</f>
        <v>147.90824000000001</v>
      </c>
      <c r="S121" s="177"/>
      <c r="T121" s="179">
        <f>T122+T170+T171</f>
        <v>59.864960000000004</v>
      </c>
      <c r="AR121" s="180" t="s">
        <v>82</v>
      </c>
      <c r="AT121" s="181" t="s">
        <v>73</v>
      </c>
      <c r="AU121" s="181" t="s">
        <v>74</v>
      </c>
      <c r="AY121" s="180" t="s">
        <v>130</v>
      </c>
      <c r="BK121" s="182">
        <f>BK122+BK170+BK171</f>
        <v>0</v>
      </c>
    </row>
    <row r="122" spans="1:65" s="12" customFormat="1" ht="22.9" customHeight="1">
      <c r="B122" s="169"/>
      <c r="C122" s="170"/>
      <c r="D122" s="171" t="s">
        <v>73</v>
      </c>
      <c r="E122" s="183" t="s">
        <v>164</v>
      </c>
      <c r="F122" s="183" t="s">
        <v>240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SUM(P123:P169)</f>
        <v>0</v>
      </c>
      <c r="Q122" s="177"/>
      <c r="R122" s="178">
        <f>SUM(R123:R169)</f>
        <v>147.90824000000001</v>
      </c>
      <c r="S122" s="177"/>
      <c r="T122" s="179">
        <f>SUM(T123:T169)</f>
        <v>59.864960000000004</v>
      </c>
      <c r="AR122" s="180" t="s">
        <v>82</v>
      </c>
      <c r="AT122" s="181" t="s">
        <v>73</v>
      </c>
      <c r="AU122" s="181" t="s">
        <v>82</v>
      </c>
      <c r="AY122" s="180" t="s">
        <v>130</v>
      </c>
      <c r="BK122" s="182">
        <f>SUM(BK123:BK169)</f>
        <v>0</v>
      </c>
    </row>
    <row r="123" spans="1:65" s="2" customFormat="1" ht="16.5" customHeight="1">
      <c r="A123" s="33"/>
      <c r="B123" s="34"/>
      <c r="C123" s="185" t="s">
        <v>82</v>
      </c>
      <c r="D123" s="185" t="s">
        <v>132</v>
      </c>
      <c r="E123" s="186" t="s">
        <v>706</v>
      </c>
      <c r="F123" s="187" t="s">
        <v>707</v>
      </c>
      <c r="G123" s="188" t="s">
        <v>151</v>
      </c>
      <c r="H123" s="189">
        <v>70</v>
      </c>
      <c r="I123" s="190"/>
      <c r="J123" s="191">
        <f>ROUND(I123*H123,2)</f>
        <v>0</v>
      </c>
      <c r="K123" s="187" t="s">
        <v>136</v>
      </c>
      <c r="L123" s="38"/>
      <c r="M123" s="192" t="s">
        <v>1</v>
      </c>
      <c r="N123" s="193" t="s">
        <v>39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0.2</v>
      </c>
      <c r="T123" s="195">
        <f>S123*H123</f>
        <v>14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137</v>
      </c>
      <c r="AT123" s="196" t="s">
        <v>132</v>
      </c>
      <c r="AU123" s="196" t="s">
        <v>84</v>
      </c>
      <c r="AY123" s="16" t="s">
        <v>130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82</v>
      </c>
      <c r="BK123" s="197">
        <f>ROUND(I123*H123,2)</f>
        <v>0</v>
      </c>
      <c r="BL123" s="16" t="s">
        <v>137</v>
      </c>
      <c r="BM123" s="196" t="s">
        <v>708</v>
      </c>
    </row>
    <row r="124" spans="1:65" s="2" customFormat="1" ht="11.25">
      <c r="A124" s="33"/>
      <c r="B124" s="34"/>
      <c r="C124" s="35"/>
      <c r="D124" s="198" t="s">
        <v>139</v>
      </c>
      <c r="E124" s="35"/>
      <c r="F124" s="199" t="s">
        <v>707</v>
      </c>
      <c r="G124" s="35"/>
      <c r="H124" s="35"/>
      <c r="I124" s="200"/>
      <c r="J124" s="35"/>
      <c r="K124" s="35"/>
      <c r="L124" s="38"/>
      <c r="M124" s="201"/>
      <c r="N124" s="202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139</v>
      </c>
      <c r="AU124" s="16" t="s">
        <v>84</v>
      </c>
    </row>
    <row r="125" spans="1:65" s="2" customFormat="1" ht="39">
      <c r="A125" s="33"/>
      <c r="B125" s="34"/>
      <c r="C125" s="35"/>
      <c r="D125" s="198" t="s">
        <v>141</v>
      </c>
      <c r="E125" s="35"/>
      <c r="F125" s="203" t="s">
        <v>709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141</v>
      </c>
      <c r="AU125" s="16" t="s">
        <v>84</v>
      </c>
    </row>
    <row r="126" spans="1:65" s="2" customFormat="1" ht="21.75" customHeight="1">
      <c r="A126" s="33"/>
      <c r="B126" s="34"/>
      <c r="C126" s="226" t="s">
        <v>84</v>
      </c>
      <c r="D126" s="226" t="s">
        <v>220</v>
      </c>
      <c r="E126" s="227" t="s">
        <v>710</v>
      </c>
      <c r="F126" s="228" t="s">
        <v>711</v>
      </c>
      <c r="G126" s="229" t="s">
        <v>223</v>
      </c>
      <c r="H126" s="230">
        <v>133</v>
      </c>
      <c r="I126" s="231"/>
      <c r="J126" s="232">
        <f>ROUND(I126*H126,2)</f>
        <v>0</v>
      </c>
      <c r="K126" s="228" t="s">
        <v>136</v>
      </c>
      <c r="L126" s="233"/>
      <c r="M126" s="234" t="s">
        <v>1</v>
      </c>
      <c r="N126" s="235" t="s">
        <v>39</v>
      </c>
      <c r="O126" s="70"/>
      <c r="P126" s="194">
        <f>O126*H126</f>
        <v>0</v>
      </c>
      <c r="Q126" s="194">
        <v>1</v>
      </c>
      <c r="R126" s="194">
        <f>Q126*H126</f>
        <v>133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187</v>
      </c>
      <c r="AT126" s="196" t="s">
        <v>220</v>
      </c>
      <c r="AU126" s="196" t="s">
        <v>84</v>
      </c>
      <c r="AY126" s="16" t="s">
        <v>130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82</v>
      </c>
      <c r="BK126" s="197">
        <f>ROUND(I126*H126,2)</f>
        <v>0</v>
      </c>
      <c r="BL126" s="16" t="s">
        <v>137</v>
      </c>
      <c r="BM126" s="196" t="s">
        <v>712</v>
      </c>
    </row>
    <row r="127" spans="1:65" s="2" customFormat="1" ht="11.25">
      <c r="A127" s="33"/>
      <c r="B127" s="34"/>
      <c r="C127" s="35"/>
      <c r="D127" s="198" t="s">
        <v>139</v>
      </c>
      <c r="E127" s="35"/>
      <c r="F127" s="199" t="s">
        <v>711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139</v>
      </c>
      <c r="AU127" s="16" t="s">
        <v>84</v>
      </c>
    </row>
    <row r="128" spans="1:65" s="13" customFormat="1" ht="11.25">
      <c r="B128" s="204"/>
      <c r="C128" s="205"/>
      <c r="D128" s="198" t="s">
        <v>161</v>
      </c>
      <c r="E128" s="206" t="s">
        <v>1</v>
      </c>
      <c r="F128" s="207" t="s">
        <v>713</v>
      </c>
      <c r="G128" s="205"/>
      <c r="H128" s="208">
        <v>133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161</v>
      </c>
      <c r="AU128" s="214" t="s">
        <v>84</v>
      </c>
      <c r="AV128" s="13" t="s">
        <v>84</v>
      </c>
      <c r="AW128" s="13" t="s">
        <v>31</v>
      </c>
      <c r="AX128" s="13" t="s">
        <v>82</v>
      </c>
      <c r="AY128" s="214" t="s">
        <v>130</v>
      </c>
    </row>
    <row r="129" spans="1:65" s="2" customFormat="1" ht="24">
      <c r="A129" s="33"/>
      <c r="B129" s="34"/>
      <c r="C129" s="185" t="s">
        <v>147</v>
      </c>
      <c r="D129" s="185" t="s">
        <v>132</v>
      </c>
      <c r="E129" s="186" t="s">
        <v>714</v>
      </c>
      <c r="F129" s="187" t="s">
        <v>715</v>
      </c>
      <c r="G129" s="188" t="s">
        <v>135</v>
      </c>
      <c r="H129" s="189">
        <v>300</v>
      </c>
      <c r="I129" s="190"/>
      <c r="J129" s="191">
        <f>ROUND(I129*H129,2)</f>
        <v>0</v>
      </c>
      <c r="K129" s="187" t="s">
        <v>136</v>
      </c>
      <c r="L129" s="38"/>
      <c r="M129" s="192" t="s">
        <v>1</v>
      </c>
      <c r="N129" s="193" t="s">
        <v>39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137</v>
      </c>
      <c r="AT129" s="196" t="s">
        <v>132</v>
      </c>
      <c r="AU129" s="196" t="s">
        <v>84</v>
      </c>
      <c r="AY129" s="16" t="s">
        <v>130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82</v>
      </c>
      <c r="BK129" s="197">
        <f>ROUND(I129*H129,2)</f>
        <v>0</v>
      </c>
      <c r="BL129" s="16" t="s">
        <v>137</v>
      </c>
      <c r="BM129" s="196" t="s">
        <v>716</v>
      </c>
    </row>
    <row r="130" spans="1:65" s="2" customFormat="1" ht="11.25">
      <c r="A130" s="33"/>
      <c r="B130" s="34"/>
      <c r="C130" s="35"/>
      <c r="D130" s="198" t="s">
        <v>139</v>
      </c>
      <c r="E130" s="35"/>
      <c r="F130" s="199" t="s">
        <v>715</v>
      </c>
      <c r="G130" s="35"/>
      <c r="H130" s="35"/>
      <c r="I130" s="200"/>
      <c r="J130" s="35"/>
      <c r="K130" s="35"/>
      <c r="L130" s="38"/>
      <c r="M130" s="201"/>
      <c r="N130" s="20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139</v>
      </c>
      <c r="AU130" s="16" t="s">
        <v>84</v>
      </c>
    </row>
    <row r="131" spans="1:65" s="2" customFormat="1" ht="58.5">
      <c r="A131" s="33"/>
      <c r="B131" s="34"/>
      <c r="C131" s="35"/>
      <c r="D131" s="198" t="s">
        <v>141</v>
      </c>
      <c r="E131" s="35"/>
      <c r="F131" s="203" t="s">
        <v>717</v>
      </c>
      <c r="G131" s="35"/>
      <c r="H131" s="35"/>
      <c r="I131" s="200"/>
      <c r="J131" s="35"/>
      <c r="K131" s="35"/>
      <c r="L131" s="38"/>
      <c r="M131" s="201"/>
      <c r="N131" s="202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141</v>
      </c>
      <c r="AU131" s="16" t="s">
        <v>84</v>
      </c>
    </row>
    <row r="132" spans="1:65" s="2" customFormat="1" ht="29.25">
      <c r="A132" s="33"/>
      <c r="B132" s="34"/>
      <c r="C132" s="35"/>
      <c r="D132" s="198" t="s">
        <v>155</v>
      </c>
      <c r="E132" s="35"/>
      <c r="F132" s="203" t="s">
        <v>718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155</v>
      </c>
      <c r="AU132" s="16" t="s">
        <v>84</v>
      </c>
    </row>
    <row r="133" spans="1:65" s="2" customFormat="1" ht="16.5" customHeight="1">
      <c r="A133" s="33"/>
      <c r="B133" s="34"/>
      <c r="C133" s="226" t="s">
        <v>137</v>
      </c>
      <c r="D133" s="226" t="s">
        <v>220</v>
      </c>
      <c r="E133" s="227" t="s">
        <v>719</v>
      </c>
      <c r="F133" s="228" t="s">
        <v>720</v>
      </c>
      <c r="G133" s="229" t="s">
        <v>244</v>
      </c>
      <c r="H133" s="230">
        <v>252</v>
      </c>
      <c r="I133" s="231"/>
      <c r="J133" s="232">
        <f>ROUND(I133*H133,2)</f>
        <v>0</v>
      </c>
      <c r="K133" s="228" t="s">
        <v>1</v>
      </c>
      <c r="L133" s="233"/>
      <c r="M133" s="234" t="s">
        <v>1</v>
      </c>
      <c r="N133" s="235" t="s">
        <v>39</v>
      </c>
      <c r="O133" s="70"/>
      <c r="P133" s="194">
        <f>O133*H133</f>
        <v>0</v>
      </c>
      <c r="Q133" s="194">
        <v>9.0000000000000006E-5</v>
      </c>
      <c r="R133" s="194">
        <f>Q133*H133</f>
        <v>2.2680000000000002E-2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187</v>
      </c>
      <c r="AT133" s="196" t="s">
        <v>220</v>
      </c>
      <c r="AU133" s="196" t="s">
        <v>84</v>
      </c>
      <c r="AY133" s="16" t="s">
        <v>130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82</v>
      </c>
      <c r="BK133" s="197">
        <f>ROUND(I133*H133,2)</f>
        <v>0</v>
      </c>
      <c r="BL133" s="16" t="s">
        <v>137</v>
      </c>
      <c r="BM133" s="196" t="s">
        <v>721</v>
      </c>
    </row>
    <row r="134" spans="1:65" s="2" customFormat="1" ht="11.25">
      <c r="A134" s="33"/>
      <c r="B134" s="34"/>
      <c r="C134" s="35"/>
      <c r="D134" s="198" t="s">
        <v>139</v>
      </c>
      <c r="E134" s="35"/>
      <c r="F134" s="199" t="s">
        <v>722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139</v>
      </c>
      <c r="AU134" s="16" t="s">
        <v>84</v>
      </c>
    </row>
    <row r="135" spans="1:65" s="47" customFormat="1" ht="16.5" customHeight="1">
      <c r="A135" s="35"/>
      <c r="B135" s="34"/>
      <c r="C135" s="226" t="s">
        <v>164</v>
      </c>
      <c r="D135" s="226" t="s">
        <v>220</v>
      </c>
      <c r="E135" s="227" t="s">
        <v>723</v>
      </c>
      <c r="F135" s="228" t="s">
        <v>724</v>
      </c>
      <c r="G135" s="229" t="s">
        <v>223</v>
      </c>
      <c r="H135" s="230">
        <v>14.817</v>
      </c>
      <c r="I135" s="294"/>
      <c r="J135" s="232">
        <f>ROUND(I135*H135,2)</f>
        <v>0</v>
      </c>
      <c r="K135" s="228" t="s">
        <v>136</v>
      </c>
      <c r="L135" s="295"/>
      <c r="M135" s="296" t="s">
        <v>1</v>
      </c>
      <c r="N135" s="235" t="s">
        <v>39</v>
      </c>
      <c r="O135" s="70"/>
      <c r="P135" s="194">
        <f>O135*H135</f>
        <v>0</v>
      </c>
      <c r="Q135" s="194">
        <v>1</v>
      </c>
      <c r="R135" s="194">
        <f>Q135*H135</f>
        <v>14.817</v>
      </c>
      <c r="S135" s="194">
        <v>0</v>
      </c>
      <c r="T135" s="19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97" t="s">
        <v>187</v>
      </c>
      <c r="AT135" s="297" t="s">
        <v>220</v>
      </c>
      <c r="AU135" s="297" t="s">
        <v>84</v>
      </c>
      <c r="AY135" s="298" t="s">
        <v>130</v>
      </c>
      <c r="BE135" s="299">
        <f>IF(N135="základní",J135,0)</f>
        <v>0</v>
      </c>
      <c r="BF135" s="299">
        <f>IF(N135="snížená",J135,0)</f>
        <v>0</v>
      </c>
      <c r="BG135" s="299">
        <f>IF(N135="zákl. přenesená",J135,0)</f>
        <v>0</v>
      </c>
      <c r="BH135" s="299">
        <f>IF(N135="sníž. přenesená",J135,0)</f>
        <v>0</v>
      </c>
      <c r="BI135" s="299">
        <f>IF(N135="nulová",J135,0)</f>
        <v>0</v>
      </c>
      <c r="BJ135" s="298" t="s">
        <v>82</v>
      </c>
      <c r="BK135" s="299">
        <f>ROUND(I135*H135,2)</f>
        <v>0</v>
      </c>
      <c r="BL135" s="298" t="s">
        <v>137</v>
      </c>
      <c r="BM135" s="297" t="s">
        <v>725</v>
      </c>
    </row>
    <row r="136" spans="1:65" s="2" customFormat="1" ht="11.25">
      <c r="A136" s="33"/>
      <c r="B136" s="34"/>
      <c r="C136" s="35"/>
      <c r="D136" s="198" t="s">
        <v>139</v>
      </c>
      <c r="E136" s="35"/>
      <c r="F136" s="199" t="s">
        <v>724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139</v>
      </c>
      <c r="AU136" s="16" t="s">
        <v>84</v>
      </c>
    </row>
    <row r="137" spans="1:65" s="2" customFormat="1" ht="29.25">
      <c r="A137" s="33"/>
      <c r="B137" s="34"/>
      <c r="C137" s="35"/>
      <c r="D137" s="198" t="s">
        <v>155</v>
      </c>
      <c r="E137" s="35"/>
      <c r="F137" s="203" t="s">
        <v>726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155</v>
      </c>
      <c r="AU137" s="16" t="s">
        <v>84</v>
      </c>
    </row>
    <row r="138" spans="1:65" s="13" customFormat="1" ht="11.25">
      <c r="B138" s="204"/>
      <c r="C138" s="205"/>
      <c r="D138" s="198" t="s">
        <v>161</v>
      </c>
      <c r="E138" s="206" t="s">
        <v>1</v>
      </c>
      <c r="F138" s="207" t="s">
        <v>727</v>
      </c>
      <c r="G138" s="205"/>
      <c r="H138" s="208">
        <v>14.817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161</v>
      </c>
      <c r="AU138" s="214" t="s">
        <v>84</v>
      </c>
      <c r="AV138" s="13" t="s">
        <v>84</v>
      </c>
      <c r="AW138" s="13" t="s">
        <v>31</v>
      </c>
      <c r="AX138" s="13" t="s">
        <v>82</v>
      </c>
      <c r="AY138" s="214" t="s">
        <v>130</v>
      </c>
    </row>
    <row r="139" spans="1:65" s="2" customFormat="1" ht="16.5" customHeight="1">
      <c r="A139" s="33"/>
      <c r="B139" s="34"/>
      <c r="C139" s="226" t="s">
        <v>174</v>
      </c>
      <c r="D139" s="226" t="s">
        <v>220</v>
      </c>
      <c r="E139" s="227" t="s">
        <v>728</v>
      </c>
      <c r="F139" s="228" t="s">
        <v>729</v>
      </c>
      <c r="G139" s="229" t="s">
        <v>244</v>
      </c>
      <c r="H139" s="230">
        <v>252</v>
      </c>
      <c r="I139" s="231"/>
      <c r="J139" s="232">
        <f>ROUND(I139*H139,2)</f>
        <v>0</v>
      </c>
      <c r="K139" s="228" t="s">
        <v>1</v>
      </c>
      <c r="L139" s="233"/>
      <c r="M139" s="234" t="s">
        <v>1</v>
      </c>
      <c r="N139" s="235" t="s">
        <v>39</v>
      </c>
      <c r="O139" s="70"/>
      <c r="P139" s="194">
        <f>O139*H139</f>
        <v>0</v>
      </c>
      <c r="Q139" s="194">
        <v>1.8000000000000001E-4</v>
      </c>
      <c r="R139" s="194">
        <f>Q139*H139</f>
        <v>4.5360000000000004E-2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187</v>
      </c>
      <c r="AT139" s="196" t="s">
        <v>220</v>
      </c>
      <c r="AU139" s="196" t="s">
        <v>84</v>
      </c>
      <c r="AY139" s="16" t="s">
        <v>130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82</v>
      </c>
      <c r="BK139" s="197">
        <f>ROUND(I139*H139,2)</f>
        <v>0</v>
      </c>
      <c r="BL139" s="16" t="s">
        <v>137</v>
      </c>
      <c r="BM139" s="196" t="s">
        <v>730</v>
      </c>
    </row>
    <row r="140" spans="1:65" s="2" customFormat="1" ht="11.25">
      <c r="A140" s="33"/>
      <c r="B140" s="34"/>
      <c r="C140" s="35"/>
      <c r="D140" s="198" t="s">
        <v>139</v>
      </c>
      <c r="E140" s="35"/>
      <c r="F140" s="199" t="s">
        <v>731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139</v>
      </c>
      <c r="AU140" s="16" t="s">
        <v>84</v>
      </c>
    </row>
    <row r="141" spans="1:65" s="2" customFormat="1" ht="24">
      <c r="A141" s="33"/>
      <c r="B141" s="34"/>
      <c r="C141" s="185" t="s">
        <v>182</v>
      </c>
      <c r="D141" s="185" t="s">
        <v>132</v>
      </c>
      <c r="E141" s="186" t="s">
        <v>732</v>
      </c>
      <c r="F141" s="187" t="s">
        <v>733</v>
      </c>
      <c r="G141" s="188" t="s">
        <v>135</v>
      </c>
      <c r="H141" s="189">
        <v>300</v>
      </c>
      <c r="I141" s="190"/>
      <c r="J141" s="191">
        <f>ROUND(I141*H141,2)</f>
        <v>0</v>
      </c>
      <c r="K141" s="187" t="s">
        <v>136</v>
      </c>
      <c r="L141" s="38"/>
      <c r="M141" s="192" t="s">
        <v>1</v>
      </c>
      <c r="N141" s="193" t="s">
        <v>39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0.14538999999999999</v>
      </c>
      <c r="T141" s="195">
        <f>S141*H141</f>
        <v>43.616999999999997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137</v>
      </c>
      <c r="AT141" s="196" t="s">
        <v>132</v>
      </c>
      <c r="AU141" s="196" t="s">
        <v>84</v>
      </c>
      <c r="AY141" s="16" t="s">
        <v>130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82</v>
      </c>
      <c r="BK141" s="197">
        <f>ROUND(I141*H141,2)</f>
        <v>0</v>
      </c>
      <c r="BL141" s="16" t="s">
        <v>137</v>
      </c>
      <c r="BM141" s="196" t="s">
        <v>734</v>
      </c>
    </row>
    <row r="142" spans="1:65" s="2" customFormat="1" ht="11.25">
      <c r="A142" s="33"/>
      <c r="B142" s="34"/>
      <c r="C142" s="35"/>
      <c r="D142" s="198" t="s">
        <v>139</v>
      </c>
      <c r="E142" s="35"/>
      <c r="F142" s="199" t="s">
        <v>733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139</v>
      </c>
      <c r="AU142" s="16" t="s">
        <v>84</v>
      </c>
    </row>
    <row r="143" spans="1:65" s="2" customFormat="1" ht="29.25">
      <c r="A143" s="33"/>
      <c r="B143" s="34"/>
      <c r="C143" s="35"/>
      <c r="D143" s="198" t="s">
        <v>141</v>
      </c>
      <c r="E143" s="35"/>
      <c r="F143" s="203" t="s">
        <v>735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141</v>
      </c>
      <c r="AU143" s="16" t="s">
        <v>84</v>
      </c>
    </row>
    <row r="144" spans="1:65" s="2" customFormat="1" ht="39">
      <c r="A144" s="33"/>
      <c r="B144" s="34"/>
      <c r="C144" s="35"/>
      <c r="D144" s="198" t="s">
        <v>155</v>
      </c>
      <c r="E144" s="35"/>
      <c r="F144" s="203" t="s">
        <v>736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155</v>
      </c>
      <c r="AU144" s="16" t="s">
        <v>84</v>
      </c>
    </row>
    <row r="145" spans="1:65" s="2" customFormat="1" ht="16.5" customHeight="1">
      <c r="A145" s="33"/>
      <c r="B145" s="34"/>
      <c r="C145" s="185" t="s">
        <v>187</v>
      </c>
      <c r="D145" s="185" t="s">
        <v>132</v>
      </c>
      <c r="E145" s="186" t="s">
        <v>737</v>
      </c>
      <c r="F145" s="187" t="s">
        <v>738</v>
      </c>
      <c r="G145" s="188" t="s">
        <v>244</v>
      </c>
      <c r="H145" s="189">
        <v>260</v>
      </c>
      <c r="I145" s="190"/>
      <c r="J145" s="191">
        <f>ROUND(I145*H145,2)</f>
        <v>0</v>
      </c>
      <c r="K145" s="187" t="s">
        <v>136</v>
      </c>
      <c r="L145" s="38"/>
      <c r="M145" s="192" t="s">
        <v>1</v>
      </c>
      <c r="N145" s="193" t="s">
        <v>39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8.5800000000000008E-3</v>
      </c>
      <c r="T145" s="195">
        <f>S145*H145</f>
        <v>2.2308000000000003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137</v>
      </c>
      <c r="AT145" s="196" t="s">
        <v>132</v>
      </c>
      <c r="AU145" s="196" t="s">
        <v>84</v>
      </c>
      <c r="AY145" s="16" t="s">
        <v>130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82</v>
      </c>
      <c r="BK145" s="197">
        <f>ROUND(I145*H145,2)</f>
        <v>0</v>
      </c>
      <c r="BL145" s="16" t="s">
        <v>137</v>
      </c>
      <c r="BM145" s="196" t="s">
        <v>739</v>
      </c>
    </row>
    <row r="146" spans="1:65" s="2" customFormat="1" ht="11.25">
      <c r="A146" s="33"/>
      <c r="B146" s="34"/>
      <c r="C146" s="35"/>
      <c r="D146" s="198" t="s">
        <v>139</v>
      </c>
      <c r="E146" s="35"/>
      <c r="F146" s="199" t="s">
        <v>738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139</v>
      </c>
      <c r="AU146" s="16" t="s">
        <v>84</v>
      </c>
    </row>
    <row r="147" spans="1:65" s="2" customFormat="1" ht="24">
      <c r="A147" s="33"/>
      <c r="B147" s="34"/>
      <c r="C147" s="185" t="s">
        <v>192</v>
      </c>
      <c r="D147" s="185" t="s">
        <v>132</v>
      </c>
      <c r="E147" s="186" t="s">
        <v>740</v>
      </c>
      <c r="F147" s="187" t="s">
        <v>741</v>
      </c>
      <c r="G147" s="188" t="s">
        <v>135</v>
      </c>
      <c r="H147" s="189">
        <v>1300</v>
      </c>
      <c r="I147" s="190"/>
      <c r="J147" s="191">
        <f>ROUND(I147*H147,2)</f>
        <v>0</v>
      </c>
      <c r="K147" s="187" t="s">
        <v>1</v>
      </c>
      <c r="L147" s="38"/>
      <c r="M147" s="192" t="s">
        <v>1</v>
      </c>
      <c r="N147" s="193" t="s">
        <v>39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137</v>
      </c>
      <c r="AT147" s="196" t="s">
        <v>132</v>
      </c>
      <c r="AU147" s="196" t="s">
        <v>84</v>
      </c>
      <c r="AY147" s="16" t="s">
        <v>130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82</v>
      </c>
      <c r="BK147" s="197">
        <f>ROUND(I147*H147,2)</f>
        <v>0</v>
      </c>
      <c r="BL147" s="16" t="s">
        <v>137</v>
      </c>
      <c r="BM147" s="196" t="s">
        <v>742</v>
      </c>
    </row>
    <row r="148" spans="1:65" s="2" customFormat="1" ht="29.25">
      <c r="A148" s="33"/>
      <c r="B148" s="34"/>
      <c r="C148" s="35"/>
      <c r="D148" s="198" t="s">
        <v>139</v>
      </c>
      <c r="E148" s="35"/>
      <c r="F148" s="199" t="s">
        <v>743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139</v>
      </c>
      <c r="AU148" s="16" t="s">
        <v>84</v>
      </c>
    </row>
    <row r="149" spans="1:65" s="2" customFormat="1" ht="48.75">
      <c r="A149" s="33"/>
      <c r="B149" s="34"/>
      <c r="C149" s="35"/>
      <c r="D149" s="198" t="s">
        <v>155</v>
      </c>
      <c r="E149" s="35"/>
      <c r="F149" s="203" t="s">
        <v>744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155</v>
      </c>
      <c r="AU149" s="16" t="s">
        <v>84</v>
      </c>
    </row>
    <row r="150" spans="1:65" s="2" customFormat="1" ht="24">
      <c r="A150" s="33"/>
      <c r="B150" s="34"/>
      <c r="C150" s="185" t="s">
        <v>201</v>
      </c>
      <c r="D150" s="185" t="s">
        <v>132</v>
      </c>
      <c r="E150" s="186" t="s">
        <v>745</v>
      </c>
      <c r="F150" s="187" t="s">
        <v>746</v>
      </c>
      <c r="G150" s="188" t="s">
        <v>244</v>
      </c>
      <c r="H150" s="189">
        <v>2</v>
      </c>
      <c r="I150" s="190"/>
      <c r="J150" s="191">
        <f>ROUND(I150*H150,2)</f>
        <v>0</v>
      </c>
      <c r="K150" s="187" t="s">
        <v>136</v>
      </c>
      <c r="L150" s="38"/>
      <c r="M150" s="192" t="s">
        <v>1</v>
      </c>
      <c r="N150" s="193" t="s">
        <v>39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4.2900000000000004E-3</v>
      </c>
      <c r="T150" s="195">
        <f>S150*H150</f>
        <v>8.5800000000000008E-3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137</v>
      </c>
      <c r="AT150" s="196" t="s">
        <v>132</v>
      </c>
      <c r="AU150" s="196" t="s">
        <v>84</v>
      </c>
      <c r="AY150" s="16" t="s">
        <v>130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82</v>
      </c>
      <c r="BK150" s="197">
        <f>ROUND(I150*H150,2)</f>
        <v>0</v>
      </c>
      <c r="BL150" s="16" t="s">
        <v>137</v>
      </c>
      <c r="BM150" s="196" t="s">
        <v>747</v>
      </c>
    </row>
    <row r="151" spans="1:65" s="2" customFormat="1" ht="19.5">
      <c r="A151" s="33"/>
      <c r="B151" s="34"/>
      <c r="C151" s="35"/>
      <c r="D151" s="198" t="s">
        <v>139</v>
      </c>
      <c r="E151" s="35"/>
      <c r="F151" s="199" t="s">
        <v>746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139</v>
      </c>
      <c r="AU151" s="16" t="s">
        <v>84</v>
      </c>
    </row>
    <row r="152" spans="1:65" s="2" customFormat="1" ht="97.5">
      <c r="A152" s="33"/>
      <c r="B152" s="34"/>
      <c r="C152" s="35"/>
      <c r="D152" s="198" t="s">
        <v>141</v>
      </c>
      <c r="E152" s="35"/>
      <c r="F152" s="203" t="s">
        <v>748</v>
      </c>
      <c r="G152" s="35"/>
      <c r="H152" s="35"/>
      <c r="I152" s="200"/>
      <c r="J152" s="35"/>
      <c r="K152" s="35"/>
      <c r="L152" s="38"/>
      <c r="M152" s="201"/>
      <c r="N152" s="202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141</v>
      </c>
      <c r="AU152" s="16" t="s">
        <v>84</v>
      </c>
    </row>
    <row r="153" spans="1:65" s="2" customFormat="1" ht="24">
      <c r="A153" s="33"/>
      <c r="B153" s="34"/>
      <c r="C153" s="226" t="s">
        <v>207</v>
      </c>
      <c r="D153" s="226" t="s">
        <v>220</v>
      </c>
      <c r="E153" s="227" t="s">
        <v>749</v>
      </c>
      <c r="F153" s="228" t="s">
        <v>750</v>
      </c>
      <c r="G153" s="229" t="s">
        <v>244</v>
      </c>
      <c r="H153" s="230">
        <v>2</v>
      </c>
      <c r="I153" s="231"/>
      <c r="J153" s="232">
        <f>ROUND(I153*H153,2)</f>
        <v>0</v>
      </c>
      <c r="K153" s="228" t="s">
        <v>136</v>
      </c>
      <c r="L153" s="233"/>
      <c r="M153" s="234" t="s">
        <v>1</v>
      </c>
      <c r="N153" s="235" t="s">
        <v>39</v>
      </c>
      <c r="O153" s="70"/>
      <c r="P153" s="194">
        <f>O153*H153</f>
        <v>0</v>
      </c>
      <c r="Q153" s="194">
        <v>3.7699999999999999E-3</v>
      </c>
      <c r="R153" s="194">
        <f>Q153*H153</f>
        <v>7.5399999999999998E-3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187</v>
      </c>
      <c r="AT153" s="196" t="s">
        <v>220</v>
      </c>
      <c r="AU153" s="196" t="s">
        <v>84</v>
      </c>
      <c r="AY153" s="16" t="s">
        <v>130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82</v>
      </c>
      <c r="BK153" s="197">
        <f>ROUND(I153*H153,2)</f>
        <v>0</v>
      </c>
      <c r="BL153" s="16" t="s">
        <v>137</v>
      </c>
      <c r="BM153" s="196" t="s">
        <v>751</v>
      </c>
    </row>
    <row r="154" spans="1:65" s="2" customFormat="1" ht="11.25">
      <c r="A154" s="33"/>
      <c r="B154" s="34"/>
      <c r="C154" s="35"/>
      <c r="D154" s="198" t="s">
        <v>139</v>
      </c>
      <c r="E154" s="35"/>
      <c r="F154" s="199" t="s">
        <v>750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139</v>
      </c>
      <c r="AU154" s="16" t="s">
        <v>84</v>
      </c>
    </row>
    <row r="155" spans="1:65" s="2" customFormat="1" ht="24">
      <c r="A155" s="33"/>
      <c r="B155" s="34"/>
      <c r="C155" s="185" t="s">
        <v>213</v>
      </c>
      <c r="D155" s="185" t="s">
        <v>132</v>
      </c>
      <c r="E155" s="186" t="s">
        <v>752</v>
      </c>
      <c r="F155" s="187" t="s">
        <v>753</v>
      </c>
      <c r="G155" s="188" t="s">
        <v>244</v>
      </c>
      <c r="H155" s="189">
        <v>2</v>
      </c>
      <c r="I155" s="190"/>
      <c r="J155" s="191">
        <f>ROUND(I155*H155,2)</f>
        <v>0</v>
      </c>
      <c r="K155" s="187" t="s">
        <v>136</v>
      </c>
      <c r="L155" s="38"/>
      <c r="M155" s="192" t="s">
        <v>1</v>
      </c>
      <c r="N155" s="193" t="s">
        <v>39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4.2900000000000004E-3</v>
      </c>
      <c r="T155" s="195">
        <f>S155*H155</f>
        <v>8.5800000000000008E-3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137</v>
      </c>
      <c r="AT155" s="196" t="s">
        <v>132</v>
      </c>
      <c r="AU155" s="196" t="s">
        <v>84</v>
      </c>
      <c r="AY155" s="16" t="s">
        <v>130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82</v>
      </c>
      <c r="BK155" s="197">
        <f>ROUND(I155*H155,2)</f>
        <v>0</v>
      </c>
      <c r="BL155" s="16" t="s">
        <v>137</v>
      </c>
      <c r="BM155" s="196" t="s">
        <v>754</v>
      </c>
    </row>
    <row r="156" spans="1:65" s="2" customFormat="1" ht="19.5">
      <c r="A156" s="33"/>
      <c r="B156" s="34"/>
      <c r="C156" s="35"/>
      <c r="D156" s="198" t="s">
        <v>139</v>
      </c>
      <c r="E156" s="35"/>
      <c r="F156" s="199" t="s">
        <v>755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139</v>
      </c>
      <c r="AU156" s="16" t="s">
        <v>84</v>
      </c>
    </row>
    <row r="157" spans="1:65" s="2" customFormat="1" ht="97.5">
      <c r="A157" s="33"/>
      <c r="B157" s="34"/>
      <c r="C157" s="35"/>
      <c r="D157" s="198" t="s">
        <v>141</v>
      </c>
      <c r="E157" s="35"/>
      <c r="F157" s="203" t="s">
        <v>748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141</v>
      </c>
      <c r="AU157" s="16" t="s">
        <v>84</v>
      </c>
    </row>
    <row r="158" spans="1:65" s="2" customFormat="1" ht="24">
      <c r="A158" s="33"/>
      <c r="B158" s="34"/>
      <c r="C158" s="226" t="s">
        <v>219</v>
      </c>
      <c r="D158" s="226" t="s">
        <v>220</v>
      </c>
      <c r="E158" s="227" t="s">
        <v>756</v>
      </c>
      <c r="F158" s="228" t="s">
        <v>757</v>
      </c>
      <c r="G158" s="229" t="s">
        <v>244</v>
      </c>
      <c r="H158" s="230">
        <v>2</v>
      </c>
      <c r="I158" s="231"/>
      <c r="J158" s="232">
        <f>ROUND(I158*H158,2)</f>
        <v>0</v>
      </c>
      <c r="K158" s="228" t="s">
        <v>136</v>
      </c>
      <c r="L158" s="233"/>
      <c r="M158" s="234" t="s">
        <v>1</v>
      </c>
      <c r="N158" s="235" t="s">
        <v>39</v>
      </c>
      <c r="O158" s="70"/>
      <c r="P158" s="194">
        <f>O158*H158</f>
        <v>0</v>
      </c>
      <c r="Q158" s="194">
        <v>7.8300000000000002E-3</v>
      </c>
      <c r="R158" s="194">
        <f>Q158*H158</f>
        <v>1.566E-2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187</v>
      </c>
      <c r="AT158" s="196" t="s">
        <v>220</v>
      </c>
      <c r="AU158" s="196" t="s">
        <v>84</v>
      </c>
      <c r="AY158" s="16" t="s">
        <v>130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82</v>
      </c>
      <c r="BK158" s="197">
        <f>ROUND(I158*H158,2)</f>
        <v>0</v>
      </c>
      <c r="BL158" s="16" t="s">
        <v>137</v>
      </c>
      <c r="BM158" s="196" t="s">
        <v>758</v>
      </c>
    </row>
    <row r="159" spans="1:65" s="2" customFormat="1" ht="11.25">
      <c r="A159" s="33"/>
      <c r="B159" s="34"/>
      <c r="C159" s="35"/>
      <c r="D159" s="198" t="s">
        <v>139</v>
      </c>
      <c r="E159" s="35"/>
      <c r="F159" s="199" t="s">
        <v>757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139</v>
      </c>
      <c r="AU159" s="16" t="s">
        <v>84</v>
      </c>
    </row>
    <row r="160" spans="1:65" s="2" customFormat="1" ht="24">
      <c r="A160" s="33"/>
      <c r="B160" s="34"/>
      <c r="C160" s="185" t="s">
        <v>228</v>
      </c>
      <c r="D160" s="185" t="s">
        <v>132</v>
      </c>
      <c r="E160" s="186" t="s">
        <v>759</v>
      </c>
      <c r="F160" s="187" t="s">
        <v>760</v>
      </c>
      <c r="G160" s="188" t="s">
        <v>244</v>
      </c>
      <c r="H160" s="189">
        <v>42</v>
      </c>
      <c r="I160" s="190"/>
      <c r="J160" s="191">
        <f>ROUND(I160*H160,2)</f>
        <v>0</v>
      </c>
      <c r="K160" s="187" t="s">
        <v>136</v>
      </c>
      <c r="L160" s="38"/>
      <c r="M160" s="192" t="s">
        <v>1</v>
      </c>
      <c r="N160" s="193" t="s">
        <v>39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137</v>
      </c>
      <c r="AT160" s="196" t="s">
        <v>132</v>
      </c>
      <c r="AU160" s="196" t="s">
        <v>84</v>
      </c>
      <c r="AY160" s="16" t="s">
        <v>130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82</v>
      </c>
      <c r="BK160" s="197">
        <f>ROUND(I160*H160,2)</f>
        <v>0</v>
      </c>
      <c r="BL160" s="16" t="s">
        <v>137</v>
      </c>
      <c r="BM160" s="196" t="s">
        <v>761</v>
      </c>
    </row>
    <row r="161" spans="1:65" s="2" customFormat="1" ht="11.25">
      <c r="A161" s="33"/>
      <c r="B161" s="34"/>
      <c r="C161" s="35"/>
      <c r="D161" s="198" t="s">
        <v>139</v>
      </c>
      <c r="E161" s="35"/>
      <c r="F161" s="199" t="s">
        <v>760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139</v>
      </c>
      <c r="AU161" s="16" t="s">
        <v>84</v>
      </c>
    </row>
    <row r="162" spans="1:65" s="2" customFormat="1" ht="29.25">
      <c r="A162" s="33"/>
      <c r="B162" s="34"/>
      <c r="C162" s="35"/>
      <c r="D162" s="198" t="s">
        <v>141</v>
      </c>
      <c r="E162" s="35"/>
      <c r="F162" s="203" t="s">
        <v>762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84</v>
      </c>
    </row>
    <row r="163" spans="1:65" s="13" customFormat="1" ht="11.25">
      <c r="B163" s="204"/>
      <c r="C163" s="205"/>
      <c r="D163" s="198" t="s">
        <v>161</v>
      </c>
      <c r="E163" s="206" t="s">
        <v>1</v>
      </c>
      <c r="F163" s="207" t="s">
        <v>763</v>
      </c>
      <c r="G163" s="205"/>
      <c r="H163" s="208">
        <v>6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161</v>
      </c>
      <c r="AU163" s="214" t="s">
        <v>84</v>
      </c>
      <c r="AV163" s="13" t="s">
        <v>84</v>
      </c>
      <c r="AW163" s="13" t="s">
        <v>31</v>
      </c>
      <c r="AX163" s="13" t="s">
        <v>74</v>
      </c>
      <c r="AY163" s="214" t="s">
        <v>130</v>
      </c>
    </row>
    <row r="164" spans="1:65" s="13" customFormat="1" ht="11.25">
      <c r="B164" s="204"/>
      <c r="C164" s="205"/>
      <c r="D164" s="198" t="s">
        <v>161</v>
      </c>
      <c r="E164" s="206" t="s">
        <v>1</v>
      </c>
      <c r="F164" s="207" t="s">
        <v>764</v>
      </c>
      <c r="G164" s="205"/>
      <c r="H164" s="208">
        <v>42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161</v>
      </c>
      <c r="AU164" s="214" t="s">
        <v>84</v>
      </c>
      <c r="AV164" s="13" t="s">
        <v>84</v>
      </c>
      <c r="AW164" s="13" t="s">
        <v>31</v>
      </c>
      <c r="AX164" s="13" t="s">
        <v>82</v>
      </c>
      <c r="AY164" s="214" t="s">
        <v>130</v>
      </c>
    </row>
    <row r="165" spans="1:65" s="2" customFormat="1" ht="16.5" customHeight="1">
      <c r="A165" s="33"/>
      <c r="B165" s="34"/>
      <c r="C165" s="185" t="s">
        <v>8</v>
      </c>
      <c r="D165" s="185" t="s">
        <v>132</v>
      </c>
      <c r="E165" s="186" t="s">
        <v>765</v>
      </c>
      <c r="F165" s="187" t="s">
        <v>766</v>
      </c>
      <c r="G165" s="188" t="s">
        <v>244</v>
      </c>
      <c r="H165" s="189">
        <v>2</v>
      </c>
      <c r="I165" s="190"/>
      <c r="J165" s="191">
        <f>ROUND(I165*H165,2)</f>
        <v>0</v>
      </c>
      <c r="K165" s="187" t="s">
        <v>136</v>
      </c>
      <c r="L165" s="38"/>
      <c r="M165" s="192" t="s">
        <v>1</v>
      </c>
      <c r="N165" s="193" t="s">
        <v>39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137</v>
      </c>
      <c r="AT165" s="196" t="s">
        <v>132</v>
      </c>
      <c r="AU165" s="196" t="s">
        <v>84</v>
      </c>
      <c r="AY165" s="16" t="s">
        <v>130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82</v>
      </c>
      <c r="BK165" s="197">
        <f>ROUND(I165*H165,2)</f>
        <v>0</v>
      </c>
      <c r="BL165" s="16" t="s">
        <v>137</v>
      </c>
      <c r="BM165" s="196" t="s">
        <v>767</v>
      </c>
    </row>
    <row r="166" spans="1:65" s="2" customFormat="1" ht="11.25">
      <c r="A166" s="33"/>
      <c r="B166" s="34"/>
      <c r="C166" s="35"/>
      <c r="D166" s="198" t="s">
        <v>139</v>
      </c>
      <c r="E166" s="35"/>
      <c r="F166" s="199" t="s">
        <v>766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139</v>
      </c>
      <c r="AU166" s="16" t="s">
        <v>84</v>
      </c>
    </row>
    <row r="167" spans="1:65" s="2" customFormat="1" ht="39">
      <c r="A167" s="33"/>
      <c r="B167" s="34"/>
      <c r="C167" s="35"/>
      <c r="D167" s="198" t="s">
        <v>141</v>
      </c>
      <c r="E167" s="35"/>
      <c r="F167" s="203" t="s">
        <v>768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141</v>
      </c>
      <c r="AU167" s="16" t="s">
        <v>84</v>
      </c>
    </row>
    <row r="168" spans="1:65" s="2" customFormat="1" ht="16.5" customHeight="1">
      <c r="A168" s="33"/>
      <c r="B168" s="34"/>
      <c r="C168" s="185" t="s">
        <v>241</v>
      </c>
      <c r="D168" s="185" t="s">
        <v>132</v>
      </c>
      <c r="E168" s="186" t="s">
        <v>769</v>
      </c>
      <c r="F168" s="187" t="s">
        <v>770</v>
      </c>
      <c r="G168" s="188" t="s">
        <v>135</v>
      </c>
      <c r="H168" s="189">
        <v>150</v>
      </c>
      <c r="I168" s="190"/>
      <c r="J168" s="191">
        <f>ROUND(I168*H168,2)</f>
        <v>0</v>
      </c>
      <c r="K168" s="187" t="s">
        <v>1</v>
      </c>
      <c r="L168" s="38"/>
      <c r="M168" s="192" t="s">
        <v>1</v>
      </c>
      <c r="N168" s="193" t="s">
        <v>39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137</v>
      </c>
      <c r="AT168" s="196" t="s">
        <v>132</v>
      </c>
      <c r="AU168" s="196" t="s">
        <v>84</v>
      </c>
      <c r="AY168" s="16" t="s">
        <v>130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82</v>
      </c>
      <c r="BK168" s="197">
        <f>ROUND(I168*H168,2)</f>
        <v>0</v>
      </c>
      <c r="BL168" s="16" t="s">
        <v>137</v>
      </c>
      <c r="BM168" s="196" t="s">
        <v>771</v>
      </c>
    </row>
    <row r="169" spans="1:65" s="2" customFormat="1" ht="11.25">
      <c r="A169" s="33"/>
      <c r="B169" s="34"/>
      <c r="C169" s="35"/>
      <c r="D169" s="198" t="s">
        <v>139</v>
      </c>
      <c r="E169" s="35"/>
      <c r="F169" s="199" t="s">
        <v>772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139</v>
      </c>
      <c r="AU169" s="16" t="s">
        <v>84</v>
      </c>
    </row>
    <row r="170" spans="1:65" s="12" customFormat="1" ht="22.9" customHeight="1">
      <c r="B170" s="169"/>
      <c r="C170" s="170"/>
      <c r="D170" s="171" t="s">
        <v>73</v>
      </c>
      <c r="E170" s="183" t="s">
        <v>192</v>
      </c>
      <c r="F170" s="183" t="s">
        <v>326</v>
      </c>
      <c r="G170" s="170"/>
      <c r="H170" s="170"/>
      <c r="I170" s="173"/>
      <c r="J170" s="184">
        <f>BK170</f>
        <v>0</v>
      </c>
      <c r="K170" s="170"/>
      <c r="L170" s="175"/>
      <c r="M170" s="176"/>
      <c r="N170" s="177"/>
      <c r="O170" s="177"/>
      <c r="P170" s="178">
        <v>0</v>
      </c>
      <c r="Q170" s="177"/>
      <c r="R170" s="178">
        <v>0</v>
      </c>
      <c r="S170" s="177"/>
      <c r="T170" s="179">
        <v>0</v>
      </c>
      <c r="AR170" s="180" t="s">
        <v>82</v>
      </c>
      <c r="AT170" s="181" t="s">
        <v>73</v>
      </c>
      <c r="AU170" s="181" t="s">
        <v>82</v>
      </c>
      <c r="AY170" s="180" t="s">
        <v>130</v>
      </c>
      <c r="BK170" s="182">
        <v>0</v>
      </c>
    </row>
    <row r="171" spans="1:65" s="12" customFormat="1" ht="22.9" customHeight="1">
      <c r="B171" s="169"/>
      <c r="C171" s="170"/>
      <c r="D171" s="171" t="s">
        <v>73</v>
      </c>
      <c r="E171" s="183" t="s">
        <v>628</v>
      </c>
      <c r="F171" s="183" t="s">
        <v>629</v>
      </c>
      <c r="G171" s="170"/>
      <c r="H171" s="170"/>
      <c r="I171" s="173"/>
      <c r="J171" s="184">
        <f>BK171</f>
        <v>0</v>
      </c>
      <c r="K171" s="170"/>
      <c r="L171" s="175"/>
      <c r="M171" s="176"/>
      <c r="N171" s="177"/>
      <c r="O171" s="177"/>
      <c r="P171" s="178">
        <f>SUM(P172:P173)</f>
        <v>0</v>
      </c>
      <c r="Q171" s="177"/>
      <c r="R171" s="178">
        <f>SUM(R172:R173)</f>
        <v>0</v>
      </c>
      <c r="S171" s="177"/>
      <c r="T171" s="179">
        <f>SUM(T172:T173)</f>
        <v>0</v>
      </c>
      <c r="AR171" s="180" t="s">
        <v>82</v>
      </c>
      <c r="AT171" s="181" t="s">
        <v>73</v>
      </c>
      <c r="AU171" s="181" t="s">
        <v>82</v>
      </c>
      <c r="AY171" s="180" t="s">
        <v>130</v>
      </c>
      <c r="BK171" s="182">
        <f>SUM(BK172:BK173)</f>
        <v>0</v>
      </c>
    </row>
    <row r="172" spans="1:65" s="2" customFormat="1" ht="24">
      <c r="A172" s="33"/>
      <c r="B172" s="34"/>
      <c r="C172" s="185" t="s">
        <v>247</v>
      </c>
      <c r="D172" s="185" t="s">
        <v>132</v>
      </c>
      <c r="E172" s="186" t="s">
        <v>773</v>
      </c>
      <c r="F172" s="187" t="s">
        <v>774</v>
      </c>
      <c r="G172" s="188" t="s">
        <v>223</v>
      </c>
      <c r="H172" s="189">
        <v>147.90799999999999</v>
      </c>
      <c r="I172" s="190"/>
      <c r="J172" s="191">
        <f>ROUND(I172*H172,2)</f>
        <v>0</v>
      </c>
      <c r="K172" s="187" t="s">
        <v>136</v>
      </c>
      <c r="L172" s="38"/>
      <c r="M172" s="192" t="s">
        <v>1</v>
      </c>
      <c r="N172" s="193" t="s">
        <v>39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137</v>
      </c>
      <c r="AT172" s="196" t="s">
        <v>132</v>
      </c>
      <c r="AU172" s="196" t="s">
        <v>84</v>
      </c>
      <c r="AY172" s="16" t="s">
        <v>130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82</v>
      </c>
      <c r="BK172" s="197">
        <f>ROUND(I172*H172,2)</f>
        <v>0</v>
      </c>
      <c r="BL172" s="16" t="s">
        <v>137</v>
      </c>
      <c r="BM172" s="196" t="s">
        <v>775</v>
      </c>
    </row>
    <row r="173" spans="1:65" s="2" customFormat="1" ht="19.5">
      <c r="A173" s="33"/>
      <c r="B173" s="34"/>
      <c r="C173" s="35"/>
      <c r="D173" s="198" t="s">
        <v>139</v>
      </c>
      <c r="E173" s="35"/>
      <c r="F173" s="199" t="s">
        <v>776</v>
      </c>
      <c r="G173" s="35"/>
      <c r="H173" s="35"/>
      <c r="I173" s="200"/>
      <c r="J173" s="35"/>
      <c r="K173" s="35"/>
      <c r="L173" s="38"/>
      <c r="M173" s="239"/>
      <c r="N173" s="240"/>
      <c r="O173" s="241"/>
      <c r="P173" s="241"/>
      <c r="Q173" s="241"/>
      <c r="R173" s="241"/>
      <c r="S173" s="241"/>
      <c r="T173" s="2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139</v>
      </c>
      <c r="AU173" s="16" t="s">
        <v>84</v>
      </c>
    </row>
    <row r="174" spans="1:65" s="2" customFormat="1" ht="6.95" customHeight="1">
      <c r="A174" s="33"/>
      <c r="B174" s="53"/>
      <c r="C174" s="54"/>
      <c r="D174" s="54"/>
      <c r="E174" s="54"/>
      <c r="F174" s="54"/>
      <c r="G174" s="54"/>
      <c r="H174" s="54"/>
      <c r="I174" s="54"/>
      <c r="J174" s="54"/>
      <c r="K174" s="54"/>
      <c r="L174" s="38"/>
      <c r="M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</row>
  </sheetData>
  <sheetProtection algorithmName="SHA-512" hashValue="UObd/GWaZ4ORXMzxrx1PRctBz9tvQXcpdl1HoKYK3nsmwbH9kVfk/IIhSpR2krSnynb1qtPMzDTi/+3NXPWm/Q==" saltValue="dNrh3UNxNetucVv0FIgV1w==" spinCount="100000" sheet="1" objects="1" scenarios="1" formatColumns="0" formatRows="0" autoFilter="0"/>
  <autoFilter ref="C119:K17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zakázky'!K6</f>
        <v>Oprava mostu v km 1,239 na trati Ledečko - Kácov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6" t="s">
        <v>777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10. 11. 2020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zakázky'!E14</f>
        <v>Vyplň údaj</v>
      </c>
      <c r="F18" s="289"/>
      <c r="G18" s="289"/>
      <c r="H18" s="289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ROUND((SUM(BE123:BE172)),  2)</f>
        <v>0</v>
      </c>
      <c r="G33" s="33"/>
      <c r="H33" s="33"/>
      <c r="I33" s="123">
        <v>0.21</v>
      </c>
      <c r="J33" s="122">
        <f>ROUND(((SUM(BE123:BE172))*I33),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ROUND((SUM(BF123:BF172)),  2)</f>
        <v>0</v>
      </c>
      <c r="G34" s="33"/>
      <c r="H34" s="33"/>
      <c r="I34" s="123">
        <v>0.15</v>
      </c>
      <c r="J34" s="122">
        <f>ROUND(((SUM(BF123:BF172))*I34),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ROUND((SUM(BG123:BG172)),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ROUND((SUM(BH123:BH172)),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ROUND((SUM(BI123:BI172)),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Oprava mostu v km 1,239 na trati Ledečko - Kácov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43" t="str">
        <f>E9</f>
        <v>009.3 - SO 03 - Oprava mostu v km 1,239 na trati Ledečko - Kácov_VRN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Rataje</v>
      </c>
      <c r="G89" s="35"/>
      <c r="H89" s="35"/>
      <c r="I89" s="28" t="s">
        <v>22</v>
      </c>
      <c r="J89" s="65" t="str">
        <f>IF(J12="","",J12)</f>
        <v>10. 11. 2020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46"/>
      <c r="C97" s="147"/>
      <c r="D97" s="148" t="s">
        <v>778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779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780</v>
      </c>
      <c r="E99" s="155"/>
      <c r="F99" s="155"/>
      <c r="G99" s="155"/>
      <c r="H99" s="155"/>
      <c r="I99" s="155"/>
      <c r="J99" s="156">
        <f>J130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781</v>
      </c>
      <c r="E100" s="155"/>
      <c r="F100" s="155"/>
      <c r="G100" s="155"/>
      <c r="H100" s="155"/>
      <c r="I100" s="155"/>
      <c r="J100" s="156">
        <f>J147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782</v>
      </c>
      <c r="E101" s="155"/>
      <c r="F101" s="155"/>
      <c r="G101" s="155"/>
      <c r="H101" s="155"/>
      <c r="I101" s="155"/>
      <c r="J101" s="156">
        <f>J156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783</v>
      </c>
      <c r="E102" s="155"/>
      <c r="F102" s="155"/>
      <c r="G102" s="155"/>
      <c r="H102" s="155"/>
      <c r="I102" s="155"/>
      <c r="J102" s="156">
        <f>J164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784</v>
      </c>
      <c r="E103" s="155"/>
      <c r="F103" s="155"/>
      <c r="G103" s="155"/>
      <c r="H103" s="155"/>
      <c r="I103" s="155"/>
      <c r="J103" s="156">
        <f>J168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115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1" t="str">
        <f>E7</f>
        <v>Oprava mostu v km 1,239 na trati Ledečko - Kácov</v>
      </c>
      <c r="F113" s="292"/>
      <c r="G113" s="292"/>
      <c r="H113" s="292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95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30" customHeight="1">
      <c r="A115" s="33"/>
      <c r="B115" s="34"/>
      <c r="C115" s="35"/>
      <c r="D115" s="35"/>
      <c r="E115" s="243" t="str">
        <f>E9</f>
        <v>009.3 - SO 03 - Oprava mostu v km 1,239 na trati Ledečko - Kácov_VRN</v>
      </c>
      <c r="F115" s="293"/>
      <c r="G115" s="293"/>
      <c r="H115" s="29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Rataje</v>
      </c>
      <c r="G117" s="35"/>
      <c r="H117" s="35"/>
      <c r="I117" s="28" t="s">
        <v>22</v>
      </c>
      <c r="J117" s="65" t="str">
        <f>IF(J12="","",J12)</f>
        <v>10. 11. 2020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E15</f>
        <v xml:space="preserve"> </v>
      </c>
      <c r="G119" s="35"/>
      <c r="H119" s="35"/>
      <c r="I119" s="28" t="s">
        <v>30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28</v>
      </c>
      <c r="D120" s="35"/>
      <c r="E120" s="35"/>
      <c r="F120" s="26" t="str">
        <f>IF(E18="","",E18)</f>
        <v>Vyplň údaj</v>
      </c>
      <c r="G120" s="35"/>
      <c r="H120" s="35"/>
      <c r="I120" s="28" t="s">
        <v>32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116</v>
      </c>
      <c r="D122" s="161" t="s">
        <v>59</v>
      </c>
      <c r="E122" s="161" t="s">
        <v>55</v>
      </c>
      <c r="F122" s="161" t="s">
        <v>56</v>
      </c>
      <c r="G122" s="161" t="s">
        <v>117</v>
      </c>
      <c r="H122" s="161" t="s">
        <v>118</v>
      </c>
      <c r="I122" s="161" t="s">
        <v>119</v>
      </c>
      <c r="J122" s="161" t="s">
        <v>99</v>
      </c>
      <c r="K122" s="162" t="s">
        <v>120</v>
      </c>
      <c r="L122" s="163"/>
      <c r="M122" s="74" t="s">
        <v>1</v>
      </c>
      <c r="N122" s="75" t="s">
        <v>38</v>
      </c>
      <c r="O122" s="75" t="s">
        <v>121</v>
      </c>
      <c r="P122" s="75" t="s">
        <v>122</v>
      </c>
      <c r="Q122" s="75" t="s">
        <v>123</v>
      </c>
      <c r="R122" s="75" t="s">
        <v>124</v>
      </c>
      <c r="S122" s="75" t="s">
        <v>125</v>
      </c>
      <c r="T122" s="76" t="s">
        <v>126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127</v>
      </c>
      <c r="D123" s="35"/>
      <c r="E123" s="35"/>
      <c r="F123" s="35"/>
      <c r="G123" s="35"/>
      <c r="H123" s="35"/>
      <c r="I123" s="35"/>
      <c r="J123" s="164">
        <f>BK123</f>
        <v>0</v>
      </c>
      <c r="K123" s="35"/>
      <c r="L123" s="38"/>
      <c r="M123" s="77"/>
      <c r="N123" s="165"/>
      <c r="O123" s="78"/>
      <c r="P123" s="166">
        <f>P124</f>
        <v>0</v>
      </c>
      <c r="Q123" s="78"/>
      <c r="R123" s="166">
        <f>R124</f>
        <v>0</v>
      </c>
      <c r="S123" s="78"/>
      <c r="T123" s="167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73</v>
      </c>
      <c r="AU123" s="16" t="s">
        <v>101</v>
      </c>
      <c r="BK123" s="168">
        <f>BK124</f>
        <v>0</v>
      </c>
    </row>
    <row r="124" spans="1:65" s="12" customFormat="1" ht="25.9" customHeight="1">
      <c r="B124" s="169"/>
      <c r="C124" s="170"/>
      <c r="D124" s="171" t="s">
        <v>73</v>
      </c>
      <c r="E124" s="172" t="s">
        <v>785</v>
      </c>
      <c r="F124" s="172" t="s">
        <v>786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P125+P130+P147+P156+P164+P168</f>
        <v>0</v>
      </c>
      <c r="Q124" s="177"/>
      <c r="R124" s="178">
        <f>R125+R130+R147+R156+R164+R168</f>
        <v>0</v>
      </c>
      <c r="S124" s="177"/>
      <c r="T124" s="179">
        <f>T125+T130+T147+T156+T164+T168</f>
        <v>0</v>
      </c>
      <c r="AR124" s="180" t="s">
        <v>164</v>
      </c>
      <c r="AT124" s="181" t="s">
        <v>73</v>
      </c>
      <c r="AU124" s="181" t="s">
        <v>74</v>
      </c>
      <c r="AY124" s="180" t="s">
        <v>130</v>
      </c>
      <c r="BK124" s="182">
        <f>BK125+BK130+BK147+BK156+BK164+BK168</f>
        <v>0</v>
      </c>
    </row>
    <row r="125" spans="1:65" s="12" customFormat="1" ht="22.9" customHeight="1">
      <c r="B125" s="169"/>
      <c r="C125" s="170"/>
      <c r="D125" s="171" t="s">
        <v>73</v>
      </c>
      <c r="E125" s="183" t="s">
        <v>787</v>
      </c>
      <c r="F125" s="183" t="s">
        <v>788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SUM(P126:P129)</f>
        <v>0</v>
      </c>
      <c r="Q125" s="177"/>
      <c r="R125" s="178">
        <f>SUM(R126:R129)</f>
        <v>0</v>
      </c>
      <c r="S125" s="177"/>
      <c r="T125" s="179">
        <f>SUM(T126:T129)</f>
        <v>0</v>
      </c>
      <c r="AR125" s="180" t="s">
        <v>164</v>
      </c>
      <c r="AT125" s="181" t="s">
        <v>73</v>
      </c>
      <c r="AU125" s="181" t="s">
        <v>82</v>
      </c>
      <c r="AY125" s="180" t="s">
        <v>130</v>
      </c>
      <c r="BK125" s="182">
        <f>SUM(BK126:BK129)</f>
        <v>0</v>
      </c>
    </row>
    <row r="126" spans="1:65" s="2" customFormat="1" ht="16.5" customHeight="1">
      <c r="A126" s="33"/>
      <c r="B126" s="34"/>
      <c r="C126" s="185" t="s">
        <v>82</v>
      </c>
      <c r="D126" s="185" t="s">
        <v>132</v>
      </c>
      <c r="E126" s="186" t="s">
        <v>789</v>
      </c>
      <c r="F126" s="187" t="s">
        <v>790</v>
      </c>
      <c r="G126" s="188" t="s">
        <v>791</v>
      </c>
      <c r="H126" s="189">
        <v>1</v>
      </c>
      <c r="I126" s="190"/>
      <c r="J126" s="191">
        <f>ROUND(I126*H126,2)</f>
        <v>0</v>
      </c>
      <c r="K126" s="187" t="s">
        <v>136</v>
      </c>
      <c r="L126" s="38"/>
      <c r="M126" s="192" t="s">
        <v>1</v>
      </c>
      <c r="N126" s="193" t="s">
        <v>39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792</v>
      </c>
      <c r="AT126" s="196" t="s">
        <v>132</v>
      </c>
      <c r="AU126" s="196" t="s">
        <v>84</v>
      </c>
      <c r="AY126" s="16" t="s">
        <v>130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82</v>
      </c>
      <c r="BK126" s="197">
        <f>ROUND(I126*H126,2)</f>
        <v>0</v>
      </c>
      <c r="BL126" s="16" t="s">
        <v>792</v>
      </c>
      <c r="BM126" s="196" t="s">
        <v>793</v>
      </c>
    </row>
    <row r="127" spans="1:65" s="2" customFormat="1" ht="11.25">
      <c r="A127" s="33"/>
      <c r="B127" s="34"/>
      <c r="C127" s="35"/>
      <c r="D127" s="198" t="s">
        <v>139</v>
      </c>
      <c r="E127" s="35"/>
      <c r="F127" s="199" t="s">
        <v>790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139</v>
      </c>
      <c r="AU127" s="16" t="s">
        <v>84</v>
      </c>
    </row>
    <row r="128" spans="1:65" s="2" customFormat="1" ht="29.25">
      <c r="A128" s="33"/>
      <c r="B128" s="34"/>
      <c r="C128" s="35"/>
      <c r="D128" s="198" t="s">
        <v>141</v>
      </c>
      <c r="E128" s="35"/>
      <c r="F128" s="203" t="s">
        <v>794</v>
      </c>
      <c r="G128" s="35"/>
      <c r="H128" s="35"/>
      <c r="I128" s="200"/>
      <c r="J128" s="35"/>
      <c r="K128" s="35"/>
      <c r="L128" s="38"/>
      <c r="M128" s="201"/>
      <c r="N128" s="202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141</v>
      </c>
      <c r="AU128" s="16" t="s">
        <v>84</v>
      </c>
    </row>
    <row r="129" spans="1:65" s="2" customFormat="1" ht="19.5">
      <c r="A129" s="33"/>
      <c r="B129" s="34"/>
      <c r="C129" s="35"/>
      <c r="D129" s="198" t="s">
        <v>155</v>
      </c>
      <c r="E129" s="35"/>
      <c r="F129" s="203" t="s">
        <v>795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155</v>
      </c>
      <c r="AU129" s="16" t="s">
        <v>84</v>
      </c>
    </row>
    <row r="130" spans="1:65" s="12" customFormat="1" ht="22.9" customHeight="1">
      <c r="B130" s="169"/>
      <c r="C130" s="170"/>
      <c r="D130" s="171" t="s">
        <v>73</v>
      </c>
      <c r="E130" s="183" t="s">
        <v>796</v>
      </c>
      <c r="F130" s="183" t="s">
        <v>797</v>
      </c>
      <c r="G130" s="170"/>
      <c r="H130" s="170"/>
      <c r="I130" s="173"/>
      <c r="J130" s="184">
        <f>BK130</f>
        <v>0</v>
      </c>
      <c r="K130" s="170"/>
      <c r="L130" s="175"/>
      <c r="M130" s="176"/>
      <c r="N130" s="177"/>
      <c r="O130" s="177"/>
      <c r="P130" s="178">
        <f>SUM(P131:P146)</f>
        <v>0</v>
      </c>
      <c r="Q130" s="177"/>
      <c r="R130" s="178">
        <f>SUM(R131:R146)</f>
        <v>0</v>
      </c>
      <c r="S130" s="177"/>
      <c r="T130" s="179">
        <f>SUM(T131:T146)</f>
        <v>0</v>
      </c>
      <c r="AR130" s="180" t="s">
        <v>164</v>
      </c>
      <c r="AT130" s="181" t="s">
        <v>73</v>
      </c>
      <c r="AU130" s="181" t="s">
        <v>82</v>
      </c>
      <c r="AY130" s="180" t="s">
        <v>130</v>
      </c>
      <c r="BK130" s="182">
        <f>SUM(BK131:BK146)</f>
        <v>0</v>
      </c>
    </row>
    <row r="131" spans="1:65" s="2" customFormat="1" ht="16.5" customHeight="1">
      <c r="A131" s="33"/>
      <c r="B131" s="34"/>
      <c r="C131" s="185" t="s">
        <v>84</v>
      </c>
      <c r="D131" s="185" t="s">
        <v>132</v>
      </c>
      <c r="E131" s="186" t="s">
        <v>798</v>
      </c>
      <c r="F131" s="187" t="s">
        <v>797</v>
      </c>
      <c r="G131" s="188" t="s">
        <v>791</v>
      </c>
      <c r="H131" s="189">
        <v>1</v>
      </c>
      <c r="I131" s="190"/>
      <c r="J131" s="191">
        <f>ROUND(I131*H131,2)</f>
        <v>0</v>
      </c>
      <c r="K131" s="187" t="s">
        <v>136</v>
      </c>
      <c r="L131" s="38"/>
      <c r="M131" s="192" t="s">
        <v>1</v>
      </c>
      <c r="N131" s="193" t="s">
        <v>39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792</v>
      </c>
      <c r="AT131" s="196" t="s">
        <v>132</v>
      </c>
      <c r="AU131" s="196" t="s">
        <v>84</v>
      </c>
      <c r="AY131" s="16" t="s">
        <v>130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82</v>
      </c>
      <c r="BK131" s="197">
        <f>ROUND(I131*H131,2)</f>
        <v>0</v>
      </c>
      <c r="BL131" s="16" t="s">
        <v>792</v>
      </c>
      <c r="BM131" s="196" t="s">
        <v>799</v>
      </c>
    </row>
    <row r="132" spans="1:65" s="2" customFormat="1" ht="11.25">
      <c r="A132" s="33"/>
      <c r="B132" s="34"/>
      <c r="C132" s="35"/>
      <c r="D132" s="198" t="s">
        <v>139</v>
      </c>
      <c r="E132" s="35"/>
      <c r="F132" s="199" t="s">
        <v>797</v>
      </c>
      <c r="G132" s="35"/>
      <c r="H132" s="35"/>
      <c r="I132" s="200"/>
      <c r="J132" s="35"/>
      <c r="K132" s="35"/>
      <c r="L132" s="38"/>
      <c r="M132" s="201"/>
      <c r="N132" s="20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139</v>
      </c>
      <c r="AU132" s="16" t="s">
        <v>84</v>
      </c>
    </row>
    <row r="133" spans="1:65" s="2" customFormat="1" ht="29.25">
      <c r="A133" s="33"/>
      <c r="B133" s="34"/>
      <c r="C133" s="35"/>
      <c r="D133" s="198" t="s">
        <v>141</v>
      </c>
      <c r="E133" s="35"/>
      <c r="F133" s="203" t="s">
        <v>800</v>
      </c>
      <c r="G133" s="35"/>
      <c r="H133" s="35"/>
      <c r="I133" s="200"/>
      <c r="J133" s="35"/>
      <c r="K133" s="35"/>
      <c r="L133" s="38"/>
      <c r="M133" s="201"/>
      <c r="N133" s="202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141</v>
      </c>
      <c r="AU133" s="16" t="s">
        <v>84</v>
      </c>
    </row>
    <row r="134" spans="1:65" s="2" customFormat="1" ht="19.5">
      <c r="A134" s="33"/>
      <c r="B134" s="34"/>
      <c r="C134" s="35"/>
      <c r="D134" s="198" t="s">
        <v>155</v>
      </c>
      <c r="E134" s="35"/>
      <c r="F134" s="203" t="s">
        <v>801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155</v>
      </c>
      <c r="AU134" s="16" t="s">
        <v>84</v>
      </c>
    </row>
    <row r="135" spans="1:65" s="2" customFormat="1" ht="16.5" customHeight="1">
      <c r="A135" s="33"/>
      <c r="B135" s="34"/>
      <c r="C135" s="185" t="s">
        <v>147</v>
      </c>
      <c r="D135" s="185" t="s">
        <v>132</v>
      </c>
      <c r="E135" s="186" t="s">
        <v>802</v>
      </c>
      <c r="F135" s="187" t="s">
        <v>803</v>
      </c>
      <c r="G135" s="188" t="s">
        <v>791</v>
      </c>
      <c r="H135" s="189">
        <v>1</v>
      </c>
      <c r="I135" s="190"/>
      <c r="J135" s="191">
        <f>ROUND(I135*H135,2)</f>
        <v>0</v>
      </c>
      <c r="K135" s="187" t="s">
        <v>136</v>
      </c>
      <c r="L135" s="38"/>
      <c r="M135" s="192" t="s">
        <v>1</v>
      </c>
      <c r="N135" s="193" t="s">
        <v>39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792</v>
      </c>
      <c r="AT135" s="196" t="s">
        <v>132</v>
      </c>
      <c r="AU135" s="196" t="s">
        <v>84</v>
      </c>
      <c r="AY135" s="16" t="s">
        <v>130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82</v>
      </c>
      <c r="BK135" s="197">
        <f>ROUND(I135*H135,2)</f>
        <v>0</v>
      </c>
      <c r="BL135" s="16" t="s">
        <v>792</v>
      </c>
      <c r="BM135" s="196" t="s">
        <v>804</v>
      </c>
    </row>
    <row r="136" spans="1:65" s="2" customFormat="1" ht="11.25">
      <c r="A136" s="33"/>
      <c r="B136" s="34"/>
      <c r="C136" s="35"/>
      <c r="D136" s="198" t="s">
        <v>139</v>
      </c>
      <c r="E136" s="35"/>
      <c r="F136" s="199" t="s">
        <v>803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139</v>
      </c>
      <c r="AU136" s="16" t="s">
        <v>84</v>
      </c>
    </row>
    <row r="137" spans="1:65" s="2" customFormat="1" ht="29.25">
      <c r="A137" s="33"/>
      <c r="B137" s="34"/>
      <c r="C137" s="35"/>
      <c r="D137" s="198" t="s">
        <v>141</v>
      </c>
      <c r="E137" s="35"/>
      <c r="F137" s="203" t="s">
        <v>805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141</v>
      </c>
      <c r="AU137" s="16" t="s">
        <v>84</v>
      </c>
    </row>
    <row r="138" spans="1:65" s="2" customFormat="1" ht="19.5">
      <c r="A138" s="33"/>
      <c r="B138" s="34"/>
      <c r="C138" s="35"/>
      <c r="D138" s="198" t="s">
        <v>155</v>
      </c>
      <c r="E138" s="35"/>
      <c r="F138" s="203" t="s">
        <v>806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155</v>
      </c>
      <c r="AU138" s="16" t="s">
        <v>84</v>
      </c>
    </row>
    <row r="139" spans="1:65" s="2" customFormat="1" ht="16.5" customHeight="1">
      <c r="A139" s="33"/>
      <c r="B139" s="34"/>
      <c r="C139" s="185" t="s">
        <v>137</v>
      </c>
      <c r="D139" s="185" t="s">
        <v>132</v>
      </c>
      <c r="E139" s="186" t="s">
        <v>807</v>
      </c>
      <c r="F139" s="187" t="s">
        <v>808</v>
      </c>
      <c r="G139" s="188" t="s">
        <v>791</v>
      </c>
      <c r="H139" s="189">
        <v>1</v>
      </c>
      <c r="I139" s="190"/>
      <c r="J139" s="191">
        <f>ROUND(I139*H139,2)</f>
        <v>0</v>
      </c>
      <c r="K139" s="187" t="s">
        <v>136</v>
      </c>
      <c r="L139" s="38"/>
      <c r="M139" s="192" t="s">
        <v>1</v>
      </c>
      <c r="N139" s="193" t="s">
        <v>39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792</v>
      </c>
      <c r="AT139" s="196" t="s">
        <v>132</v>
      </c>
      <c r="AU139" s="196" t="s">
        <v>84</v>
      </c>
      <c r="AY139" s="16" t="s">
        <v>130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82</v>
      </c>
      <c r="BK139" s="197">
        <f>ROUND(I139*H139,2)</f>
        <v>0</v>
      </c>
      <c r="BL139" s="16" t="s">
        <v>792</v>
      </c>
      <c r="BM139" s="196" t="s">
        <v>809</v>
      </c>
    </row>
    <row r="140" spans="1:65" s="2" customFormat="1" ht="11.25">
      <c r="A140" s="33"/>
      <c r="B140" s="34"/>
      <c r="C140" s="35"/>
      <c r="D140" s="198" t="s">
        <v>139</v>
      </c>
      <c r="E140" s="35"/>
      <c r="F140" s="199" t="s">
        <v>808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139</v>
      </c>
      <c r="AU140" s="16" t="s">
        <v>84</v>
      </c>
    </row>
    <row r="141" spans="1:65" s="2" customFormat="1" ht="29.25">
      <c r="A141" s="33"/>
      <c r="B141" s="34"/>
      <c r="C141" s="35"/>
      <c r="D141" s="198" t="s">
        <v>141</v>
      </c>
      <c r="E141" s="35"/>
      <c r="F141" s="203" t="s">
        <v>800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141</v>
      </c>
      <c r="AU141" s="16" t="s">
        <v>84</v>
      </c>
    </row>
    <row r="142" spans="1:65" s="2" customFormat="1" ht="19.5">
      <c r="A142" s="33"/>
      <c r="B142" s="34"/>
      <c r="C142" s="35"/>
      <c r="D142" s="198" t="s">
        <v>155</v>
      </c>
      <c r="E142" s="35"/>
      <c r="F142" s="203" t="s">
        <v>810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155</v>
      </c>
      <c r="AU142" s="16" t="s">
        <v>84</v>
      </c>
    </row>
    <row r="143" spans="1:65" s="2" customFormat="1" ht="16.5" customHeight="1">
      <c r="A143" s="33"/>
      <c r="B143" s="34"/>
      <c r="C143" s="185" t="s">
        <v>164</v>
      </c>
      <c r="D143" s="185" t="s">
        <v>132</v>
      </c>
      <c r="E143" s="186" t="s">
        <v>811</v>
      </c>
      <c r="F143" s="187" t="s">
        <v>812</v>
      </c>
      <c r="G143" s="188" t="s">
        <v>791</v>
      </c>
      <c r="H143" s="189">
        <v>1</v>
      </c>
      <c r="I143" s="190"/>
      <c r="J143" s="191">
        <f>ROUND(I143*H143,2)</f>
        <v>0</v>
      </c>
      <c r="K143" s="187" t="s">
        <v>136</v>
      </c>
      <c r="L143" s="38"/>
      <c r="M143" s="192" t="s">
        <v>1</v>
      </c>
      <c r="N143" s="193" t="s">
        <v>39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792</v>
      </c>
      <c r="AT143" s="196" t="s">
        <v>132</v>
      </c>
      <c r="AU143" s="196" t="s">
        <v>84</v>
      </c>
      <c r="AY143" s="16" t="s">
        <v>130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82</v>
      </c>
      <c r="BK143" s="197">
        <f>ROUND(I143*H143,2)</f>
        <v>0</v>
      </c>
      <c r="BL143" s="16" t="s">
        <v>792</v>
      </c>
      <c r="BM143" s="196" t="s">
        <v>813</v>
      </c>
    </row>
    <row r="144" spans="1:65" s="2" customFormat="1" ht="11.25">
      <c r="A144" s="33"/>
      <c r="B144" s="34"/>
      <c r="C144" s="35"/>
      <c r="D144" s="198" t="s">
        <v>139</v>
      </c>
      <c r="E144" s="35"/>
      <c r="F144" s="199" t="s">
        <v>812</v>
      </c>
      <c r="G144" s="35"/>
      <c r="H144" s="35"/>
      <c r="I144" s="200"/>
      <c r="J144" s="35"/>
      <c r="K144" s="35"/>
      <c r="L144" s="38"/>
      <c r="M144" s="201"/>
      <c r="N144" s="202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139</v>
      </c>
      <c r="AU144" s="16" t="s">
        <v>84</v>
      </c>
    </row>
    <row r="145" spans="1:65" s="2" customFormat="1" ht="29.25">
      <c r="A145" s="33"/>
      <c r="B145" s="34"/>
      <c r="C145" s="35"/>
      <c r="D145" s="198" t="s">
        <v>141</v>
      </c>
      <c r="E145" s="35"/>
      <c r="F145" s="203" t="s">
        <v>800</v>
      </c>
      <c r="G145" s="35"/>
      <c r="H145" s="35"/>
      <c r="I145" s="200"/>
      <c r="J145" s="35"/>
      <c r="K145" s="35"/>
      <c r="L145" s="38"/>
      <c r="M145" s="201"/>
      <c r="N145" s="202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141</v>
      </c>
      <c r="AU145" s="16" t="s">
        <v>84</v>
      </c>
    </row>
    <row r="146" spans="1:65" s="2" customFormat="1" ht="19.5">
      <c r="A146" s="33"/>
      <c r="B146" s="34"/>
      <c r="C146" s="35"/>
      <c r="D146" s="198" t="s">
        <v>155</v>
      </c>
      <c r="E146" s="35"/>
      <c r="F146" s="203" t="s">
        <v>814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155</v>
      </c>
      <c r="AU146" s="16" t="s">
        <v>84</v>
      </c>
    </row>
    <row r="147" spans="1:65" s="12" customFormat="1" ht="22.9" customHeight="1">
      <c r="B147" s="169"/>
      <c r="C147" s="170"/>
      <c r="D147" s="171" t="s">
        <v>73</v>
      </c>
      <c r="E147" s="183" t="s">
        <v>815</v>
      </c>
      <c r="F147" s="183" t="s">
        <v>816</v>
      </c>
      <c r="G147" s="170"/>
      <c r="H147" s="170"/>
      <c r="I147" s="173"/>
      <c r="J147" s="184">
        <f>BK147</f>
        <v>0</v>
      </c>
      <c r="K147" s="170"/>
      <c r="L147" s="175"/>
      <c r="M147" s="176"/>
      <c r="N147" s="177"/>
      <c r="O147" s="177"/>
      <c r="P147" s="178">
        <f>SUM(P148:P155)</f>
        <v>0</v>
      </c>
      <c r="Q147" s="177"/>
      <c r="R147" s="178">
        <f>SUM(R148:R155)</f>
        <v>0</v>
      </c>
      <c r="S147" s="177"/>
      <c r="T147" s="179">
        <f>SUM(T148:T155)</f>
        <v>0</v>
      </c>
      <c r="AR147" s="180" t="s">
        <v>164</v>
      </c>
      <c r="AT147" s="181" t="s">
        <v>73</v>
      </c>
      <c r="AU147" s="181" t="s">
        <v>82</v>
      </c>
      <c r="AY147" s="180" t="s">
        <v>130</v>
      </c>
      <c r="BK147" s="182">
        <f>SUM(BK148:BK155)</f>
        <v>0</v>
      </c>
    </row>
    <row r="148" spans="1:65" s="2" customFormat="1" ht="16.5" customHeight="1">
      <c r="A148" s="33"/>
      <c r="B148" s="34"/>
      <c r="C148" s="185" t="s">
        <v>174</v>
      </c>
      <c r="D148" s="185" t="s">
        <v>132</v>
      </c>
      <c r="E148" s="186" t="s">
        <v>817</v>
      </c>
      <c r="F148" s="187" t="s">
        <v>818</v>
      </c>
      <c r="G148" s="188" t="s">
        <v>791</v>
      </c>
      <c r="H148" s="189">
        <v>1</v>
      </c>
      <c r="I148" s="190"/>
      <c r="J148" s="191">
        <f>ROUND(I148*H148,2)</f>
        <v>0</v>
      </c>
      <c r="K148" s="187" t="s">
        <v>136</v>
      </c>
      <c r="L148" s="38"/>
      <c r="M148" s="192" t="s">
        <v>1</v>
      </c>
      <c r="N148" s="193" t="s">
        <v>39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792</v>
      </c>
      <c r="AT148" s="196" t="s">
        <v>132</v>
      </c>
      <c r="AU148" s="196" t="s">
        <v>84</v>
      </c>
      <c r="AY148" s="16" t="s">
        <v>130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82</v>
      </c>
      <c r="BK148" s="197">
        <f>ROUND(I148*H148,2)</f>
        <v>0</v>
      </c>
      <c r="BL148" s="16" t="s">
        <v>792</v>
      </c>
      <c r="BM148" s="196" t="s">
        <v>819</v>
      </c>
    </row>
    <row r="149" spans="1:65" s="2" customFormat="1" ht="11.25">
      <c r="A149" s="33"/>
      <c r="B149" s="34"/>
      <c r="C149" s="35"/>
      <c r="D149" s="198" t="s">
        <v>139</v>
      </c>
      <c r="E149" s="35"/>
      <c r="F149" s="199" t="s">
        <v>818</v>
      </c>
      <c r="G149" s="35"/>
      <c r="H149" s="35"/>
      <c r="I149" s="200"/>
      <c r="J149" s="35"/>
      <c r="K149" s="35"/>
      <c r="L149" s="38"/>
      <c r="M149" s="201"/>
      <c r="N149" s="202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139</v>
      </c>
      <c r="AU149" s="16" t="s">
        <v>84</v>
      </c>
    </row>
    <row r="150" spans="1:65" s="2" customFormat="1" ht="29.25">
      <c r="A150" s="33"/>
      <c r="B150" s="34"/>
      <c r="C150" s="35"/>
      <c r="D150" s="198" t="s">
        <v>141</v>
      </c>
      <c r="E150" s="35"/>
      <c r="F150" s="203" t="s">
        <v>820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141</v>
      </c>
      <c r="AU150" s="16" t="s">
        <v>84</v>
      </c>
    </row>
    <row r="151" spans="1:65" s="2" customFormat="1" ht="19.5">
      <c r="A151" s="33"/>
      <c r="B151" s="34"/>
      <c r="C151" s="35"/>
      <c r="D151" s="198" t="s">
        <v>155</v>
      </c>
      <c r="E151" s="35"/>
      <c r="F151" s="203" t="s">
        <v>821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155</v>
      </c>
      <c r="AU151" s="16" t="s">
        <v>84</v>
      </c>
    </row>
    <row r="152" spans="1:65" s="2" customFormat="1" ht="16.5" customHeight="1">
      <c r="A152" s="33"/>
      <c r="B152" s="34"/>
      <c r="C152" s="185" t="s">
        <v>182</v>
      </c>
      <c r="D152" s="185" t="s">
        <v>132</v>
      </c>
      <c r="E152" s="186" t="s">
        <v>822</v>
      </c>
      <c r="F152" s="187" t="s">
        <v>823</v>
      </c>
      <c r="G152" s="188" t="s">
        <v>791</v>
      </c>
      <c r="H152" s="189">
        <v>1</v>
      </c>
      <c r="I152" s="190"/>
      <c r="J152" s="191">
        <f>ROUND(I152*H152,2)</f>
        <v>0</v>
      </c>
      <c r="K152" s="187" t="s">
        <v>136</v>
      </c>
      <c r="L152" s="38"/>
      <c r="M152" s="192" t="s">
        <v>1</v>
      </c>
      <c r="N152" s="193" t="s">
        <v>39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792</v>
      </c>
      <c r="AT152" s="196" t="s">
        <v>132</v>
      </c>
      <c r="AU152" s="196" t="s">
        <v>84</v>
      </c>
      <c r="AY152" s="16" t="s">
        <v>130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82</v>
      </c>
      <c r="BK152" s="197">
        <f>ROUND(I152*H152,2)</f>
        <v>0</v>
      </c>
      <c r="BL152" s="16" t="s">
        <v>792</v>
      </c>
      <c r="BM152" s="196" t="s">
        <v>824</v>
      </c>
    </row>
    <row r="153" spans="1:65" s="2" customFormat="1" ht="11.25">
      <c r="A153" s="33"/>
      <c r="B153" s="34"/>
      <c r="C153" s="35"/>
      <c r="D153" s="198" t="s">
        <v>139</v>
      </c>
      <c r="E153" s="35"/>
      <c r="F153" s="199" t="s">
        <v>823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139</v>
      </c>
      <c r="AU153" s="16" t="s">
        <v>84</v>
      </c>
    </row>
    <row r="154" spans="1:65" s="2" customFormat="1" ht="29.25">
      <c r="A154" s="33"/>
      <c r="B154" s="34"/>
      <c r="C154" s="35"/>
      <c r="D154" s="198" t="s">
        <v>141</v>
      </c>
      <c r="E154" s="35"/>
      <c r="F154" s="203" t="s">
        <v>820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141</v>
      </c>
      <c r="AU154" s="16" t="s">
        <v>84</v>
      </c>
    </row>
    <row r="155" spans="1:65" s="2" customFormat="1" ht="29.25">
      <c r="A155" s="33"/>
      <c r="B155" s="34"/>
      <c r="C155" s="35"/>
      <c r="D155" s="198" t="s">
        <v>155</v>
      </c>
      <c r="E155" s="35"/>
      <c r="F155" s="203" t="s">
        <v>825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155</v>
      </c>
      <c r="AU155" s="16" t="s">
        <v>84</v>
      </c>
    </row>
    <row r="156" spans="1:65" s="12" customFormat="1" ht="22.9" customHeight="1">
      <c r="B156" s="169"/>
      <c r="C156" s="170"/>
      <c r="D156" s="171" t="s">
        <v>73</v>
      </c>
      <c r="E156" s="183" t="s">
        <v>826</v>
      </c>
      <c r="F156" s="183" t="s">
        <v>827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SUM(P157:P163)</f>
        <v>0</v>
      </c>
      <c r="Q156" s="177"/>
      <c r="R156" s="178">
        <f>SUM(R157:R163)</f>
        <v>0</v>
      </c>
      <c r="S156" s="177"/>
      <c r="T156" s="179">
        <f>SUM(T157:T163)</f>
        <v>0</v>
      </c>
      <c r="AR156" s="180" t="s">
        <v>164</v>
      </c>
      <c r="AT156" s="181" t="s">
        <v>73</v>
      </c>
      <c r="AU156" s="181" t="s">
        <v>82</v>
      </c>
      <c r="AY156" s="180" t="s">
        <v>130</v>
      </c>
      <c r="BK156" s="182">
        <f>SUM(BK157:BK163)</f>
        <v>0</v>
      </c>
    </row>
    <row r="157" spans="1:65" s="2" customFormat="1" ht="16.5" customHeight="1">
      <c r="A157" s="33"/>
      <c r="B157" s="34"/>
      <c r="C157" s="185" t="s">
        <v>187</v>
      </c>
      <c r="D157" s="185" t="s">
        <v>132</v>
      </c>
      <c r="E157" s="186" t="s">
        <v>828</v>
      </c>
      <c r="F157" s="187" t="s">
        <v>827</v>
      </c>
      <c r="G157" s="188" t="s">
        <v>791</v>
      </c>
      <c r="H157" s="189">
        <v>1</v>
      </c>
      <c r="I157" s="190"/>
      <c r="J157" s="191">
        <f>ROUND(I157*H157,2)</f>
        <v>0</v>
      </c>
      <c r="K157" s="187" t="s">
        <v>136</v>
      </c>
      <c r="L157" s="38"/>
      <c r="M157" s="192" t="s">
        <v>1</v>
      </c>
      <c r="N157" s="193" t="s">
        <v>39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792</v>
      </c>
      <c r="AT157" s="196" t="s">
        <v>132</v>
      </c>
      <c r="AU157" s="196" t="s">
        <v>84</v>
      </c>
      <c r="AY157" s="16" t="s">
        <v>130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82</v>
      </c>
      <c r="BK157" s="197">
        <f>ROUND(I157*H157,2)</f>
        <v>0</v>
      </c>
      <c r="BL157" s="16" t="s">
        <v>792</v>
      </c>
      <c r="BM157" s="196" t="s">
        <v>829</v>
      </c>
    </row>
    <row r="158" spans="1:65" s="2" customFormat="1" ht="11.25">
      <c r="A158" s="33"/>
      <c r="B158" s="34"/>
      <c r="C158" s="35"/>
      <c r="D158" s="198" t="s">
        <v>139</v>
      </c>
      <c r="E158" s="35"/>
      <c r="F158" s="199" t="s">
        <v>827</v>
      </c>
      <c r="G158" s="35"/>
      <c r="H158" s="35"/>
      <c r="I158" s="200"/>
      <c r="J158" s="35"/>
      <c r="K158" s="35"/>
      <c r="L158" s="38"/>
      <c r="M158" s="201"/>
      <c r="N158" s="202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139</v>
      </c>
      <c r="AU158" s="16" t="s">
        <v>84</v>
      </c>
    </row>
    <row r="159" spans="1:65" s="2" customFormat="1" ht="29.25">
      <c r="A159" s="33"/>
      <c r="B159" s="34"/>
      <c r="C159" s="35"/>
      <c r="D159" s="198" t="s">
        <v>141</v>
      </c>
      <c r="E159" s="35"/>
      <c r="F159" s="203" t="s">
        <v>800</v>
      </c>
      <c r="G159" s="35"/>
      <c r="H159" s="35"/>
      <c r="I159" s="200"/>
      <c r="J159" s="35"/>
      <c r="K159" s="35"/>
      <c r="L159" s="38"/>
      <c r="M159" s="201"/>
      <c r="N159" s="202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141</v>
      </c>
      <c r="AU159" s="16" t="s">
        <v>84</v>
      </c>
    </row>
    <row r="160" spans="1:65" s="2" customFormat="1" ht="16.5" customHeight="1">
      <c r="A160" s="33"/>
      <c r="B160" s="34"/>
      <c r="C160" s="185" t="s">
        <v>192</v>
      </c>
      <c r="D160" s="185" t="s">
        <v>132</v>
      </c>
      <c r="E160" s="186" t="s">
        <v>830</v>
      </c>
      <c r="F160" s="187" t="s">
        <v>831</v>
      </c>
      <c r="G160" s="188" t="s">
        <v>791</v>
      </c>
      <c r="H160" s="189">
        <v>1</v>
      </c>
      <c r="I160" s="190"/>
      <c r="J160" s="191">
        <f>ROUND(I160*H160,2)</f>
        <v>0</v>
      </c>
      <c r="K160" s="187" t="s">
        <v>136</v>
      </c>
      <c r="L160" s="38"/>
      <c r="M160" s="192" t="s">
        <v>1</v>
      </c>
      <c r="N160" s="193" t="s">
        <v>39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792</v>
      </c>
      <c r="AT160" s="196" t="s">
        <v>132</v>
      </c>
      <c r="AU160" s="196" t="s">
        <v>84</v>
      </c>
      <c r="AY160" s="16" t="s">
        <v>130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82</v>
      </c>
      <c r="BK160" s="197">
        <f>ROUND(I160*H160,2)</f>
        <v>0</v>
      </c>
      <c r="BL160" s="16" t="s">
        <v>792</v>
      </c>
      <c r="BM160" s="196" t="s">
        <v>832</v>
      </c>
    </row>
    <row r="161" spans="1:65" s="2" customFormat="1" ht="11.25">
      <c r="A161" s="33"/>
      <c r="B161" s="34"/>
      <c r="C161" s="35"/>
      <c r="D161" s="198" t="s">
        <v>139</v>
      </c>
      <c r="E161" s="35"/>
      <c r="F161" s="199" t="s">
        <v>831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139</v>
      </c>
      <c r="AU161" s="16" t="s">
        <v>84</v>
      </c>
    </row>
    <row r="162" spans="1:65" s="2" customFormat="1" ht="29.25">
      <c r="A162" s="33"/>
      <c r="B162" s="34"/>
      <c r="C162" s="35"/>
      <c r="D162" s="198" t="s">
        <v>141</v>
      </c>
      <c r="E162" s="35"/>
      <c r="F162" s="203" t="s">
        <v>800</v>
      </c>
      <c r="G162" s="35"/>
      <c r="H162" s="35"/>
      <c r="I162" s="200"/>
      <c r="J162" s="35"/>
      <c r="K162" s="35"/>
      <c r="L162" s="38"/>
      <c r="M162" s="201"/>
      <c r="N162" s="202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141</v>
      </c>
      <c r="AU162" s="16" t="s">
        <v>84</v>
      </c>
    </row>
    <row r="163" spans="1:65" s="2" customFormat="1" ht="39">
      <c r="A163" s="33"/>
      <c r="B163" s="34"/>
      <c r="C163" s="35"/>
      <c r="D163" s="198" t="s">
        <v>155</v>
      </c>
      <c r="E163" s="35"/>
      <c r="F163" s="203" t="s">
        <v>833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155</v>
      </c>
      <c r="AU163" s="16" t="s">
        <v>84</v>
      </c>
    </row>
    <row r="164" spans="1:65" s="12" customFormat="1" ht="22.9" customHeight="1">
      <c r="B164" s="169"/>
      <c r="C164" s="170"/>
      <c r="D164" s="171" t="s">
        <v>73</v>
      </c>
      <c r="E164" s="183" t="s">
        <v>834</v>
      </c>
      <c r="F164" s="183" t="s">
        <v>835</v>
      </c>
      <c r="G164" s="170"/>
      <c r="H164" s="170"/>
      <c r="I164" s="173"/>
      <c r="J164" s="184">
        <f>BK164</f>
        <v>0</v>
      </c>
      <c r="K164" s="170"/>
      <c r="L164" s="175"/>
      <c r="M164" s="176"/>
      <c r="N164" s="177"/>
      <c r="O164" s="177"/>
      <c r="P164" s="178">
        <f>SUM(P165:P167)</f>
        <v>0</v>
      </c>
      <c r="Q164" s="177"/>
      <c r="R164" s="178">
        <f>SUM(R165:R167)</f>
        <v>0</v>
      </c>
      <c r="S164" s="177"/>
      <c r="T164" s="179">
        <f>SUM(T165:T167)</f>
        <v>0</v>
      </c>
      <c r="AR164" s="180" t="s">
        <v>164</v>
      </c>
      <c r="AT164" s="181" t="s">
        <v>73</v>
      </c>
      <c r="AU164" s="181" t="s">
        <v>82</v>
      </c>
      <c r="AY164" s="180" t="s">
        <v>130</v>
      </c>
      <c r="BK164" s="182">
        <f>SUM(BK165:BK167)</f>
        <v>0</v>
      </c>
    </row>
    <row r="165" spans="1:65" s="2" customFormat="1" ht="16.5" customHeight="1">
      <c r="A165" s="33"/>
      <c r="B165" s="34"/>
      <c r="C165" s="185" t="s">
        <v>201</v>
      </c>
      <c r="D165" s="185" t="s">
        <v>132</v>
      </c>
      <c r="E165" s="186" t="s">
        <v>836</v>
      </c>
      <c r="F165" s="187" t="s">
        <v>835</v>
      </c>
      <c r="G165" s="188" t="s">
        <v>791</v>
      </c>
      <c r="H165" s="189">
        <v>1</v>
      </c>
      <c r="I165" s="190"/>
      <c r="J165" s="191">
        <f>ROUND(I165*H165,2)</f>
        <v>0</v>
      </c>
      <c r="K165" s="187" t="s">
        <v>136</v>
      </c>
      <c r="L165" s="38"/>
      <c r="M165" s="192" t="s">
        <v>1</v>
      </c>
      <c r="N165" s="193" t="s">
        <v>39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792</v>
      </c>
      <c r="AT165" s="196" t="s">
        <v>132</v>
      </c>
      <c r="AU165" s="196" t="s">
        <v>84</v>
      </c>
      <c r="AY165" s="16" t="s">
        <v>130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82</v>
      </c>
      <c r="BK165" s="197">
        <f>ROUND(I165*H165,2)</f>
        <v>0</v>
      </c>
      <c r="BL165" s="16" t="s">
        <v>792</v>
      </c>
      <c r="BM165" s="196" t="s">
        <v>837</v>
      </c>
    </row>
    <row r="166" spans="1:65" s="2" customFormat="1" ht="11.25">
      <c r="A166" s="33"/>
      <c r="B166" s="34"/>
      <c r="C166" s="35"/>
      <c r="D166" s="198" t="s">
        <v>139</v>
      </c>
      <c r="E166" s="35"/>
      <c r="F166" s="199" t="s">
        <v>835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139</v>
      </c>
      <c r="AU166" s="16" t="s">
        <v>84</v>
      </c>
    </row>
    <row r="167" spans="1:65" s="2" customFormat="1" ht="29.25">
      <c r="A167" s="33"/>
      <c r="B167" s="34"/>
      <c r="C167" s="35"/>
      <c r="D167" s="198" t="s">
        <v>141</v>
      </c>
      <c r="E167" s="35"/>
      <c r="F167" s="203" t="s">
        <v>800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141</v>
      </c>
      <c r="AU167" s="16" t="s">
        <v>84</v>
      </c>
    </row>
    <row r="168" spans="1:65" s="12" customFormat="1" ht="22.9" customHeight="1">
      <c r="B168" s="169"/>
      <c r="C168" s="170"/>
      <c r="D168" s="171" t="s">
        <v>73</v>
      </c>
      <c r="E168" s="183" t="s">
        <v>838</v>
      </c>
      <c r="F168" s="183" t="s">
        <v>839</v>
      </c>
      <c r="G168" s="170"/>
      <c r="H168" s="170"/>
      <c r="I168" s="173"/>
      <c r="J168" s="184">
        <f>BK168</f>
        <v>0</v>
      </c>
      <c r="K168" s="170"/>
      <c r="L168" s="175"/>
      <c r="M168" s="176"/>
      <c r="N168" s="177"/>
      <c r="O168" s="177"/>
      <c r="P168" s="178">
        <f>SUM(P169:P172)</f>
        <v>0</v>
      </c>
      <c r="Q168" s="177"/>
      <c r="R168" s="178">
        <f>SUM(R169:R172)</f>
        <v>0</v>
      </c>
      <c r="S168" s="177"/>
      <c r="T168" s="179">
        <f>SUM(T169:T172)</f>
        <v>0</v>
      </c>
      <c r="AR168" s="180" t="s">
        <v>164</v>
      </c>
      <c r="AT168" s="181" t="s">
        <v>73</v>
      </c>
      <c r="AU168" s="181" t="s">
        <v>82</v>
      </c>
      <c r="AY168" s="180" t="s">
        <v>130</v>
      </c>
      <c r="BK168" s="182">
        <f>SUM(BK169:BK172)</f>
        <v>0</v>
      </c>
    </row>
    <row r="169" spans="1:65" s="2" customFormat="1" ht="16.5" customHeight="1">
      <c r="A169" s="33"/>
      <c r="B169" s="34"/>
      <c r="C169" s="185" t="s">
        <v>207</v>
      </c>
      <c r="D169" s="185" t="s">
        <v>132</v>
      </c>
      <c r="E169" s="186" t="s">
        <v>840</v>
      </c>
      <c r="F169" s="187" t="s">
        <v>841</v>
      </c>
      <c r="G169" s="188" t="s">
        <v>791</v>
      </c>
      <c r="H169" s="189">
        <v>1</v>
      </c>
      <c r="I169" s="190"/>
      <c r="J169" s="191">
        <f>ROUND(I169*H169,2)</f>
        <v>0</v>
      </c>
      <c r="K169" s="187" t="s">
        <v>136</v>
      </c>
      <c r="L169" s="38"/>
      <c r="M169" s="192" t="s">
        <v>1</v>
      </c>
      <c r="N169" s="193" t="s">
        <v>39</v>
      </c>
      <c r="O169" s="70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792</v>
      </c>
      <c r="AT169" s="196" t="s">
        <v>132</v>
      </c>
      <c r="AU169" s="196" t="s">
        <v>84</v>
      </c>
      <c r="AY169" s="16" t="s">
        <v>130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82</v>
      </c>
      <c r="BK169" s="197">
        <f>ROUND(I169*H169,2)</f>
        <v>0</v>
      </c>
      <c r="BL169" s="16" t="s">
        <v>792</v>
      </c>
      <c r="BM169" s="196" t="s">
        <v>842</v>
      </c>
    </row>
    <row r="170" spans="1:65" s="2" customFormat="1" ht="11.25">
      <c r="A170" s="33"/>
      <c r="B170" s="34"/>
      <c r="C170" s="35"/>
      <c r="D170" s="198" t="s">
        <v>139</v>
      </c>
      <c r="E170" s="35"/>
      <c r="F170" s="199" t="s">
        <v>843</v>
      </c>
      <c r="G170" s="35"/>
      <c r="H170" s="35"/>
      <c r="I170" s="200"/>
      <c r="J170" s="35"/>
      <c r="K170" s="35"/>
      <c r="L170" s="38"/>
      <c r="M170" s="201"/>
      <c r="N170" s="202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139</v>
      </c>
      <c r="AU170" s="16" t="s">
        <v>84</v>
      </c>
    </row>
    <row r="171" spans="1:65" s="2" customFormat="1" ht="29.25">
      <c r="A171" s="33"/>
      <c r="B171" s="34"/>
      <c r="C171" s="35"/>
      <c r="D171" s="198" t="s">
        <v>141</v>
      </c>
      <c r="E171" s="35"/>
      <c r="F171" s="203" t="s">
        <v>800</v>
      </c>
      <c r="G171" s="35"/>
      <c r="H171" s="35"/>
      <c r="I171" s="200"/>
      <c r="J171" s="35"/>
      <c r="K171" s="35"/>
      <c r="L171" s="38"/>
      <c r="M171" s="201"/>
      <c r="N171" s="202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141</v>
      </c>
      <c r="AU171" s="16" t="s">
        <v>84</v>
      </c>
    </row>
    <row r="172" spans="1:65" s="2" customFormat="1" ht="19.5">
      <c r="A172" s="33"/>
      <c r="B172" s="34"/>
      <c r="C172" s="35"/>
      <c r="D172" s="198" t="s">
        <v>155</v>
      </c>
      <c r="E172" s="35"/>
      <c r="F172" s="203" t="s">
        <v>844</v>
      </c>
      <c r="G172" s="35"/>
      <c r="H172" s="35"/>
      <c r="I172" s="200"/>
      <c r="J172" s="35"/>
      <c r="K172" s="35"/>
      <c r="L172" s="38"/>
      <c r="M172" s="239"/>
      <c r="N172" s="240"/>
      <c r="O172" s="241"/>
      <c r="P172" s="241"/>
      <c r="Q172" s="241"/>
      <c r="R172" s="241"/>
      <c r="S172" s="241"/>
      <c r="T172" s="2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155</v>
      </c>
      <c r="AU172" s="16" t="s">
        <v>84</v>
      </c>
    </row>
    <row r="173" spans="1:65" s="2" customFormat="1" ht="6.95" customHeight="1">
      <c r="A173" s="3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5LbC4XbA+5pfIaxbBqMTB5fJyajCbv0Aovdol6/E4t6jvRnxZQvxpGEdB1KRzcGfYkX3K3XU69pj/8YYuFSsiQ==" saltValue="iHNwLNnPthF1Lr99+qkaoeQh+rv4cS8mBrBPrXm+J1g/hoi/WoVZjTeONWXvELDnGKX3HmAtoFu8mHY91+fgow==" spinCount="100000" sheet="1" objects="1" scenarios="1" formatColumns="0" formatRows="0" autoFilter="0"/>
  <autoFilter ref="C122:K172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6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94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4" t="str">
        <f>'Rekapitulace zakázky'!K6</f>
        <v>Oprava mostu v km 1,239 na trati Ledečko - Kácov</v>
      </c>
      <c r="F7" s="285"/>
      <c r="G7" s="285"/>
      <c r="H7" s="285"/>
      <c r="L7" s="19"/>
    </row>
    <row r="8" spans="1:46" s="2" customFormat="1" ht="12" customHeight="1">
      <c r="A8" s="33"/>
      <c r="B8" s="38"/>
      <c r="C8" s="33"/>
      <c r="D8" s="111" t="s">
        <v>95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30" customHeight="1">
      <c r="A9" s="33"/>
      <c r="B9" s="38"/>
      <c r="C9" s="33"/>
      <c r="D9" s="33"/>
      <c r="E9" s="286" t="s">
        <v>845</v>
      </c>
      <c r="F9" s="287"/>
      <c r="G9" s="287"/>
      <c r="H9" s="287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zakázky'!AN8</f>
        <v>10. 11. 2020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zakázky'!AN10="","",'Rekapitulace zakázky'!AN10)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zakázky'!E11="","",'Rekapitulace zakázky'!E11)</f>
        <v xml:space="preserve"> </v>
      </c>
      <c r="F15" s="33"/>
      <c r="G15" s="33"/>
      <c r="H15" s="33"/>
      <c r="I15" s="111" t="s">
        <v>27</v>
      </c>
      <c r="J15" s="112" t="str">
        <f>IF('Rekapitulace zakázky'!AN11="","",'Rekapitulace zakázky'!AN11)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28</v>
      </c>
      <c r="E17" s="33"/>
      <c r="F17" s="33"/>
      <c r="G17" s="33"/>
      <c r="H17" s="33"/>
      <c r="I17" s="111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8" t="str">
        <f>'Rekapitulace zakázky'!E14</f>
        <v>Vyplň údaj</v>
      </c>
      <c r="F18" s="289"/>
      <c r="G18" s="289"/>
      <c r="H18" s="289"/>
      <c r="I18" s="111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30</v>
      </c>
      <c r="E20" s="33"/>
      <c r="F20" s="33"/>
      <c r="G20" s="33"/>
      <c r="H20" s="33"/>
      <c r="I20" s="111" t="s">
        <v>25</v>
      </c>
      <c r="J20" s="112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zakázky'!E17="","",'Rekapitulace zakázky'!E17)</f>
        <v xml:space="preserve"> </v>
      </c>
      <c r="F21" s="33"/>
      <c r="G21" s="33"/>
      <c r="H21" s="33"/>
      <c r="I21" s="111" t="s">
        <v>27</v>
      </c>
      <c r="J21" s="112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25</v>
      </c>
      <c r="J23" s="112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zakázky'!E20="","",'Rekapitulace zakázky'!E20)</f>
        <v xml:space="preserve"> </v>
      </c>
      <c r="F24" s="33"/>
      <c r="G24" s="33"/>
      <c r="H24" s="33"/>
      <c r="I24" s="111" t="s">
        <v>27</v>
      </c>
      <c r="J24" s="112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0" t="s">
        <v>1</v>
      </c>
      <c r="F27" s="290"/>
      <c r="G27" s="290"/>
      <c r="H27" s="290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ROUND((SUM(BE118:BE127)),  2)</f>
        <v>0</v>
      </c>
      <c r="G33" s="33"/>
      <c r="H33" s="33"/>
      <c r="I33" s="123">
        <v>0.21</v>
      </c>
      <c r="J33" s="122">
        <f>ROUND(((SUM(BE118:BE127))*I33),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ROUND((SUM(BF118:BF127)),  2)</f>
        <v>0</v>
      </c>
      <c r="G34" s="33"/>
      <c r="H34" s="33"/>
      <c r="I34" s="123">
        <v>0.15</v>
      </c>
      <c r="J34" s="122">
        <f>ROUND(((SUM(BF118:BF127))*I34),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ROUND((SUM(BG118:BG127)),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ROUND((SUM(BH118:BH127)),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ROUND((SUM(BI118:BI127)),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1" t="str">
        <f>E7</f>
        <v>Oprava mostu v km 1,239 na trati Ledečko - Kácov</v>
      </c>
      <c r="F85" s="292"/>
      <c r="G85" s="292"/>
      <c r="H85" s="29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95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30" customHeight="1">
      <c r="A87" s="33"/>
      <c r="B87" s="34"/>
      <c r="C87" s="35"/>
      <c r="D87" s="35"/>
      <c r="E87" s="243" t="str">
        <f>E9</f>
        <v>009.4 - Oprava mostu v km 1,239 na trati Ledečko - Kácov_DSPS</v>
      </c>
      <c r="F87" s="293"/>
      <c r="G87" s="293"/>
      <c r="H87" s="29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Rataje</v>
      </c>
      <c r="G89" s="35"/>
      <c r="H89" s="35"/>
      <c r="I89" s="28" t="s">
        <v>22</v>
      </c>
      <c r="J89" s="65" t="str">
        <f>IF(J12="","",J12)</f>
        <v>10. 11. 2020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30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28" t="s">
        <v>32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98</v>
      </c>
      <c r="D94" s="143"/>
      <c r="E94" s="143"/>
      <c r="F94" s="143"/>
      <c r="G94" s="143"/>
      <c r="H94" s="143"/>
      <c r="I94" s="143"/>
      <c r="J94" s="144" t="s">
        <v>99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100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101</v>
      </c>
    </row>
    <row r="97" spans="1:31" s="9" customFormat="1" ht="24.95" customHeight="1">
      <c r="B97" s="146"/>
      <c r="C97" s="147"/>
      <c r="D97" s="148" t="s">
        <v>778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779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115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1" t="str">
        <f>E7</f>
        <v>Oprava mostu v km 1,239 na trati Ledečko - Kácov</v>
      </c>
      <c r="F108" s="292"/>
      <c r="G108" s="292"/>
      <c r="H108" s="292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95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30" customHeight="1">
      <c r="A110" s="33"/>
      <c r="B110" s="34"/>
      <c r="C110" s="35"/>
      <c r="D110" s="35"/>
      <c r="E110" s="243" t="str">
        <f>E9</f>
        <v>009.4 - Oprava mostu v km 1,239 na trati Ledečko - Kácov_DSPS</v>
      </c>
      <c r="F110" s="293"/>
      <c r="G110" s="293"/>
      <c r="H110" s="293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Rataje</v>
      </c>
      <c r="G112" s="35"/>
      <c r="H112" s="35"/>
      <c r="I112" s="28" t="s">
        <v>22</v>
      </c>
      <c r="J112" s="65" t="str">
        <f>IF(J12="","",J12)</f>
        <v>10. 11. 2020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30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28</v>
      </c>
      <c r="D115" s="35"/>
      <c r="E115" s="35"/>
      <c r="F115" s="26" t="str">
        <f>IF(E18="","",E18)</f>
        <v>Vyplň údaj</v>
      </c>
      <c r="G115" s="35"/>
      <c r="H115" s="35"/>
      <c r="I115" s="28" t="s">
        <v>32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116</v>
      </c>
      <c r="D117" s="161" t="s">
        <v>59</v>
      </c>
      <c r="E117" s="161" t="s">
        <v>55</v>
      </c>
      <c r="F117" s="161" t="s">
        <v>56</v>
      </c>
      <c r="G117" s="161" t="s">
        <v>117</v>
      </c>
      <c r="H117" s="161" t="s">
        <v>118</v>
      </c>
      <c r="I117" s="161" t="s">
        <v>119</v>
      </c>
      <c r="J117" s="161" t="s">
        <v>99</v>
      </c>
      <c r="K117" s="162" t="s">
        <v>120</v>
      </c>
      <c r="L117" s="163"/>
      <c r="M117" s="74" t="s">
        <v>1</v>
      </c>
      <c r="N117" s="75" t="s">
        <v>38</v>
      </c>
      <c r="O117" s="75" t="s">
        <v>121</v>
      </c>
      <c r="P117" s="75" t="s">
        <v>122</v>
      </c>
      <c r="Q117" s="75" t="s">
        <v>123</v>
      </c>
      <c r="R117" s="75" t="s">
        <v>124</v>
      </c>
      <c r="S117" s="75" t="s">
        <v>125</v>
      </c>
      <c r="T117" s="76" t="s">
        <v>126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127</v>
      </c>
      <c r="D118" s="35"/>
      <c r="E118" s="35"/>
      <c r="F118" s="35"/>
      <c r="G118" s="35"/>
      <c r="H118" s="35"/>
      <c r="I118" s="35"/>
      <c r="J118" s="164">
        <f>BK118</f>
        <v>0</v>
      </c>
      <c r="K118" s="35"/>
      <c r="L118" s="38"/>
      <c r="M118" s="77"/>
      <c r="N118" s="165"/>
      <c r="O118" s="78"/>
      <c r="P118" s="166">
        <f>P119</f>
        <v>0</v>
      </c>
      <c r="Q118" s="78"/>
      <c r="R118" s="166">
        <f>R119</f>
        <v>0</v>
      </c>
      <c r="S118" s="78"/>
      <c r="T118" s="16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73</v>
      </c>
      <c r="AU118" s="16" t="s">
        <v>101</v>
      </c>
      <c r="BK118" s="168">
        <f>BK119</f>
        <v>0</v>
      </c>
    </row>
    <row r="119" spans="1:65" s="12" customFormat="1" ht="25.9" customHeight="1">
      <c r="B119" s="169"/>
      <c r="C119" s="170"/>
      <c r="D119" s="171" t="s">
        <v>73</v>
      </c>
      <c r="E119" s="172" t="s">
        <v>785</v>
      </c>
      <c r="F119" s="172" t="s">
        <v>786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164</v>
      </c>
      <c r="AT119" s="181" t="s">
        <v>73</v>
      </c>
      <c r="AU119" s="181" t="s">
        <v>74</v>
      </c>
      <c r="AY119" s="180" t="s">
        <v>130</v>
      </c>
      <c r="BK119" s="182">
        <f>BK120</f>
        <v>0</v>
      </c>
    </row>
    <row r="120" spans="1:65" s="12" customFormat="1" ht="22.9" customHeight="1">
      <c r="B120" s="169"/>
      <c r="C120" s="170"/>
      <c r="D120" s="171" t="s">
        <v>73</v>
      </c>
      <c r="E120" s="183" t="s">
        <v>787</v>
      </c>
      <c r="F120" s="183" t="s">
        <v>788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SUM(P121:P127)</f>
        <v>0</v>
      </c>
      <c r="Q120" s="177"/>
      <c r="R120" s="178">
        <f>SUM(R121:R127)</f>
        <v>0</v>
      </c>
      <c r="S120" s="177"/>
      <c r="T120" s="179">
        <f>SUM(T121:T127)</f>
        <v>0</v>
      </c>
      <c r="AR120" s="180" t="s">
        <v>164</v>
      </c>
      <c r="AT120" s="181" t="s">
        <v>73</v>
      </c>
      <c r="AU120" s="181" t="s">
        <v>82</v>
      </c>
      <c r="AY120" s="180" t="s">
        <v>130</v>
      </c>
      <c r="BK120" s="182">
        <f>SUM(BK121:BK127)</f>
        <v>0</v>
      </c>
    </row>
    <row r="121" spans="1:65" s="2" customFormat="1" ht="16.5" customHeight="1">
      <c r="A121" s="33"/>
      <c r="B121" s="34"/>
      <c r="C121" s="185" t="s">
        <v>82</v>
      </c>
      <c r="D121" s="185" t="s">
        <v>132</v>
      </c>
      <c r="E121" s="186" t="s">
        <v>846</v>
      </c>
      <c r="F121" s="187" t="s">
        <v>847</v>
      </c>
      <c r="G121" s="188" t="s">
        <v>791</v>
      </c>
      <c r="H121" s="189">
        <v>1</v>
      </c>
      <c r="I121" s="190"/>
      <c r="J121" s="191">
        <f>ROUND(I121*H121,2)</f>
        <v>0</v>
      </c>
      <c r="K121" s="187" t="s">
        <v>136</v>
      </c>
      <c r="L121" s="38"/>
      <c r="M121" s="192" t="s">
        <v>1</v>
      </c>
      <c r="N121" s="193" t="s">
        <v>39</v>
      </c>
      <c r="O121" s="70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792</v>
      </c>
      <c r="AT121" s="196" t="s">
        <v>132</v>
      </c>
      <c r="AU121" s="196" t="s">
        <v>84</v>
      </c>
      <c r="AY121" s="16" t="s">
        <v>130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82</v>
      </c>
      <c r="BK121" s="197">
        <f>ROUND(I121*H121,2)</f>
        <v>0</v>
      </c>
      <c r="BL121" s="16" t="s">
        <v>792</v>
      </c>
      <c r="BM121" s="196" t="s">
        <v>848</v>
      </c>
    </row>
    <row r="122" spans="1:65" s="2" customFormat="1" ht="11.25">
      <c r="A122" s="33"/>
      <c r="B122" s="34"/>
      <c r="C122" s="35"/>
      <c r="D122" s="198" t="s">
        <v>139</v>
      </c>
      <c r="E122" s="35"/>
      <c r="F122" s="199" t="s">
        <v>847</v>
      </c>
      <c r="G122" s="35"/>
      <c r="H122" s="35"/>
      <c r="I122" s="200"/>
      <c r="J122" s="35"/>
      <c r="K122" s="35"/>
      <c r="L122" s="38"/>
      <c r="M122" s="201"/>
      <c r="N122" s="202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139</v>
      </c>
      <c r="AU122" s="16" t="s">
        <v>84</v>
      </c>
    </row>
    <row r="123" spans="1:65" s="2" customFormat="1" ht="29.25">
      <c r="A123" s="33"/>
      <c r="B123" s="34"/>
      <c r="C123" s="35"/>
      <c r="D123" s="198" t="s">
        <v>141</v>
      </c>
      <c r="E123" s="35"/>
      <c r="F123" s="203" t="s">
        <v>794</v>
      </c>
      <c r="G123" s="35"/>
      <c r="H123" s="35"/>
      <c r="I123" s="200"/>
      <c r="J123" s="35"/>
      <c r="K123" s="35"/>
      <c r="L123" s="38"/>
      <c r="M123" s="201"/>
      <c r="N123" s="202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141</v>
      </c>
      <c r="AU123" s="16" t="s">
        <v>84</v>
      </c>
    </row>
    <row r="124" spans="1:65" s="2" customFormat="1" ht="16.5" customHeight="1">
      <c r="A124" s="33"/>
      <c r="B124" s="34"/>
      <c r="C124" s="185" t="s">
        <v>84</v>
      </c>
      <c r="D124" s="185" t="s">
        <v>132</v>
      </c>
      <c r="E124" s="186" t="s">
        <v>849</v>
      </c>
      <c r="F124" s="187" t="s">
        <v>850</v>
      </c>
      <c r="G124" s="188" t="s">
        <v>791</v>
      </c>
      <c r="H124" s="189">
        <v>1</v>
      </c>
      <c r="I124" s="190"/>
      <c r="J124" s="191">
        <f>ROUND(I124*H124,2)</f>
        <v>0</v>
      </c>
      <c r="K124" s="187" t="s">
        <v>136</v>
      </c>
      <c r="L124" s="38"/>
      <c r="M124" s="192" t="s">
        <v>1</v>
      </c>
      <c r="N124" s="193" t="s">
        <v>39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792</v>
      </c>
      <c r="AT124" s="196" t="s">
        <v>132</v>
      </c>
      <c r="AU124" s="196" t="s">
        <v>84</v>
      </c>
      <c r="AY124" s="16" t="s">
        <v>130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82</v>
      </c>
      <c r="BK124" s="197">
        <f>ROUND(I124*H124,2)</f>
        <v>0</v>
      </c>
      <c r="BL124" s="16" t="s">
        <v>792</v>
      </c>
      <c r="BM124" s="196" t="s">
        <v>851</v>
      </c>
    </row>
    <row r="125" spans="1:65" s="2" customFormat="1" ht="11.25">
      <c r="A125" s="33"/>
      <c r="B125" s="34"/>
      <c r="C125" s="35"/>
      <c r="D125" s="198" t="s">
        <v>139</v>
      </c>
      <c r="E125" s="35"/>
      <c r="F125" s="199" t="s">
        <v>850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139</v>
      </c>
      <c r="AU125" s="16" t="s">
        <v>84</v>
      </c>
    </row>
    <row r="126" spans="1:65" s="2" customFormat="1" ht="29.25">
      <c r="A126" s="33"/>
      <c r="B126" s="34"/>
      <c r="C126" s="35"/>
      <c r="D126" s="198" t="s">
        <v>141</v>
      </c>
      <c r="E126" s="35"/>
      <c r="F126" s="203" t="s">
        <v>794</v>
      </c>
      <c r="G126" s="35"/>
      <c r="H126" s="35"/>
      <c r="I126" s="200"/>
      <c r="J126" s="35"/>
      <c r="K126" s="35"/>
      <c r="L126" s="38"/>
      <c r="M126" s="201"/>
      <c r="N126" s="202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141</v>
      </c>
      <c r="AU126" s="16" t="s">
        <v>84</v>
      </c>
    </row>
    <row r="127" spans="1:65" s="2" customFormat="1" ht="19.5">
      <c r="A127" s="33"/>
      <c r="B127" s="34"/>
      <c r="C127" s="35"/>
      <c r="D127" s="198" t="s">
        <v>155</v>
      </c>
      <c r="E127" s="35"/>
      <c r="F127" s="203" t="s">
        <v>852</v>
      </c>
      <c r="G127" s="35"/>
      <c r="H127" s="35"/>
      <c r="I127" s="200"/>
      <c r="J127" s="35"/>
      <c r="K127" s="35"/>
      <c r="L127" s="38"/>
      <c r="M127" s="239"/>
      <c r="N127" s="240"/>
      <c r="O127" s="241"/>
      <c r="P127" s="241"/>
      <c r="Q127" s="241"/>
      <c r="R127" s="241"/>
      <c r="S127" s="241"/>
      <c r="T127" s="2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155</v>
      </c>
      <c r="AU127" s="16" t="s">
        <v>84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54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LsCbsu9sRuCPEll9M5WFXuEF/WIm5OYbRKMmFacjOJVdx442O/WTHRV3bvH00ELwmjLunhnDNBH0PqiqvMq87g==" saltValue="fPLLip2ScxhNewM0Mu/lVbAXEgQYkwsn4VZJjkq9LNJ9NMT046cF/VSOpzX2fArqztz1XD3IFaAfsNoxEmRRQA==" spinCount="100000" sheet="1" objects="1" scenarios="1" formatColumns="0" formatRows="0" autoFilter="0"/>
  <autoFilter ref="C117:K127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zakázky</vt:lpstr>
      <vt:lpstr>009.1 - SO 01 - Oprava mo...</vt:lpstr>
      <vt:lpstr>009.2 - SO 02 - Oprava mo...</vt:lpstr>
      <vt:lpstr>009.3 - SO 03 - Oprava mo...</vt:lpstr>
      <vt:lpstr>009.4 - Oprava mostu v km...</vt:lpstr>
      <vt:lpstr>'009.1 - SO 01 - Oprava mo...'!Názvy_tisku</vt:lpstr>
      <vt:lpstr>'009.2 - SO 02 - Oprava mo...'!Názvy_tisku</vt:lpstr>
      <vt:lpstr>'009.3 - SO 03 - Oprava mo...'!Názvy_tisku</vt:lpstr>
      <vt:lpstr>'009.4 - Oprava mostu v km...'!Názvy_tisku</vt:lpstr>
      <vt:lpstr>'Rekapitulace zakázky'!Názvy_tisku</vt:lpstr>
      <vt:lpstr>'009.1 - SO 01 - Oprava mo...'!Oblast_tisku</vt:lpstr>
      <vt:lpstr>'009.2 - SO 02 - Oprava mo...'!Oblast_tisku</vt:lpstr>
      <vt:lpstr>'009.3 - SO 03 - Oprava mo...'!Oblast_tisku</vt:lpstr>
      <vt:lpstr>'009.4 - Oprava mostu v km...'!Oblast_tisku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 Jan, Ing.</dc:creator>
  <cp:lastModifiedBy>Abel Jan, Ing.</cp:lastModifiedBy>
  <dcterms:created xsi:type="dcterms:W3CDTF">2021-03-10T07:57:25Z</dcterms:created>
  <dcterms:modified xsi:type="dcterms:W3CDTF">2021-03-10T07:59:53Z</dcterms:modified>
</cp:coreProperties>
</file>