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1\63521007 Nakládka , odvoz, odstranění či využití dřevěných pražců - OŘ OVA 2021-2023 - HK\01_ZD\2_1 Příloha 1 ZD\"/>
    </mc:Choice>
  </mc:AlternateContent>
  <bookViews>
    <workbookView xWindow="0" yWindow="0" windowWidth="28800" windowHeight="12345"/>
  </bookViews>
  <sheets>
    <sheet name="Rekapitulace" sheetId="1" r:id="rId1"/>
    <sheet name="63521007 - Nakládka,odvoz..." sheetId="2" r:id="rId2"/>
  </sheets>
  <definedNames>
    <definedName name="_xlnm._FilterDatabase" localSheetId="1" hidden="1">'63521007 - Nakládka,odvoz...'!$C$115:$L$117</definedName>
    <definedName name="_xlnm.Print_Titles" localSheetId="1">'63521007 - Nakládka,odvoz...'!$115:$115</definedName>
    <definedName name="_xlnm.Print_Titles" localSheetId="0">Rekapitulace!$92:$92</definedName>
    <definedName name="_xlnm.Print_Area" localSheetId="1">'63521007 - Nakládka,odvoz...'!$C$82:$K$97,'63521007 - Nakládka,odvoz...'!$C$103:$L$117</definedName>
    <definedName name="_xlnm.Print_Area" localSheetId="0">Rekapitulace!$D$4:$AO$76,Rekapitulace!$C$82:$AQ$96</definedName>
  </definedNames>
  <calcPr calcId="162913"/>
</workbook>
</file>

<file path=xl/calcChain.xml><?xml version="1.0" encoding="utf-8"?>
<calcChain xmlns="http://schemas.openxmlformats.org/spreadsheetml/2006/main">
  <c r="K39" i="2" l="1"/>
  <c r="K38" i="2"/>
  <c r="BA95" i="1" s="1"/>
  <c r="K37" i="2"/>
  <c r="AZ95" i="1"/>
  <c r="BI117" i="2"/>
  <c r="F39" i="2" s="1"/>
  <c r="BF95" i="1" s="1"/>
  <c r="BF94" i="1" s="1"/>
  <c r="W33" i="1" s="1"/>
  <c r="BH117" i="2"/>
  <c r="F38" i="2" s="1"/>
  <c r="BE95" i="1" s="1"/>
  <c r="BE94" i="1" s="1"/>
  <c r="W32" i="1" s="1"/>
  <c r="BG117" i="2"/>
  <c r="F37" i="2" s="1"/>
  <c r="BD95" i="1" s="1"/>
  <c r="BD94" i="1" s="1"/>
  <c r="W31" i="1" s="1"/>
  <c r="BF117" i="2"/>
  <c r="K36" i="2" s="1"/>
  <c r="AY95" i="1" s="1"/>
  <c r="X117" i="2"/>
  <c r="X116" i="2" s="1"/>
  <c r="V117" i="2"/>
  <c r="V116" i="2" s="1"/>
  <c r="T117" i="2"/>
  <c r="T116" i="2" s="1"/>
  <c r="AW95" i="1" s="1"/>
  <c r="AW94" i="1" s="1"/>
  <c r="P117" i="2"/>
  <c r="BK117" i="2" s="1"/>
  <c r="BK116" i="2" s="1"/>
  <c r="K116" i="2" s="1"/>
  <c r="K96" i="2" s="1"/>
  <c r="F112" i="2"/>
  <c r="F110" i="2"/>
  <c r="E108" i="2"/>
  <c r="F89" i="2"/>
  <c r="E87" i="2"/>
  <c r="J24" i="2"/>
  <c r="E24" i="2"/>
  <c r="J113" i="2"/>
  <c r="J23" i="2"/>
  <c r="J21" i="2"/>
  <c r="E21" i="2"/>
  <c r="J112" i="2"/>
  <c r="J20" i="2"/>
  <c r="J18" i="2"/>
  <c r="E18" i="2"/>
  <c r="F113" i="2"/>
  <c r="J17" i="2"/>
  <c r="J12" i="2"/>
  <c r="J110" i="2" s="1"/>
  <c r="E7" i="2"/>
  <c r="E106" i="2" s="1"/>
  <c r="L90" i="1"/>
  <c r="AM90" i="1"/>
  <c r="AM89" i="1"/>
  <c r="L89" i="1"/>
  <c r="AM87" i="1"/>
  <c r="L87" i="1"/>
  <c r="L85" i="1"/>
  <c r="L84" i="1"/>
  <c r="Q117" i="2"/>
  <c r="R117" i="2"/>
  <c r="AU94" i="1"/>
  <c r="E85" i="2" l="1"/>
  <c r="J89" i="2"/>
  <c r="J91" i="2"/>
  <c r="F92" i="2"/>
  <c r="J92" i="2"/>
  <c r="Q116" i="2"/>
  <c r="I96" i="2" s="1"/>
  <c r="K30" i="2" s="1"/>
  <c r="AS95" i="1" s="1"/>
  <c r="AS94" i="1" s="1"/>
  <c r="R116" i="2"/>
  <c r="J96" i="2" s="1"/>
  <c r="K31" i="2" s="1"/>
  <c r="AT95" i="1" s="1"/>
  <c r="AT94" i="1" s="1"/>
  <c r="AZ94" i="1"/>
  <c r="F36" i="2"/>
  <c r="BC95" i="1" s="1"/>
  <c r="BC94" i="1" s="1"/>
  <c r="W30" i="1" s="1"/>
  <c r="BA94" i="1"/>
  <c r="K117" i="2"/>
  <c r="BE117" i="2"/>
  <c r="K35" i="2" s="1"/>
  <c r="AX95" i="1" s="1"/>
  <c r="AV95" i="1" s="1"/>
  <c r="K32" i="2"/>
  <c r="AG95" i="1" s="1"/>
  <c r="AG94" i="1" s="1"/>
  <c r="AK26" i="1" s="1"/>
  <c r="AN95" i="1" l="1"/>
  <c r="K41" i="2"/>
  <c r="AY94" i="1"/>
  <c r="AK30" i="1" s="1"/>
  <c r="F35" i="2"/>
  <c r="BB95" i="1" s="1"/>
  <c r="BB94" i="1" s="1"/>
  <c r="W29" i="1" s="1"/>
  <c r="AX94" i="1" l="1"/>
  <c r="AK29" i="1" s="1"/>
  <c r="AK35" i="1" s="1"/>
  <c r="AV94" i="1" l="1"/>
  <c r="AN94" i="1" s="1"/>
</calcChain>
</file>

<file path=xl/sharedStrings.xml><?xml version="1.0" encoding="utf-8"?>
<sst xmlns="http://schemas.openxmlformats.org/spreadsheetml/2006/main" count="268" uniqueCount="125">
  <si>
    <t>Export Komplet</t>
  </si>
  <si>
    <t/>
  </si>
  <si>
    <t>2.0</t>
  </si>
  <si>
    <t>False</t>
  </si>
  <si>
    <t>True</t>
  </si>
  <si>
    <t>{faaf7f75-f242-43c3-8586-62fc6af1231f}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</si>
  <si>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</si>
  <si>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</si>
  <si>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</si>
  <si>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</si>
  <si>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</si>
  <si>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</si>
  <si>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</si>
  <si>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</si>
  <si>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</si>
  <si>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63521007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</si>
  <si>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</si>
  <si>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</si>
  <si>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</si>
  <si>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</si>
  <si>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</si>
  <si>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</si>
  <si>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</si>
  <si>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4. 3. 2021</t>
  </si>
  <si>
    <t>Zadavatel:</t>
  </si>
  <si>
    <t>IČ:</t>
  </si>
  <si>
    <t>70994244</t>
  </si>
  <si>
    <t>SŽ s.o.,OŘ Ostrava,ST Ostrava</t>
  </si>
  <si>
    <t>DIČ:</t>
  </si>
  <si>
    <t>CZ70994244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</si>
  <si>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</si>
  <si>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</si>
  <si>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</si>
  <si>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</si>
  <si>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</si>
  <si>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</si>
  <si>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</si>
  <si>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</si>
  <si>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</si>
  <si>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</si>
  <si>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</si>
  <si>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</si>
  <si>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</si>
  <si>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</si>
  <si>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</si>
  <si>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</si>
  <si>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</si>
  <si>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</si>
  <si>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</si>
  <si>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</si>
  <si>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</si>
  <si>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</si>
  <si>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</si>
  <si>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</si>
  <si>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</si>
  <si>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</si>
  <si>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</si>
  <si>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</si>
  <si>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</si>
  <si>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</si>
  <si>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</si>
  <si>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</si>
  <si>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</si>
  <si>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</si>
  <si>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</si>
  <si>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</si>
  <si>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</si>
  <si>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</si>
  <si>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</si>
  <si>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</si>
  <si>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</si>
  <si>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</si>
  <si>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</si>
  <si>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</si>
  <si>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</si>
  <si>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</si>
  <si>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</si>
  <si>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</si>
  <si>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</si>
  <si>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</si>
  <si>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</si>
  <si>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</si>
  <si>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Nakládka,odvoz,odstranění či využití dřevěných pražců</t>
  </si>
  <si>
    <t>STA</t>
  </si>
  <si>
    <t>1</t>
  </si>
  <si>
    <t>{8e5767dd-7409-4f7c-be5d-657f07dd8bc8}</t>
  </si>
  <si>
    <t>2</t>
  </si>
  <si>
    <t>KRYCÍ LIST SOUPISU PRACÍ</t>
  </si>
  <si>
    <t>Objekt: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</si>
  <si>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</si>
  <si>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</si>
  <si>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</si>
  <si>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</si>
  <si>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</si>
  <si>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</si>
  <si>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</si>
  <si>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</si>
  <si>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</si>
  <si>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</si>
  <si>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</si>
  <si>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</si>
  <si>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</si>
  <si>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 materiál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</si>
  <si>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</si>
  <si>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</si>
  <si>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</si>
  <si>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</si>
  <si>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</si>
  <si>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</si>
  <si>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</si>
  <si>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</si>
  <si>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</si>
  <si>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</si>
  <si>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</si>
  <si>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</si>
  <si>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R202103</t>
  </si>
  <si>
    <t>Naložení,složení,odvoz a likvidace nebezpečného odpadu a úklid místa nakládky</t>
  </si>
  <si>
    <t>t</t>
  </si>
  <si>
    <t>4</t>
  </si>
  <si>
    <t>ROZPOCET</t>
  </si>
  <si>
    <t>401303704</t>
  </si>
  <si>
    <t>Správa železnic, státní organizace    OŘ Ostrava</t>
  </si>
  <si>
    <t>cena služby za 1 t   [CZK]</t>
  </si>
  <si>
    <t>63521007 - Nakládka,odvoz,odstranění či využití dřevěných pražců - OŘ OVA 2021-2023</t>
  </si>
  <si>
    <t>Nakládka, odvoz, odstranění či využití dřevěných pražců - OŘ OVA 2021-2023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</si>
</sst>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1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9" fillId="0" borderId="14" xfId="0" applyNumberFormat="1" applyFont="1" applyBorder="1" applyAlignment="1">
      <alignment horizontal="right" vertical="center"/>
    </xf>
    <xf numFmtId="4" fontId="9" fillId="0" borderId="0" xfId="0" applyNumberFormat="1" applyFont="1" applyBorder="1" applyAlignment="1">
      <alignment horizontal="right"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6" fillId="5" borderId="0" xfId="0" applyFont="1" applyFill="1" applyAlignment="1">
      <alignment horizontal="left" vertical="center"/>
    </xf>
    <xf numFmtId="0" fontId="16" fillId="5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/>
    <xf numFmtId="4" fontId="26" fillId="0" borderId="12" xfId="0" applyNumberFormat="1" applyFont="1" applyBorder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49" fontId="16" fillId="0" borderId="22" xfId="0" applyNumberFormat="1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center" vertical="center" wrapText="1"/>
      <protection locked="0"/>
    </xf>
    <xf numFmtId="167" fontId="16" fillId="0" borderId="22" xfId="0" applyNumberFormat="1" applyFont="1" applyBorder="1" applyAlignment="1" applyProtection="1">
      <alignment vertical="center"/>
      <protection locked="0"/>
    </xf>
    <xf numFmtId="4" fontId="16" fillId="3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  <protection locked="0"/>
    </xf>
    <xf numFmtId="0" fontId="17" fillId="3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>
      <alignment horizontal="center" vertical="center"/>
    </xf>
    <xf numFmtId="4" fontId="17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17" fillId="0" borderId="20" xfId="0" applyNumberFormat="1" applyFont="1" applyBorder="1" applyAlignment="1">
      <alignment vertical="center"/>
    </xf>
    <xf numFmtId="166" fontId="17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1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K7" sqref="K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0" t="s">
        <v>0</v>
      </c>
      <c r="AZ1" s="10" t="s">
        <v>1</v>
      </c>
      <c r="BA1" s="10" t="s">
        <v>2</v>
      </c>
      <c r="BB1" s="10" t="s">
        <v>1</v>
      </c>
      <c r="BT1" s="10" t="s">
        <v>3</v>
      </c>
      <c r="BU1" s="10" t="s">
        <v>4</v>
      </c>
      <c r="BV1" s="10" t="s">
        <v>5</v>
      </c>
    </row>
    <row r="2" spans="1:74" s="1" customFormat="1" ht="36.950000000000003" customHeight="1">
      <c r="AR2" s="150" t="s">
        <v>6</v>
      </c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S2" s="11" t="s">
        <v>7</v>
      </c>
      <c r="BT2" s="11" t="s">
        <v>8</v>
      </c>
    </row>
    <row r="3" spans="1:74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7</v>
      </c>
      <c r="BT3" s="11" t="s">
        <v>9</v>
      </c>
    </row>
    <row r="4" spans="1:74" s="1" customFormat="1" ht="24.95" customHeight="1">
      <c r="B4" s="14"/>
      <c r="D4" s="15" t="s">
        <v>10</v>
      </c>
      <c r="AR4" s="14"/>
      <c r="AS4" s="16" t="s">
        <v>11</v>
      </c>
      <c r="BG4" s="17" t="s">
        <v>12</v>
      </c>
      <c r="BS4" s="11" t="s">
        <v>13</v>
      </c>
    </row>
    <row r="5" spans="1:74" s="1" customFormat="1" ht="12" customHeight="1">
      <c r="B5" s="14"/>
      <c r="D5" s="18" t="s">
        <v>14</v>
      </c>
      <c r="K5" s="136" t="s">
        <v>15</v>
      </c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R5" s="14"/>
      <c r="BG5" s="133" t="s">
        <v>16</v>
      </c>
      <c r="BS5" s="11" t="s">
        <v>7</v>
      </c>
    </row>
    <row r="6" spans="1:74" s="1" customFormat="1" ht="36.950000000000003" customHeight="1">
      <c r="B6" s="14"/>
      <c r="D6" s="20" t="s">
        <v>17</v>
      </c>
      <c r="K6" s="138" t="s">
        <v>124</v>
      </c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R6" s="14"/>
      <c r="BG6" s="134"/>
      <c r="BS6" s="11" t="s">
        <v>7</v>
      </c>
    </row>
    <row r="7" spans="1:74" s="1" customFormat="1" ht="12" customHeight="1">
      <c r="B7" s="14"/>
      <c r="D7" s="21" t="s">
        <v>18</v>
      </c>
      <c r="K7" s="19" t="s">
        <v>1</v>
      </c>
      <c r="AK7" s="21" t="s">
        <v>19</v>
      </c>
      <c r="AN7" s="19" t="s">
        <v>1</v>
      </c>
      <c r="AR7" s="14"/>
      <c r="BG7" s="134"/>
      <c r="BS7" s="11" t="s">
        <v>7</v>
      </c>
    </row>
    <row r="8" spans="1:74" s="1" customFormat="1" ht="12" customHeight="1">
      <c r="B8" s="14"/>
      <c r="D8" s="21" t="s">
        <v>20</v>
      </c>
      <c r="K8" s="19" t="s">
        <v>21</v>
      </c>
      <c r="AK8" s="21" t="s">
        <v>22</v>
      </c>
      <c r="AN8" s="22" t="s">
        <v>23</v>
      </c>
      <c r="AR8" s="14"/>
      <c r="BG8" s="134"/>
      <c r="BS8" s="11" t="s">
        <v>7</v>
      </c>
    </row>
    <row r="9" spans="1:74" s="1" customFormat="1" ht="14.45" customHeight="1">
      <c r="B9" s="14"/>
      <c r="AR9" s="14"/>
      <c r="BG9" s="134"/>
      <c r="BS9" s="11" t="s">
        <v>7</v>
      </c>
    </row>
    <row r="10" spans="1:74" s="1" customFormat="1" ht="12" customHeight="1">
      <c r="B10" s="14"/>
      <c r="D10" s="21" t="s">
        <v>24</v>
      </c>
      <c r="AK10" s="21" t="s">
        <v>25</v>
      </c>
      <c r="AN10" s="19" t="s">
        <v>26</v>
      </c>
      <c r="AR10" s="14"/>
      <c r="BG10" s="134"/>
      <c r="BS10" s="11" t="s">
        <v>7</v>
      </c>
    </row>
    <row r="11" spans="1:74" s="1" customFormat="1" ht="18.399999999999999" customHeight="1">
      <c r="B11" s="14"/>
      <c r="E11" s="19" t="s">
        <v>121</v>
      </c>
      <c r="AK11" s="21" t="s">
        <v>28</v>
      </c>
      <c r="AN11" s="19" t="s">
        <v>29</v>
      </c>
      <c r="AR11" s="14"/>
      <c r="BG11" s="134"/>
      <c r="BS11" s="11" t="s">
        <v>7</v>
      </c>
    </row>
    <row r="12" spans="1:74" s="1" customFormat="1" ht="6.95" customHeight="1">
      <c r="B12" s="14"/>
      <c r="AR12" s="14"/>
      <c r="BG12" s="134"/>
      <c r="BS12" s="11" t="s">
        <v>7</v>
      </c>
    </row>
    <row r="13" spans="1:74" s="1" customFormat="1" ht="12" customHeight="1">
      <c r="B13" s="14"/>
      <c r="D13" s="21" t="s">
        <v>30</v>
      </c>
      <c r="AK13" s="21" t="s">
        <v>25</v>
      </c>
      <c r="AN13" s="23" t="s">
        <v>31</v>
      </c>
      <c r="AR13" s="14"/>
      <c r="BG13" s="134"/>
      <c r="BS13" s="11" t="s">
        <v>7</v>
      </c>
    </row>
    <row r="14" spans="1:74" ht="12.75">
      <c r="B14" s="14"/>
      <c r="E14" s="139" t="s">
        <v>31</v>
      </c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21" t="s">
        <v>28</v>
      </c>
      <c r="AN14" s="23" t="s">
        <v>31</v>
      </c>
      <c r="AR14" s="14"/>
      <c r="BG14" s="134"/>
      <c r="BS14" s="11" t="s">
        <v>7</v>
      </c>
    </row>
    <row r="15" spans="1:74" s="1" customFormat="1" ht="6.95" customHeight="1">
      <c r="B15" s="14"/>
      <c r="AR15" s="14"/>
      <c r="BG15" s="134"/>
      <c r="BS15" s="11" t="s">
        <v>3</v>
      </c>
    </row>
    <row r="16" spans="1:74" s="1" customFormat="1" ht="12" customHeight="1">
      <c r="B16" s="14"/>
      <c r="D16" s="21" t="s">
        <v>32</v>
      </c>
      <c r="AK16" s="21" t="s">
        <v>25</v>
      </c>
      <c r="AN16" s="19" t="s">
        <v>1</v>
      </c>
      <c r="AR16" s="14"/>
      <c r="BG16" s="134"/>
      <c r="BS16" s="11" t="s">
        <v>3</v>
      </c>
    </row>
    <row r="17" spans="1:71" s="1" customFormat="1" ht="18.399999999999999" customHeight="1">
      <c r="B17" s="14"/>
      <c r="E17" s="19" t="s">
        <v>21</v>
      </c>
      <c r="AK17" s="21" t="s">
        <v>28</v>
      </c>
      <c r="AN17" s="19" t="s">
        <v>1</v>
      </c>
      <c r="AR17" s="14"/>
      <c r="BG17" s="134"/>
      <c r="BS17" s="11" t="s">
        <v>4</v>
      </c>
    </row>
    <row r="18" spans="1:71" s="1" customFormat="1" ht="6.95" customHeight="1">
      <c r="B18" s="14"/>
      <c r="AR18" s="14"/>
      <c r="BG18" s="134"/>
      <c r="BS18" s="11" t="s">
        <v>7</v>
      </c>
    </row>
    <row r="19" spans="1:71" s="1" customFormat="1" ht="12" customHeight="1">
      <c r="B19" s="14"/>
      <c r="D19" s="21" t="s">
        <v>33</v>
      </c>
      <c r="AK19" s="21" t="s">
        <v>25</v>
      </c>
      <c r="AN19" s="19" t="s">
        <v>1</v>
      </c>
      <c r="AR19" s="14"/>
      <c r="BG19" s="134"/>
      <c r="BS19" s="11" t="s">
        <v>7</v>
      </c>
    </row>
    <row r="20" spans="1:71" s="1" customFormat="1" ht="18.399999999999999" customHeight="1">
      <c r="B20" s="14"/>
      <c r="E20" s="19" t="s">
        <v>21</v>
      </c>
      <c r="AK20" s="21" t="s">
        <v>28</v>
      </c>
      <c r="AN20" s="19" t="s">
        <v>1</v>
      </c>
      <c r="AR20" s="14"/>
      <c r="BG20" s="134"/>
      <c r="BS20" s="11" t="s">
        <v>3</v>
      </c>
    </row>
    <row r="21" spans="1:71" s="1" customFormat="1" ht="6.95" customHeight="1">
      <c r="B21" s="14"/>
      <c r="AR21" s="14"/>
      <c r="BG21" s="134"/>
    </row>
    <row r="22" spans="1:71" s="1" customFormat="1" ht="12" customHeight="1">
      <c r="B22" s="14"/>
      <c r="D22" s="21" t="s">
        <v>34</v>
      </c>
      <c r="AR22" s="14"/>
      <c r="BG22" s="134"/>
    </row>
    <row r="23" spans="1:71" s="1" customFormat="1" ht="16.5" customHeight="1">
      <c r="B23" s="14"/>
      <c r="E23" s="141" t="s">
        <v>1</v>
      </c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R23" s="14"/>
      <c r="BG23" s="134"/>
    </row>
    <row r="24" spans="1:71" s="1" customFormat="1" ht="6.95" customHeight="1">
      <c r="B24" s="14"/>
      <c r="AR24" s="14"/>
      <c r="BG24" s="134"/>
    </row>
    <row r="25" spans="1:71" s="1" customFormat="1" ht="6.95" customHeight="1">
      <c r="B25" s="14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4"/>
      <c r="BG25" s="134"/>
    </row>
    <row r="26" spans="1:71" s="2" customFormat="1" ht="25.9" customHeight="1">
      <c r="A26" s="26"/>
      <c r="B26" s="27"/>
      <c r="C26" s="26"/>
      <c r="D26" s="28" t="s">
        <v>35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42">
        <f>ROUND(AG94,2)</f>
        <v>0</v>
      </c>
      <c r="AL26" s="143"/>
      <c r="AM26" s="143"/>
      <c r="AN26" s="143"/>
      <c r="AO26" s="143"/>
      <c r="AP26" s="26"/>
      <c r="AQ26" s="26"/>
      <c r="AR26" s="27"/>
      <c r="BG26" s="134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G27" s="134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44" t="s">
        <v>36</v>
      </c>
      <c r="M28" s="144"/>
      <c r="N28" s="144"/>
      <c r="O28" s="144"/>
      <c r="P28" s="144"/>
      <c r="Q28" s="26"/>
      <c r="R28" s="26"/>
      <c r="S28" s="26"/>
      <c r="T28" s="26"/>
      <c r="U28" s="26"/>
      <c r="V28" s="26"/>
      <c r="W28" s="144" t="s">
        <v>37</v>
      </c>
      <c r="X28" s="144"/>
      <c r="Y28" s="144"/>
      <c r="Z28" s="144"/>
      <c r="AA28" s="144"/>
      <c r="AB28" s="144"/>
      <c r="AC28" s="144"/>
      <c r="AD28" s="144"/>
      <c r="AE28" s="144"/>
      <c r="AF28" s="26"/>
      <c r="AG28" s="26"/>
      <c r="AH28" s="26"/>
      <c r="AI28" s="26"/>
      <c r="AJ28" s="26"/>
      <c r="AK28" s="144" t="s">
        <v>38</v>
      </c>
      <c r="AL28" s="144"/>
      <c r="AM28" s="144"/>
      <c r="AN28" s="144"/>
      <c r="AO28" s="144"/>
      <c r="AP28" s="26"/>
      <c r="AQ28" s="26"/>
      <c r="AR28" s="27"/>
      <c r="BG28" s="134"/>
    </row>
    <row r="29" spans="1:71" s="3" customFormat="1" ht="14.45" customHeight="1">
      <c r="B29" s="31"/>
      <c r="D29" s="21" t="s">
        <v>39</v>
      </c>
      <c r="F29" s="21" t="s">
        <v>40</v>
      </c>
      <c r="L29" s="130">
        <v>0.21</v>
      </c>
      <c r="M29" s="131"/>
      <c r="N29" s="131"/>
      <c r="O29" s="131"/>
      <c r="P29" s="131"/>
      <c r="W29" s="132">
        <f>ROUND(BB94, 2)</f>
        <v>0</v>
      </c>
      <c r="X29" s="131"/>
      <c r="Y29" s="131"/>
      <c r="Z29" s="131"/>
      <c r="AA29" s="131"/>
      <c r="AB29" s="131"/>
      <c r="AC29" s="131"/>
      <c r="AD29" s="131"/>
      <c r="AE29" s="131"/>
      <c r="AK29" s="132">
        <f>ROUND(AX94, 2)</f>
        <v>0</v>
      </c>
      <c r="AL29" s="131"/>
      <c r="AM29" s="131"/>
      <c r="AN29" s="131"/>
      <c r="AO29" s="131"/>
      <c r="AR29" s="31"/>
      <c r="BG29" s="135"/>
    </row>
    <row r="30" spans="1:71" s="3" customFormat="1" ht="14.45" customHeight="1">
      <c r="B30" s="31"/>
      <c r="F30" s="21" t="s">
        <v>41</v>
      </c>
      <c r="L30" s="130">
        <v>0.15</v>
      </c>
      <c r="M30" s="131"/>
      <c r="N30" s="131"/>
      <c r="O30" s="131"/>
      <c r="P30" s="131"/>
      <c r="W30" s="132">
        <f>ROUND(BC94, 2)</f>
        <v>0</v>
      </c>
      <c r="X30" s="131"/>
      <c r="Y30" s="131"/>
      <c r="Z30" s="131"/>
      <c r="AA30" s="131"/>
      <c r="AB30" s="131"/>
      <c r="AC30" s="131"/>
      <c r="AD30" s="131"/>
      <c r="AE30" s="131"/>
      <c r="AK30" s="132">
        <f>ROUND(AY94, 2)</f>
        <v>0</v>
      </c>
      <c r="AL30" s="131"/>
      <c r="AM30" s="131"/>
      <c r="AN30" s="131"/>
      <c r="AO30" s="131"/>
      <c r="AR30" s="31"/>
      <c r="BG30" s="135"/>
    </row>
    <row r="31" spans="1:71" s="3" customFormat="1" ht="14.45" hidden="1" customHeight="1">
      <c r="B31" s="31"/>
      <c r="F31" s="21" t="s">
        <v>42</v>
      </c>
      <c r="L31" s="130">
        <v>0.21</v>
      </c>
      <c r="M31" s="131"/>
      <c r="N31" s="131"/>
      <c r="O31" s="131"/>
      <c r="P31" s="131"/>
      <c r="W31" s="132">
        <f>ROUND(BD94, 2)</f>
        <v>0</v>
      </c>
      <c r="X31" s="131"/>
      <c r="Y31" s="131"/>
      <c r="Z31" s="131"/>
      <c r="AA31" s="131"/>
      <c r="AB31" s="131"/>
      <c r="AC31" s="131"/>
      <c r="AD31" s="131"/>
      <c r="AE31" s="131"/>
      <c r="AK31" s="132">
        <v>0</v>
      </c>
      <c r="AL31" s="131"/>
      <c r="AM31" s="131"/>
      <c r="AN31" s="131"/>
      <c r="AO31" s="131"/>
      <c r="AR31" s="31"/>
      <c r="BG31" s="135"/>
    </row>
    <row r="32" spans="1:71" s="3" customFormat="1" ht="14.45" hidden="1" customHeight="1">
      <c r="B32" s="31"/>
      <c r="F32" s="21" t="s">
        <v>43</v>
      </c>
      <c r="L32" s="130">
        <v>0.15</v>
      </c>
      <c r="M32" s="131"/>
      <c r="N32" s="131"/>
      <c r="O32" s="131"/>
      <c r="P32" s="131"/>
      <c r="W32" s="132">
        <f>ROUND(BE94, 2)</f>
        <v>0</v>
      </c>
      <c r="X32" s="131"/>
      <c r="Y32" s="131"/>
      <c r="Z32" s="131"/>
      <c r="AA32" s="131"/>
      <c r="AB32" s="131"/>
      <c r="AC32" s="131"/>
      <c r="AD32" s="131"/>
      <c r="AE32" s="131"/>
      <c r="AK32" s="132">
        <v>0</v>
      </c>
      <c r="AL32" s="131"/>
      <c r="AM32" s="131"/>
      <c r="AN32" s="131"/>
      <c r="AO32" s="131"/>
      <c r="AR32" s="31"/>
      <c r="BG32" s="135"/>
    </row>
    <row r="33" spans="1:59" s="3" customFormat="1" ht="14.45" hidden="1" customHeight="1">
      <c r="B33" s="31"/>
      <c r="F33" s="21" t="s">
        <v>44</v>
      </c>
      <c r="L33" s="130">
        <v>0</v>
      </c>
      <c r="M33" s="131"/>
      <c r="N33" s="131"/>
      <c r="O33" s="131"/>
      <c r="P33" s="131"/>
      <c r="W33" s="132">
        <f>ROUND(BF94, 2)</f>
        <v>0</v>
      </c>
      <c r="X33" s="131"/>
      <c r="Y33" s="131"/>
      <c r="Z33" s="131"/>
      <c r="AA33" s="131"/>
      <c r="AB33" s="131"/>
      <c r="AC33" s="131"/>
      <c r="AD33" s="131"/>
      <c r="AE33" s="131"/>
      <c r="AK33" s="132">
        <v>0</v>
      </c>
      <c r="AL33" s="131"/>
      <c r="AM33" s="131"/>
      <c r="AN33" s="131"/>
      <c r="AO33" s="131"/>
      <c r="AR33" s="31"/>
      <c r="BG33" s="135"/>
    </row>
    <row r="34" spans="1:59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G34" s="134"/>
    </row>
    <row r="35" spans="1:59" s="2" customFormat="1" ht="25.9" customHeight="1">
      <c r="A35" s="26"/>
      <c r="B35" s="27"/>
      <c r="C35" s="32"/>
      <c r="D35" s="33" t="s">
        <v>45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46</v>
      </c>
      <c r="U35" s="34"/>
      <c r="V35" s="34"/>
      <c r="W35" s="34"/>
      <c r="X35" s="165" t="s">
        <v>47</v>
      </c>
      <c r="Y35" s="166"/>
      <c r="Z35" s="166"/>
      <c r="AA35" s="166"/>
      <c r="AB35" s="166"/>
      <c r="AC35" s="34"/>
      <c r="AD35" s="34"/>
      <c r="AE35" s="34"/>
      <c r="AF35" s="34"/>
      <c r="AG35" s="34"/>
      <c r="AH35" s="34"/>
      <c r="AI35" s="34"/>
      <c r="AJ35" s="34"/>
      <c r="AK35" s="167">
        <f>SUM(AK26:AK33)</f>
        <v>0</v>
      </c>
      <c r="AL35" s="166"/>
      <c r="AM35" s="166"/>
      <c r="AN35" s="166"/>
      <c r="AO35" s="168"/>
      <c r="AP35" s="32"/>
      <c r="AQ35" s="32"/>
      <c r="AR35" s="27"/>
      <c r="BG35" s="26"/>
    </row>
    <row r="36" spans="1:59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G36" s="26"/>
    </row>
    <row r="37" spans="1:59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G37" s="26"/>
    </row>
    <row r="38" spans="1:59" s="1" customFormat="1" ht="14.45" customHeight="1">
      <c r="B38" s="14"/>
      <c r="AR38" s="14"/>
    </row>
    <row r="39" spans="1:59" s="1" customFormat="1" ht="14.45" customHeight="1">
      <c r="B39" s="14"/>
      <c r="AR39" s="14"/>
    </row>
    <row r="40" spans="1:59" s="1" customFormat="1" ht="14.45" customHeight="1">
      <c r="B40" s="14"/>
      <c r="AR40" s="14"/>
    </row>
    <row r="41" spans="1:59" s="1" customFormat="1" ht="14.45" customHeight="1">
      <c r="B41" s="14"/>
      <c r="AR41" s="14"/>
    </row>
    <row r="42" spans="1:59" s="1" customFormat="1" ht="14.45" customHeight="1">
      <c r="B42" s="14"/>
      <c r="AR42" s="14"/>
    </row>
    <row r="43" spans="1:59" s="1" customFormat="1" ht="14.45" customHeight="1">
      <c r="B43" s="14"/>
      <c r="AR43" s="14"/>
    </row>
    <row r="44" spans="1:59" s="1" customFormat="1" ht="14.45" customHeight="1">
      <c r="B44" s="14"/>
      <c r="AR44" s="14"/>
    </row>
    <row r="45" spans="1:59" s="1" customFormat="1" ht="14.45" customHeight="1">
      <c r="B45" s="14"/>
      <c r="AR45" s="14"/>
    </row>
    <row r="46" spans="1:59" s="1" customFormat="1" ht="14.45" customHeight="1">
      <c r="B46" s="14"/>
      <c r="AR46" s="14"/>
    </row>
    <row r="47" spans="1:59" s="1" customFormat="1" ht="14.45" customHeight="1">
      <c r="B47" s="14"/>
      <c r="AR47" s="14"/>
    </row>
    <row r="48" spans="1:59" s="1" customFormat="1" ht="14.45" customHeight="1">
      <c r="B48" s="14"/>
      <c r="AR48" s="14"/>
    </row>
    <row r="49" spans="1:59" s="2" customFormat="1" ht="14.45" customHeight="1">
      <c r="B49" s="36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36"/>
    </row>
    <row r="50" spans="1:59">
      <c r="B50" s="14"/>
      <c r="AR50" s="14"/>
    </row>
    <row r="51" spans="1:59">
      <c r="B51" s="14"/>
      <c r="AR51" s="14"/>
    </row>
    <row r="52" spans="1:59">
      <c r="B52" s="14"/>
      <c r="AR52" s="14"/>
    </row>
    <row r="53" spans="1:59">
      <c r="B53" s="14"/>
      <c r="AR53" s="14"/>
    </row>
    <row r="54" spans="1:59">
      <c r="B54" s="14"/>
      <c r="AR54" s="14"/>
    </row>
    <row r="55" spans="1:59">
      <c r="B55" s="14"/>
      <c r="AR55" s="14"/>
    </row>
    <row r="56" spans="1:59">
      <c r="B56" s="14"/>
      <c r="AR56" s="14"/>
    </row>
    <row r="57" spans="1:59">
      <c r="B57" s="14"/>
      <c r="AR57" s="14"/>
    </row>
    <row r="58" spans="1:59">
      <c r="B58" s="14"/>
      <c r="AR58" s="14"/>
    </row>
    <row r="59" spans="1:59">
      <c r="B59" s="14"/>
      <c r="AR59" s="14"/>
    </row>
    <row r="60" spans="1:59" s="2" customFormat="1" ht="12.75">
      <c r="A60" s="26"/>
      <c r="B60" s="27"/>
      <c r="C60" s="26"/>
      <c r="D60" s="39" t="s">
        <v>50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51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50</v>
      </c>
      <c r="AI60" s="29"/>
      <c r="AJ60" s="29"/>
      <c r="AK60" s="29"/>
      <c r="AL60" s="29"/>
      <c r="AM60" s="39" t="s">
        <v>51</v>
      </c>
      <c r="AN60" s="29"/>
      <c r="AO60" s="29"/>
      <c r="AP60" s="26"/>
      <c r="AQ60" s="26"/>
      <c r="AR60" s="27"/>
      <c r="BG60" s="26"/>
    </row>
    <row r="61" spans="1:59">
      <c r="B61" s="14"/>
      <c r="AR61" s="14"/>
    </row>
    <row r="62" spans="1:59">
      <c r="B62" s="14"/>
      <c r="AR62" s="14"/>
    </row>
    <row r="63" spans="1:59">
      <c r="B63" s="14"/>
      <c r="AR63" s="14"/>
    </row>
    <row r="64" spans="1:59" s="2" customFormat="1" ht="12.75">
      <c r="A64" s="26"/>
      <c r="B64" s="27"/>
      <c r="C64" s="26"/>
      <c r="D64" s="37" t="s">
        <v>52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53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G64" s="26"/>
    </row>
    <row r="65" spans="1:59">
      <c r="B65" s="14"/>
      <c r="AR65" s="14"/>
    </row>
    <row r="66" spans="1:59">
      <c r="B66" s="14"/>
      <c r="AR66" s="14"/>
    </row>
    <row r="67" spans="1:59">
      <c r="B67" s="14"/>
      <c r="AR67" s="14"/>
    </row>
    <row r="68" spans="1:59">
      <c r="B68" s="14"/>
      <c r="AR68" s="14"/>
    </row>
    <row r="69" spans="1:59">
      <c r="B69" s="14"/>
      <c r="AR69" s="14"/>
    </row>
    <row r="70" spans="1:59">
      <c r="B70" s="14"/>
      <c r="AR70" s="14"/>
    </row>
    <row r="71" spans="1:59">
      <c r="B71" s="14"/>
      <c r="AR71" s="14"/>
    </row>
    <row r="72" spans="1:59">
      <c r="B72" s="14"/>
      <c r="AR72" s="14"/>
    </row>
    <row r="73" spans="1:59">
      <c r="B73" s="14"/>
      <c r="AR73" s="14"/>
    </row>
    <row r="74" spans="1:59">
      <c r="B74" s="14"/>
      <c r="AR74" s="14"/>
    </row>
    <row r="75" spans="1:59" s="2" customFormat="1" ht="12.75">
      <c r="A75" s="26"/>
      <c r="B75" s="27"/>
      <c r="C75" s="26"/>
      <c r="D75" s="39" t="s">
        <v>50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51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50</v>
      </c>
      <c r="AI75" s="29"/>
      <c r="AJ75" s="29"/>
      <c r="AK75" s="29"/>
      <c r="AL75" s="29"/>
      <c r="AM75" s="39" t="s">
        <v>51</v>
      </c>
      <c r="AN75" s="29"/>
      <c r="AO75" s="29"/>
      <c r="AP75" s="26"/>
      <c r="AQ75" s="26"/>
      <c r="AR75" s="27"/>
      <c r="BG75" s="26"/>
    </row>
    <row r="76" spans="1:59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G76" s="26"/>
    </row>
    <row r="77" spans="1:59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G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G81" s="26"/>
    </row>
    <row r="82" spans="1:91" s="2" customFormat="1" ht="24.95" customHeight="1">
      <c r="A82" s="26"/>
      <c r="B82" s="27"/>
      <c r="C82" s="15" t="s">
        <v>54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G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G83" s="26"/>
    </row>
    <row r="84" spans="1:91" s="4" customFormat="1" ht="12" customHeight="1">
      <c r="B84" s="45"/>
      <c r="C84" s="21" t="s">
        <v>14</v>
      </c>
      <c r="L84" s="4" t="str">
        <f>K5</f>
        <v>63521007</v>
      </c>
      <c r="AR84" s="45"/>
    </row>
    <row r="85" spans="1:91" s="5" customFormat="1" ht="36.950000000000003" customHeight="1">
      <c r="B85" s="46"/>
      <c r="C85" s="47" t="s">
        <v>17</v>
      </c>
      <c r="L85" s="156" t="str">
        <f>K6</f>
        <v>Nakládka, odvoz, odstranění či využití dřevěných pražců - OŘ OVA 2021-2023</v>
      </c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/>
      <c r="AA85" s="157"/>
      <c r="AB85" s="157"/>
      <c r="AC85" s="157"/>
      <c r="AD85" s="157"/>
      <c r="AE85" s="157"/>
      <c r="AF85" s="157"/>
      <c r="AG85" s="157"/>
      <c r="AH85" s="157"/>
      <c r="AI85" s="157"/>
      <c r="AJ85" s="157"/>
      <c r="AK85" s="157"/>
      <c r="AL85" s="157"/>
      <c r="AM85" s="157"/>
      <c r="AN85" s="157"/>
      <c r="AO85" s="157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G86" s="26"/>
    </row>
    <row r="87" spans="1:91" s="2" customFormat="1" ht="12" customHeight="1">
      <c r="A87" s="26"/>
      <c r="B87" s="27"/>
      <c r="C87" s="21" t="s">
        <v>20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1" t="s">
        <v>22</v>
      </c>
      <c r="AJ87" s="26"/>
      <c r="AK87" s="26"/>
      <c r="AL87" s="26"/>
      <c r="AM87" s="158" t="str">
        <f>IF(AN8= "","",AN8)</f>
        <v>4. 3. 2021</v>
      </c>
      <c r="AN87" s="158"/>
      <c r="AO87" s="26"/>
      <c r="AP87" s="26"/>
      <c r="AQ87" s="26"/>
      <c r="AR87" s="27"/>
      <c r="BG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G88" s="26"/>
    </row>
    <row r="89" spans="1:91" s="2" customFormat="1" ht="15.2" customHeight="1">
      <c r="A89" s="26"/>
      <c r="B89" s="27"/>
      <c r="C89" s="21" t="s">
        <v>24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Správa železnic, státní organizace    OŘ Ostrava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1" t="s">
        <v>32</v>
      </c>
      <c r="AJ89" s="26"/>
      <c r="AK89" s="26"/>
      <c r="AL89" s="26"/>
      <c r="AM89" s="159" t="str">
        <f>IF(E17="","",E17)</f>
        <v xml:space="preserve"> </v>
      </c>
      <c r="AN89" s="160"/>
      <c r="AO89" s="160"/>
      <c r="AP89" s="160"/>
      <c r="AQ89" s="26"/>
      <c r="AR89" s="27"/>
      <c r="AS89" s="161" t="s">
        <v>55</v>
      </c>
      <c r="AT89" s="162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1"/>
      <c r="BG89" s="26"/>
    </row>
    <row r="90" spans="1:91" s="2" customFormat="1" ht="15.2" customHeight="1">
      <c r="A90" s="26"/>
      <c r="B90" s="27"/>
      <c r="C90" s="21" t="s">
        <v>30</v>
      </c>
      <c r="D90" s="26"/>
      <c r="E90" s="26"/>
      <c r="F90" s="26"/>
      <c r="G90" s="26"/>
      <c r="H90" s="26"/>
      <c r="I90" s="26"/>
      <c r="J90" s="26"/>
      <c r="K90" s="26"/>
      <c r="L90" s="4" t="str">
        <f>IF(E14= "Vyplň údaj","",E14)</f>
        <v/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1" t="s">
        <v>33</v>
      </c>
      <c r="AJ90" s="26"/>
      <c r="AK90" s="26"/>
      <c r="AL90" s="26"/>
      <c r="AM90" s="159" t="str">
        <f>IF(E20="","",E20)</f>
        <v xml:space="preserve"> </v>
      </c>
      <c r="AN90" s="160"/>
      <c r="AO90" s="160"/>
      <c r="AP90" s="160"/>
      <c r="AQ90" s="26"/>
      <c r="AR90" s="27"/>
      <c r="AS90" s="163"/>
      <c r="AT90" s="164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3"/>
      <c r="BG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63"/>
      <c r="AT91" s="164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3"/>
      <c r="BG91" s="26"/>
    </row>
    <row r="92" spans="1:91" s="2" customFormat="1" ht="29.25" customHeight="1">
      <c r="A92" s="26"/>
      <c r="B92" s="27"/>
      <c r="C92" s="151" t="s">
        <v>56</v>
      </c>
      <c r="D92" s="152"/>
      <c r="E92" s="152"/>
      <c r="F92" s="152"/>
      <c r="G92" s="152"/>
      <c r="H92" s="54"/>
      <c r="I92" s="153" t="s">
        <v>57</v>
      </c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  <c r="AC92" s="152"/>
      <c r="AD92" s="152"/>
      <c r="AE92" s="152"/>
      <c r="AF92" s="152"/>
      <c r="AG92" s="154" t="s">
        <v>58</v>
      </c>
      <c r="AH92" s="152"/>
      <c r="AI92" s="152"/>
      <c r="AJ92" s="152"/>
      <c r="AK92" s="152"/>
      <c r="AL92" s="152"/>
      <c r="AM92" s="152"/>
      <c r="AN92" s="153" t="s">
        <v>59</v>
      </c>
      <c r="AO92" s="152"/>
      <c r="AP92" s="155"/>
      <c r="AQ92" s="55" t="s">
        <v>60</v>
      </c>
      <c r="AR92" s="27"/>
      <c r="AS92" s="56" t="s">
        <v>61</v>
      </c>
      <c r="AT92" s="57" t="s">
        <v>62</v>
      </c>
      <c r="AU92" s="57" t="s">
        <v>63</v>
      </c>
      <c r="AV92" s="57" t="s">
        <v>64</v>
      </c>
      <c r="AW92" s="57" t="s">
        <v>65</v>
      </c>
      <c r="AX92" s="57" t="s">
        <v>66</v>
      </c>
      <c r="AY92" s="57" t="s">
        <v>67</v>
      </c>
      <c r="AZ92" s="57" t="s">
        <v>68</v>
      </c>
      <c r="BA92" s="57" t="s">
        <v>69</v>
      </c>
      <c r="BB92" s="57" t="s">
        <v>70</v>
      </c>
      <c r="BC92" s="57" t="s">
        <v>71</v>
      </c>
      <c r="BD92" s="57" t="s">
        <v>72</v>
      </c>
      <c r="BE92" s="57" t="s">
        <v>73</v>
      </c>
      <c r="BF92" s="58" t="s">
        <v>74</v>
      </c>
      <c r="BG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1"/>
      <c r="BG93" s="26"/>
    </row>
    <row r="94" spans="1:91" s="6" customFormat="1" ht="32.450000000000003" customHeight="1">
      <c r="B94" s="62"/>
      <c r="C94" s="63" t="s">
        <v>75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48">
        <f>ROUND(AG95,2)</f>
        <v>0</v>
      </c>
      <c r="AH94" s="148"/>
      <c r="AI94" s="148"/>
      <c r="AJ94" s="148"/>
      <c r="AK94" s="148"/>
      <c r="AL94" s="148"/>
      <c r="AM94" s="148"/>
      <c r="AN94" s="149">
        <f>SUM(AG94,AV94)</f>
        <v>0</v>
      </c>
      <c r="AO94" s="149"/>
      <c r="AP94" s="149"/>
      <c r="AQ94" s="66" t="s">
        <v>1</v>
      </c>
      <c r="AR94" s="62"/>
      <c r="AS94" s="67">
        <f>ROUND(AS95,2)</f>
        <v>0</v>
      </c>
      <c r="AT94" s="68">
        <f>ROUND(AT95,2)</f>
        <v>0</v>
      </c>
      <c r="AU94" s="69">
        <f>ROUND(AU95,2)</f>
        <v>0</v>
      </c>
      <c r="AV94" s="69">
        <f>ROUND(SUM(AX94:AY94),2)</f>
        <v>0</v>
      </c>
      <c r="AW94" s="70">
        <f>ROUND(AW95,5)</f>
        <v>0</v>
      </c>
      <c r="AX94" s="69">
        <f>ROUND(BB94*L29,2)</f>
        <v>0</v>
      </c>
      <c r="AY94" s="69">
        <f>ROUND(BC94*L30,2)</f>
        <v>0</v>
      </c>
      <c r="AZ94" s="69">
        <f>ROUND(BD94*L29,2)</f>
        <v>0</v>
      </c>
      <c r="BA94" s="69">
        <f>ROUND(BE94*L30,2)</f>
        <v>0</v>
      </c>
      <c r="BB94" s="69">
        <f>ROUND(BB95,2)</f>
        <v>0</v>
      </c>
      <c r="BC94" s="69">
        <f>ROUND(BC95,2)</f>
        <v>0</v>
      </c>
      <c r="BD94" s="69">
        <f>ROUND(BD95,2)</f>
        <v>0</v>
      </c>
      <c r="BE94" s="69">
        <f>ROUND(BE95,2)</f>
        <v>0</v>
      </c>
      <c r="BF94" s="71">
        <f>ROUND(BF95,2)</f>
        <v>0</v>
      </c>
      <c r="BS94" s="72" t="s">
        <v>76</v>
      </c>
      <c r="BT94" s="72" t="s">
        <v>77</v>
      </c>
      <c r="BU94" s="73" t="s">
        <v>78</v>
      </c>
      <c r="BV94" s="72" t="s">
        <v>79</v>
      </c>
      <c r="BW94" s="72" t="s">
        <v>5</v>
      </c>
      <c r="BX94" s="72" t="s">
        <v>80</v>
      </c>
      <c r="CL94" s="72" t="s">
        <v>1</v>
      </c>
    </row>
    <row r="95" spans="1:91" s="7" customFormat="1" ht="24.75" customHeight="1">
      <c r="A95" s="74" t="s">
        <v>81</v>
      </c>
      <c r="B95" s="75"/>
      <c r="C95" s="76"/>
      <c r="D95" s="147" t="s">
        <v>15</v>
      </c>
      <c r="E95" s="147"/>
      <c r="F95" s="147"/>
      <c r="G95" s="147"/>
      <c r="H95" s="147"/>
      <c r="I95" s="77"/>
      <c r="J95" s="147" t="s">
        <v>82</v>
      </c>
      <c r="K95" s="147"/>
      <c r="L95" s="147"/>
      <c r="M95" s="147"/>
      <c r="N95" s="147"/>
      <c r="O95" s="147"/>
      <c r="P95" s="147"/>
      <c r="Q95" s="147"/>
      <c r="R95" s="147"/>
      <c r="S95" s="147"/>
      <c r="T95" s="147"/>
      <c r="U95" s="147"/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  <c r="AF95" s="147"/>
      <c r="AG95" s="145">
        <f>'63521007 - Nakládka,odvoz...'!K32</f>
        <v>0</v>
      </c>
      <c r="AH95" s="146"/>
      <c r="AI95" s="146"/>
      <c r="AJ95" s="146"/>
      <c r="AK95" s="146"/>
      <c r="AL95" s="146"/>
      <c r="AM95" s="146"/>
      <c r="AN95" s="145">
        <f>SUM(AG95,AV95)</f>
        <v>0</v>
      </c>
      <c r="AO95" s="146"/>
      <c r="AP95" s="146"/>
      <c r="AQ95" s="78" t="s">
        <v>83</v>
      </c>
      <c r="AR95" s="75"/>
      <c r="AS95" s="79">
        <f>'63521007 - Nakládka,odvoz...'!K30</f>
        <v>0</v>
      </c>
      <c r="AT95" s="80">
        <f>'63521007 - Nakládka,odvoz...'!K31</f>
        <v>0</v>
      </c>
      <c r="AU95" s="80">
        <v>0</v>
      </c>
      <c r="AV95" s="80">
        <f>ROUND(SUM(AX95:AY95),2)</f>
        <v>0</v>
      </c>
      <c r="AW95" s="81">
        <f>'63521007 - Nakládka,odvoz...'!T116</f>
        <v>0</v>
      </c>
      <c r="AX95" s="80">
        <f>'63521007 - Nakládka,odvoz...'!K35</f>
        <v>0</v>
      </c>
      <c r="AY95" s="80">
        <f>'63521007 - Nakládka,odvoz...'!K36</f>
        <v>0</v>
      </c>
      <c r="AZ95" s="80">
        <f>'63521007 - Nakládka,odvoz...'!K37</f>
        <v>0</v>
      </c>
      <c r="BA95" s="80">
        <f>'63521007 - Nakládka,odvoz...'!K38</f>
        <v>0</v>
      </c>
      <c r="BB95" s="80">
        <f>'63521007 - Nakládka,odvoz...'!F35</f>
        <v>0</v>
      </c>
      <c r="BC95" s="80">
        <f>'63521007 - Nakládka,odvoz...'!F36</f>
        <v>0</v>
      </c>
      <c r="BD95" s="80">
        <f>'63521007 - Nakládka,odvoz...'!F37</f>
        <v>0</v>
      </c>
      <c r="BE95" s="80">
        <f>'63521007 - Nakládka,odvoz...'!F38</f>
        <v>0</v>
      </c>
      <c r="BF95" s="82">
        <f>'63521007 - Nakládka,odvoz...'!F39</f>
        <v>0</v>
      </c>
      <c r="BT95" s="83" t="s">
        <v>84</v>
      </c>
      <c r="BV95" s="83" t="s">
        <v>79</v>
      </c>
      <c r="BW95" s="83" t="s">
        <v>85</v>
      </c>
      <c r="BX95" s="83" t="s">
        <v>5</v>
      </c>
      <c r="CL95" s="83" t="s">
        <v>1</v>
      </c>
      <c r="CM95" s="83" t="s">
        <v>86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</row>
    <row r="97" spans="1:59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</row>
  </sheetData>
  <mergeCells count="42">
    <mergeCell ref="D95:H95"/>
    <mergeCell ref="J95:AF95"/>
    <mergeCell ref="AG94:AM94"/>
    <mergeCell ref="AN94:AP94"/>
    <mergeCell ref="AR2:BG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W30:AE30"/>
    <mergeCell ref="AK30:AO30"/>
    <mergeCell ref="L30:P30"/>
    <mergeCell ref="W31:AE31"/>
    <mergeCell ref="AN95:AP95"/>
    <mergeCell ref="AG95:AM95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</mergeCells>
  <hyperlinks>
    <hyperlink ref="A95" location="'63521007 - Nakládka,odvoz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8"/>
  <sheetViews>
    <sheetView showGridLines="0" topLeftCell="A89" workbookViewId="0">
      <selection activeCell="J117" sqref="J11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hidden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hidden="1" customHeight="1">
      <c r="M2" s="150" t="s">
        <v>6</v>
      </c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T2" s="11" t="s">
        <v>85</v>
      </c>
    </row>
    <row r="3" spans="1:46" s="1" customFormat="1" ht="6.95" hidden="1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  <c r="AT3" s="11" t="s">
        <v>86</v>
      </c>
    </row>
    <row r="4" spans="1:46" s="1" customFormat="1" ht="24.95" hidden="1" customHeight="1">
      <c r="B4" s="14"/>
      <c r="D4" s="15" t="s">
        <v>87</v>
      </c>
      <c r="M4" s="14"/>
      <c r="N4" s="84" t="s">
        <v>11</v>
      </c>
      <c r="AT4" s="11" t="s">
        <v>3</v>
      </c>
    </row>
    <row r="5" spans="1:46" s="1" customFormat="1" ht="6.95" hidden="1" customHeight="1">
      <c r="B5" s="14"/>
      <c r="M5" s="14"/>
    </row>
    <row r="6" spans="1:46" s="1" customFormat="1" ht="12" hidden="1" customHeight="1">
      <c r="B6" s="14"/>
      <c r="D6" s="21" t="s">
        <v>17</v>
      </c>
      <c r="M6" s="14"/>
    </row>
    <row r="7" spans="1:46" s="1" customFormat="1" ht="16.5" hidden="1" customHeight="1">
      <c r="B7" s="14"/>
      <c r="E7" s="170" t="str">
        <f>Rekapitulace!K6</f>
        <v>Nakládka, odvoz, odstranění či využití dřevěných pražců - OŘ OVA 2021-2023</v>
      </c>
      <c r="F7" s="171"/>
      <c r="G7" s="171"/>
      <c r="H7" s="171"/>
      <c r="M7" s="14"/>
    </row>
    <row r="8" spans="1:46" s="2" customFormat="1" ht="12" hidden="1" customHeight="1">
      <c r="A8" s="26"/>
      <c r="B8" s="27"/>
      <c r="C8" s="26"/>
      <c r="D8" s="21" t="s">
        <v>88</v>
      </c>
      <c r="E8" s="26"/>
      <c r="F8" s="26"/>
      <c r="G8" s="26"/>
      <c r="H8" s="26"/>
      <c r="I8" s="26"/>
      <c r="J8" s="26"/>
      <c r="K8" s="26"/>
      <c r="L8" s="26"/>
      <c r="M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56" t="s">
        <v>123</v>
      </c>
      <c r="F9" s="169"/>
      <c r="G9" s="169"/>
      <c r="H9" s="169"/>
      <c r="I9" s="26"/>
      <c r="J9" s="26"/>
      <c r="K9" s="26"/>
      <c r="L9" s="26"/>
      <c r="M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1" t="s">
        <v>18</v>
      </c>
      <c r="E11" s="26"/>
      <c r="F11" s="19" t="s">
        <v>1</v>
      </c>
      <c r="G11" s="26"/>
      <c r="H11" s="26"/>
      <c r="I11" s="21" t="s">
        <v>19</v>
      </c>
      <c r="J11" s="19" t="s">
        <v>1</v>
      </c>
      <c r="K11" s="26"/>
      <c r="L11" s="26"/>
      <c r="M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1" t="s">
        <v>20</v>
      </c>
      <c r="E12" s="26"/>
      <c r="F12" s="19" t="s">
        <v>21</v>
      </c>
      <c r="G12" s="26"/>
      <c r="H12" s="26"/>
      <c r="I12" s="21" t="s">
        <v>22</v>
      </c>
      <c r="J12" s="49" t="str">
        <f>Rekapitulace!AN8</f>
        <v>4. 3. 2021</v>
      </c>
      <c r="K12" s="26"/>
      <c r="L12" s="26"/>
      <c r="M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1" t="s">
        <v>24</v>
      </c>
      <c r="E14" s="26"/>
      <c r="F14" s="26"/>
      <c r="G14" s="26"/>
      <c r="H14" s="26"/>
      <c r="I14" s="21" t="s">
        <v>25</v>
      </c>
      <c r="J14" s="19" t="s">
        <v>26</v>
      </c>
      <c r="K14" s="26"/>
      <c r="L14" s="26"/>
      <c r="M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19" t="s">
        <v>27</v>
      </c>
      <c r="F15" s="26"/>
      <c r="G15" s="26"/>
      <c r="H15" s="26"/>
      <c r="I15" s="21" t="s">
        <v>28</v>
      </c>
      <c r="J15" s="19" t="s">
        <v>29</v>
      </c>
      <c r="K15" s="26"/>
      <c r="L15" s="26"/>
      <c r="M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1" t="s">
        <v>30</v>
      </c>
      <c r="E17" s="26"/>
      <c r="F17" s="26"/>
      <c r="G17" s="26"/>
      <c r="H17" s="26"/>
      <c r="I17" s="21" t="s">
        <v>25</v>
      </c>
      <c r="J17" s="22" t="str">
        <f>Rekapitulace!AN13</f>
        <v>Vyplň údaj</v>
      </c>
      <c r="K17" s="26"/>
      <c r="L17" s="26"/>
      <c r="M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72" t="str">
        <f>Rekapitulace!E14</f>
        <v>Vyplň údaj</v>
      </c>
      <c r="F18" s="136"/>
      <c r="G18" s="136"/>
      <c r="H18" s="136"/>
      <c r="I18" s="21" t="s">
        <v>28</v>
      </c>
      <c r="J18" s="22" t="str">
        <f>Rekapitulace!AN14</f>
        <v>Vyplň údaj</v>
      </c>
      <c r="K18" s="26"/>
      <c r="L18" s="26"/>
      <c r="M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1" t="s">
        <v>32</v>
      </c>
      <c r="E20" s="26"/>
      <c r="F20" s="26"/>
      <c r="G20" s="26"/>
      <c r="H20" s="26"/>
      <c r="I20" s="21" t="s">
        <v>25</v>
      </c>
      <c r="J20" s="19" t="str">
        <f>IF(Rekapitulace!AN16="","",Rekapitulace!AN16)</f>
        <v/>
      </c>
      <c r="K20" s="26"/>
      <c r="L20" s="26"/>
      <c r="M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19" t="str">
        <f>IF(Rekapitulace!E17="","",Rekapitulace!E17)</f>
        <v xml:space="preserve"> </v>
      </c>
      <c r="F21" s="26"/>
      <c r="G21" s="26"/>
      <c r="H21" s="26"/>
      <c r="I21" s="21" t="s">
        <v>28</v>
      </c>
      <c r="J21" s="19" t="str">
        <f>IF(Rekapitulace!AN17="","",Rekapitulace!AN17)</f>
        <v/>
      </c>
      <c r="K21" s="26"/>
      <c r="L21" s="26"/>
      <c r="M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1" t="s">
        <v>33</v>
      </c>
      <c r="E23" s="26"/>
      <c r="F23" s="26"/>
      <c r="G23" s="26"/>
      <c r="H23" s="26"/>
      <c r="I23" s="21" t="s">
        <v>25</v>
      </c>
      <c r="J23" s="19" t="str">
        <f>IF(Rekapitulace!AN19="","",Rekapitulace!AN19)</f>
        <v/>
      </c>
      <c r="K23" s="26"/>
      <c r="L23" s="26"/>
      <c r="M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19" t="str">
        <f>IF(Rekapitulace!E20="","",Rekapitulace!E20)</f>
        <v xml:space="preserve"> </v>
      </c>
      <c r="F24" s="26"/>
      <c r="G24" s="26"/>
      <c r="H24" s="26"/>
      <c r="I24" s="21" t="s">
        <v>28</v>
      </c>
      <c r="J24" s="19" t="str">
        <f>IF(Rekapitulace!AN20="","",Rekapitulace!AN20)</f>
        <v/>
      </c>
      <c r="K24" s="26"/>
      <c r="L24" s="26"/>
      <c r="M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1" t="s">
        <v>34</v>
      </c>
      <c r="E26" s="26"/>
      <c r="F26" s="26"/>
      <c r="G26" s="26"/>
      <c r="H26" s="26"/>
      <c r="I26" s="26"/>
      <c r="J26" s="26"/>
      <c r="K26" s="26"/>
      <c r="L26" s="26"/>
      <c r="M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5"/>
      <c r="B27" s="86"/>
      <c r="C27" s="85"/>
      <c r="D27" s="85"/>
      <c r="E27" s="141" t="s">
        <v>1</v>
      </c>
      <c r="F27" s="141"/>
      <c r="G27" s="141"/>
      <c r="H27" s="141"/>
      <c r="I27" s="85"/>
      <c r="J27" s="85"/>
      <c r="K27" s="85"/>
      <c r="L27" s="85"/>
      <c r="M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60"/>
      <c r="M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.75" hidden="1">
      <c r="A30" s="26"/>
      <c r="B30" s="27"/>
      <c r="C30" s="26"/>
      <c r="D30" s="26"/>
      <c r="E30" s="21" t="s">
        <v>89</v>
      </c>
      <c r="F30" s="26"/>
      <c r="G30" s="26"/>
      <c r="H30" s="26"/>
      <c r="I30" s="26"/>
      <c r="J30" s="26"/>
      <c r="K30" s="88">
        <f>I96</f>
        <v>0</v>
      </c>
      <c r="L30" s="26"/>
      <c r="M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2.75" hidden="1">
      <c r="A31" s="26"/>
      <c r="B31" s="27"/>
      <c r="C31" s="26"/>
      <c r="D31" s="26"/>
      <c r="E31" s="21" t="s">
        <v>90</v>
      </c>
      <c r="F31" s="26"/>
      <c r="G31" s="26"/>
      <c r="H31" s="26"/>
      <c r="I31" s="26"/>
      <c r="J31" s="26"/>
      <c r="K31" s="88">
        <f>J96</f>
        <v>0</v>
      </c>
      <c r="L31" s="26"/>
      <c r="M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hidden="1" customHeight="1">
      <c r="A32" s="26"/>
      <c r="B32" s="27"/>
      <c r="C32" s="26"/>
      <c r="D32" s="89" t="s">
        <v>35</v>
      </c>
      <c r="E32" s="26"/>
      <c r="F32" s="26"/>
      <c r="G32" s="26"/>
      <c r="H32" s="26"/>
      <c r="I32" s="26"/>
      <c r="J32" s="26"/>
      <c r="K32" s="65">
        <f>ROUND(K116, 2)</f>
        <v>0</v>
      </c>
      <c r="L32" s="26"/>
      <c r="M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hidden="1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60"/>
      <c r="M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6"/>
      <c r="F34" s="30" t="s">
        <v>37</v>
      </c>
      <c r="G34" s="26"/>
      <c r="H34" s="26"/>
      <c r="I34" s="30" t="s">
        <v>36</v>
      </c>
      <c r="J34" s="26"/>
      <c r="K34" s="30" t="s">
        <v>38</v>
      </c>
      <c r="L34" s="26"/>
      <c r="M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90" t="s">
        <v>39</v>
      </c>
      <c r="E35" s="21" t="s">
        <v>40</v>
      </c>
      <c r="F35" s="88">
        <f>ROUND((SUM(BE116:BE117)),  2)</f>
        <v>0</v>
      </c>
      <c r="G35" s="26"/>
      <c r="H35" s="26"/>
      <c r="I35" s="91">
        <v>0.21</v>
      </c>
      <c r="J35" s="26"/>
      <c r="K35" s="88">
        <f>ROUND(((SUM(BE116:BE117))*I35),  2)</f>
        <v>0</v>
      </c>
      <c r="L35" s="26"/>
      <c r="M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1" t="s">
        <v>41</v>
      </c>
      <c r="F36" s="88">
        <f>ROUND((SUM(BF116:BF117)),  2)</f>
        <v>0</v>
      </c>
      <c r="G36" s="26"/>
      <c r="H36" s="26"/>
      <c r="I36" s="91">
        <v>0.15</v>
      </c>
      <c r="J36" s="26"/>
      <c r="K36" s="88">
        <f>ROUND(((SUM(BF116:BF117))*I36),  2)</f>
        <v>0</v>
      </c>
      <c r="L36" s="26"/>
      <c r="M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1" t="s">
        <v>42</v>
      </c>
      <c r="F37" s="88">
        <f>ROUND((SUM(BG116:BG117)),  2)</f>
        <v>0</v>
      </c>
      <c r="G37" s="26"/>
      <c r="H37" s="26"/>
      <c r="I37" s="91">
        <v>0.21</v>
      </c>
      <c r="J37" s="26"/>
      <c r="K37" s="88">
        <f>0</f>
        <v>0</v>
      </c>
      <c r="L37" s="26"/>
      <c r="M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1" t="s">
        <v>43</v>
      </c>
      <c r="F38" s="88">
        <f>ROUND((SUM(BH116:BH117)),  2)</f>
        <v>0</v>
      </c>
      <c r="G38" s="26"/>
      <c r="H38" s="26"/>
      <c r="I38" s="91">
        <v>0.15</v>
      </c>
      <c r="J38" s="26"/>
      <c r="K38" s="88">
        <f>0</f>
        <v>0</v>
      </c>
      <c r="L38" s="26"/>
      <c r="M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1" t="s">
        <v>44</v>
      </c>
      <c r="F39" s="88">
        <f>ROUND((SUM(BI116:BI117)),  2)</f>
        <v>0</v>
      </c>
      <c r="G39" s="26"/>
      <c r="H39" s="26"/>
      <c r="I39" s="91">
        <v>0</v>
      </c>
      <c r="J39" s="26"/>
      <c r="K39" s="88">
        <f>0</f>
        <v>0</v>
      </c>
      <c r="L39" s="26"/>
      <c r="M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hidden="1" customHeight="1">
      <c r="A41" s="26"/>
      <c r="B41" s="27"/>
      <c r="C41" s="92"/>
      <c r="D41" s="93" t="s">
        <v>45</v>
      </c>
      <c r="E41" s="54"/>
      <c r="F41" s="54"/>
      <c r="G41" s="94" t="s">
        <v>46</v>
      </c>
      <c r="H41" s="95" t="s">
        <v>47</v>
      </c>
      <c r="I41" s="54"/>
      <c r="J41" s="54"/>
      <c r="K41" s="96">
        <f>SUM(K32:K39)</f>
        <v>0</v>
      </c>
      <c r="L41" s="97"/>
      <c r="M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hidden="1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hidden="1" customHeight="1">
      <c r="B43" s="14"/>
      <c r="M43" s="14"/>
    </row>
    <row r="44" spans="1:31" s="1" customFormat="1" ht="14.45" hidden="1" customHeight="1">
      <c r="B44" s="14"/>
      <c r="M44" s="14"/>
    </row>
    <row r="45" spans="1:31" s="1" customFormat="1" ht="14.45" hidden="1" customHeight="1">
      <c r="B45" s="14"/>
      <c r="M45" s="14"/>
    </row>
    <row r="46" spans="1:31" s="1" customFormat="1" ht="14.45" hidden="1" customHeight="1">
      <c r="B46" s="14"/>
      <c r="M46" s="14"/>
    </row>
    <row r="47" spans="1:31" s="1" customFormat="1" ht="14.45" hidden="1" customHeight="1">
      <c r="B47" s="14"/>
      <c r="M47" s="14"/>
    </row>
    <row r="48" spans="1:31" s="1" customFormat="1" ht="14.45" hidden="1" customHeight="1">
      <c r="B48" s="14"/>
      <c r="M48" s="14"/>
    </row>
    <row r="49" spans="1:31" s="1" customFormat="1" ht="14.45" hidden="1" customHeight="1">
      <c r="B49" s="14"/>
      <c r="M49" s="14"/>
    </row>
    <row r="50" spans="1:31" s="2" customFormat="1" ht="14.45" hidden="1" customHeight="1">
      <c r="B50" s="36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38"/>
      <c r="M50" s="36"/>
    </row>
    <row r="51" spans="1:31" hidden="1">
      <c r="B51" s="14"/>
      <c r="M51" s="14"/>
    </row>
    <row r="52" spans="1:31" hidden="1">
      <c r="B52" s="14"/>
      <c r="M52" s="14"/>
    </row>
    <row r="53" spans="1:31" hidden="1">
      <c r="B53" s="14"/>
      <c r="M53" s="14"/>
    </row>
    <row r="54" spans="1:31" hidden="1">
      <c r="B54" s="14"/>
      <c r="M54" s="14"/>
    </row>
    <row r="55" spans="1:31" hidden="1">
      <c r="B55" s="14"/>
      <c r="M55" s="14"/>
    </row>
    <row r="56" spans="1:31" hidden="1">
      <c r="B56" s="14"/>
      <c r="M56" s="14"/>
    </row>
    <row r="57" spans="1:31" hidden="1">
      <c r="B57" s="14"/>
      <c r="M57" s="14"/>
    </row>
    <row r="58" spans="1:31" hidden="1">
      <c r="B58" s="14"/>
      <c r="M58" s="14"/>
    </row>
    <row r="59" spans="1:31" hidden="1">
      <c r="B59" s="14"/>
      <c r="M59" s="14"/>
    </row>
    <row r="60" spans="1:31" hidden="1">
      <c r="B60" s="14"/>
      <c r="M60" s="14"/>
    </row>
    <row r="61" spans="1:31" s="2" customFormat="1" ht="12.75" hidden="1">
      <c r="A61" s="26"/>
      <c r="B61" s="27"/>
      <c r="C61" s="26"/>
      <c r="D61" s="39" t="s">
        <v>50</v>
      </c>
      <c r="E61" s="29"/>
      <c r="F61" s="98" t="s">
        <v>51</v>
      </c>
      <c r="G61" s="39" t="s">
        <v>50</v>
      </c>
      <c r="H61" s="29"/>
      <c r="I61" s="29"/>
      <c r="J61" s="99" t="s">
        <v>51</v>
      </c>
      <c r="K61" s="29"/>
      <c r="L61" s="29"/>
      <c r="M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4"/>
      <c r="M62" s="14"/>
    </row>
    <row r="63" spans="1:31" hidden="1">
      <c r="B63" s="14"/>
      <c r="M63" s="14"/>
    </row>
    <row r="64" spans="1:31" hidden="1">
      <c r="B64" s="14"/>
      <c r="M64" s="14"/>
    </row>
    <row r="65" spans="1:31" s="2" customFormat="1" ht="12.75" hidden="1">
      <c r="A65" s="26"/>
      <c r="B65" s="27"/>
      <c r="C65" s="26"/>
      <c r="D65" s="37" t="s">
        <v>52</v>
      </c>
      <c r="E65" s="40"/>
      <c r="F65" s="40"/>
      <c r="G65" s="37" t="s">
        <v>53</v>
      </c>
      <c r="H65" s="40"/>
      <c r="I65" s="40"/>
      <c r="J65" s="40"/>
      <c r="K65" s="40"/>
      <c r="L65" s="40"/>
      <c r="M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4"/>
      <c r="M66" s="14"/>
    </row>
    <row r="67" spans="1:31" hidden="1">
      <c r="B67" s="14"/>
      <c r="M67" s="14"/>
    </row>
    <row r="68" spans="1:31" hidden="1">
      <c r="B68" s="14"/>
      <c r="M68" s="14"/>
    </row>
    <row r="69" spans="1:31" hidden="1">
      <c r="B69" s="14"/>
      <c r="M69" s="14"/>
    </row>
    <row r="70" spans="1:31" hidden="1">
      <c r="B70" s="14"/>
      <c r="M70" s="14"/>
    </row>
    <row r="71" spans="1:31" hidden="1">
      <c r="B71" s="14"/>
      <c r="M71" s="14"/>
    </row>
    <row r="72" spans="1:31" hidden="1">
      <c r="B72" s="14"/>
      <c r="M72" s="14"/>
    </row>
    <row r="73" spans="1:31" hidden="1">
      <c r="B73" s="14"/>
      <c r="M73" s="14"/>
    </row>
    <row r="74" spans="1:31" hidden="1">
      <c r="B74" s="14"/>
      <c r="M74" s="14"/>
    </row>
    <row r="75" spans="1:31" hidden="1">
      <c r="B75" s="14"/>
      <c r="M75" s="14"/>
    </row>
    <row r="76" spans="1:31" s="2" customFormat="1" ht="12.75" hidden="1">
      <c r="A76" s="26"/>
      <c r="B76" s="27"/>
      <c r="C76" s="26"/>
      <c r="D76" s="39" t="s">
        <v>50</v>
      </c>
      <c r="E76" s="29"/>
      <c r="F76" s="98" t="s">
        <v>51</v>
      </c>
      <c r="G76" s="39" t="s">
        <v>50</v>
      </c>
      <c r="H76" s="29"/>
      <c r="I76" s="29"/>
      <c r="J76" s="99" t="s">
        <v>51</v>
      </c>
      <c r="K76" s="29"/>
      <c r="L76" s="29"/>
      <c r="M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5" t="s">
        <v>91</v>
      </c>
      <c r="D82" s="26"/>
      <c r="E82" s="26"/>
      <c r="F82" s="26"/>
      <c r="G82" s="26"/>
      <c r="H82" s="26"/>
      <c r="I82" s="26"/>
      <c r="J82" s="26"/>
      <c r="K82" s="26"/>
      <c r="L82" s="26"/>
      <c r="M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1" t="s">
        <v>17</v>
      </c>
      <c r="D84" s="26"/>
      <c r="E84" s="26"/>
      <c r="F84" s="26"/>
      <c r="G84" s="26"/>
      <c r="H84" s="26"/>
      <c r="I84" s="26"/>
      <c r="J84" s="26"/>
      <c r="K84" s="26"/>
      <c r="L84" s="26"/>
      <c r="M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170" t="str">
        <f>E7</f>
        <v>Nakládka, odvoz, odstranění či využití dřevěných pražců - OŘ OVA 2021-2023</v>
      </c>
      <c r="F85" s="171"/>
      <c r="G85" s="171"/>
      <c r="H85" s="171"/>
      <c r="I85" s="26"/>
      <c r="J85" s="26"/>
      <c r="K85" s="26"/>
      <c r="L85" s="26"/>
      <c r="M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1" t="s">
        <v>88</v>
      </c>
      <c r="D86" s="26"/>
      <c r="E86" s="26"/>
      <c r="F86" s="26"/>
      <c r="G86" s="26"/>
      <c r="H86" s="26"/>
      <c r="I86" s="26"/>
      <c r="J86" s="26"/>
      <c r="K86" s="26"/>
      <c r="L86" s="26"/>
      <c r="M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56" t="str">
        <f>E9</f>
        <v>63521007 - Nakládka,odvoz,odstranění či využití dřevěných pražců - OŘ OVA 2021-2023</v>
      </c>
      <c r="F87" s="169"/>
      <c r="G87" s="169"/>
      <c r="H87" s="169"/>
      <c r="I87" s="26"/>
      <c r="J87" s="26"/>
      <c r="K87" s="26"/>
      <c r="L87" s="26"/>
      <c r="M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1" t="s">
        <v>20</v>
      </c>
      <c r="D89" s="26"/>
      <c r="E89" s="26"/>
      <c r="F89" s="19" t="str">
        <f>F12</f>
        <v xml:space="preserve"> </v>
      </c>
      <c r="G89" s="26"/>
      <c r="H89" s="26"/>
      <c r="I89" s="21" t="s">
        <v>22</v>
      </c>
      <c r="J89" s="49" t="str">
        <f>IF(J12="","",J12)</f>
        <v>4. 3. 2021</v>
      </c>
      <c r="K89" s="26"/>
      <c r="L89" s="26"/>
      <c r="M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1" t="s">
        <v>24</v>
      </c>
      <c r="D91" s="26"/>
      <c r="E91" s="26"/>
      <c r="F91" s="19" t="s">
        <v>121</v>
      </c>
      <c r="G91" s="26"/>
      <c r="H91" s="26"/>
      <c r="I91" s="21" t="s">
        <v>32</v>
      </c>
      <c r="J91" s="24" t="str">
        <f>E21</f>
        <v xml:space="preserve"> </v>
      </c>
      <c r="K91" s="26"/>
      <c r="L91" s="26"/>
      <c r="M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1" t="s">
        <v>30</v>
      </c>
      <c r="D92" s="26"/>
      <c r="E92" s="26"/>
      <c r="F92" s="19" t="str">
        <f>IF(E18="","",E18)</f>
        <v>Vyplň údaj</v>
      </c>
      <c r="G92" s="26"/>
      <c r="H92" s="26"/>
      <c r="I92" s="21" t="s">
        <v>33</v>
      </c>
      <c r="J92" s="24" t="str">
        <f>E24</f>
        <v xml:space="preserve"> </v>
      </c>
      <c r="K92" s="26"/>
      <c r="L92" s="26"/>
      <c r="M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0" t="s">
        <v>92</v>
      </c>
      <c r="D94" s="92"/>
      <c r="E94" s="92"/>
      <c r="F94" s="92"/>
      <c r="G94" s="92"/>
      <c r="H94" s="92"/>
      <c r="I94" s="101" t="s">
        <v>93</v>
      </c>
      <c r="J94" s="101" t="s">
        <v>94</v>
      </c>
      <c r="K94" s="101" t="s">
        <v>95</v>
      </c>
      <c r="L94" s="92"/>
      <c r="M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2" t="s">
        <v>96</v>
      </c>
      <c r="D96" s="26"/>
      <c r="E96" s="26"/>
      <c r="F96" s="26"/>
      <c r="G96" s="26"/>
      <c r="H96" s="26"/>
      <c r="I96" s="65">
        <f>Q116</f>
        <v>0</v>
      </c>
      <c r="J96" s="65">
        <f>R116</f>
        <v>0</v>
      </c>
      <c r="K96" s="65">
        <f>K116</f>
        <v>0</v>
      </c>
      <c r="L96" s="26"/>
      <c r="M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1" t="s">
        <v>97</v>
      </c>
    </row>
    <row r="97" spans="1:31" s="2" customFormat="1" ht="21.7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102" spans="1:3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>
      <c r="A103" s="26"/>
      <c r="B103" s="27"/>
      <c r="C103" s="15" t="s">
        <v>98</v>
      </c>
      <c r="D103" s="26"/>
      <c r="E103" s="26"/>
      <c r="F103" s="26"/>
      <c r="G103" s="26"/>
      <c r="H103" s="26"/>
      <c r="I103" s="26"/>
      <c r="J103" s="26"/>
      <c r="K103" s="26"/>
      <c r="L103" s="26"/>
      <c r="M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>
      <c r="A105" s="26"/>
      <c r="B105" s="27"/>
      <c r="C105" s="21" t="s">
        <v>17</v>
      </c>
      <c r="D105" s="26"/>
      <c r="E105" s="26"/>
      <c r="F105" s="26"/>
      <c r="G105" s="26"/>
      <c r="H105" s="26"/>
      <c r="I105" s="26"/>
      <c r="J105" s="26"/>
      <c r="K105" s="26"/>
      <c r="L105" s="26"/>
      <c r="M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6.5" customHeight="1">
      <c r="A106" s="26"/>
      <c r="B106" s="27"/>
      <c r="C106" s="26"/>
      <c r="D106" s="26"/>
      <c r="E106" s="170" t="str">
        <f>E7</f>
        <v>Nakládka, odvoz, odstranění či využití dřevěných pražců - OŘ OVA 2021-2023</v>
      </c>
      <c r="F106" s="171"/>
      <c r="G106" s="171"/>
      <c r="H106" s="171"/>
      <c r="I106" s="26"/>
      <c r="J106" s="26"/>
      <c r="K106" s="26"/>
      <c r="L106" s="26"/>
      <c r="M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1" t="s">
        <v>88</v>
      </c>
      <c r="D107" s="26"/>
      <c r="E107" s="26"/>
      <c r="F107" s="26"/>
      <c r="G107" s="26"/>
      <c r="H107" s="26"/>
      <c r="I107" s="26"/>
      <c r="J107" s="26"/>
      <c r="K107" s="26"/>
      <c r="L107" s="26"/>
      <c r="M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56" t="str">
        <f>E9</f>
        <v>63521007 - Nakládka,odvoz,odstranění či využití dřevěných pražců - OŘ OVA 2021-2023</v>
      </c>
      <c r="F108" s="169"/>
      <c r="G108" s="169"/>
      <c r="H108" s="169"/>
      <c r="I108" s="26"/>
      <c r="J108" s="26"/>
      <c r="K108" s="26"/>
      <c r="L108" s="26"/>
      <c r="M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1" t="s">
        <v>20</v>
      </c>
      <c r="D110" s="26"/>
      <c r="E110" s="26"/>
      <c r="F110" s="19" t="str">
        <f>F12</f>
        <v xml:space="preserve"> </v>
      </c>
      <c r="G110" s="26"/>
      <c r="H110" s="26"/>
      <c r="I110" s="21" t="s">
        <v>22</v>
      </c>
      <c r="J110" s="49" t="str">
        <f>IF(J12="","",J12)</f>
        <v>4. 3. 2021</v>
      </c>
      <c r="K110" s="26"/>
      <c r="L110" s="26"/>
      <c r="M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5.2" customHeight="1">
      <c r="A112" s="26"/>
      <c r="B112" s="27"/>
      <c r="C112" s="21" t="s">
        <v>24</v>
      </c>
      <c r="D112" s="26"/>
      <c r="E112" s="26"/>
      <c r="F112" s="19" t="str">
        <f>E15</f>
        <v>SŽ s.o.,OŘ Ostrava,ST Ostrava</v>
      </c>
      <c r="G112" s="26"/>
      <c r="H112" s="26"/>
      <c r="I112" s="21" t="s">
        <v>32</v>
      </c>
      <c r="J112" s="24" t="str">
        <f>E21</f>
        <v xml:space="preserve"> </v>
      </c>
      <c r="K112" s="26"/>
      <c r="L112" s="26"/>
      <c r="M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2" customHeight="1">
      <c r="A113" s="26"/>
      <c r="B113" s="27"/>
      <c r="C113" s="21" t="s">
        <v>30</v>
      </c>
      <c r="D113" s="26"/>
      <c r="E113" s="26"/>
      <c r="F113" s="19" t="str">
        <f>IF(E18="","",E18)</f>
        <v>Vyplň údaj</v>
      </c>
      <c r="G113" s="26"/>
      <c r="H113" s="26"/>
      <c r="I113" s="21" t="s">
        <v>33</v>
      </c>
      <c r="J113" s="24" t="str">
        <f>E24</f>
        <v xml:space="preserve"> </v>
      </c>
      <c r="K113" s="26"/>
      <c r="L113" s="26"/>
      <c r="M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0.3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9" customFormat="1" ht="29.25" customHeight="1">
      <c r="A115" s="103"/>
      <c r="B115" s="104"/>
      <c r="C115" s="105" t="s">
        <v>99</v>
      </c>
      <c r="D115" s="106" t="s">
        <v>60</v>
      </c>
      <c r="E115" s="106" t="s">
        <v>56</v>
      </c>
      <c r="F115" s="106" t="s">
        <v>57</v>
      </c>
      <c r="G115" s="106" t="s">
        <v>100</v>
      </c>
      <c r="H115" s="106" t="s">
        <v>101</v>
      </c>
      <c r="I115" s="106" t="s">
        <v>102</v>
      </c>
      <c r="J115" s="106" t="s">
        <v>122</v>
      </c>
      <c r="K115" s="106" t="s">
        <v>95</v>
      </c>
      <c r="L115" s="107" t="s">
        <v>103</v>
      </c>
      <c r="M115" s="108"/>
      <c r="N115" s="56" t="s">
        <v>1</v>
      </c>
      <c r="O115" s="57" t="s">
        <v>39</v>
      </c>
      <c r="P115" s="57" t="s">
        <v>104</v>
      </c>
      <c r="Q115" s="57" t="s">
        <v>105</v>
      </c>
      <c r="R115" s="57" t="s">
        <v>106</v>
      </c>
      <c r="S115" s="57" t="s">
        <v>107</v>
      </c>
      <c r="T115" s="57" t="s">
        <v>108</v>
      </c>
      <c r="U115" s="57" t="s">
        <v>109</v>
      </c>
      <c r="V115" s="57" t="s">
        <v>110</v>
      </c>
      <c r="W115" s="57" t="s">
        <v>111</v>
      </c>
      <c r="X115" s="58" t="s">
        <v>112</v>
      </c>
      <c r="Y115" s="103"/>
      <c r="Z115" s="103"/>
      <c r="AA115" s="103"/>
      <c r="AB115" s="103"/>
      <c r="AC115" s="103"/>
      <c r="AD115" s="103"/>
      <c r="AE115" s="103"/>
    </row>
    <row r="116" spans="1:65" s="2" customFormat="1" ht="22.9" customHeight="1">
      <c r="A116" s="26"/>
      <c r="B116" s="27"/>
      <c r="C116" s="63" t="s">
        <v>113</v>
      </c>
      <c r="D116" s="26"/>
      <c r="E116" s="26"/>
      <c r="F116" s="26"/>
      <c r="G116" s="26"/>
      <c r="H116" s="26"/>
      <c r="I116" s="26"/>
      <c r="J116" s="26"/>
      <c r="K116" s="109">
        <f>BK116</f>
        <v>0</v>
      </c>
      <c r="L116" s="26"/>
      <c r="M116" s="27"/>
      <c r="N116" s="59"/>
      <c r="O116" s="50"/>
      <c r="P116" s="60"/>
      <c r="Q116" s="110">
        <f>Q117</f>
        <v>0</v>
      </c>
      <c r="R116" s="110">
        <f>R117</f>
        <v>0</v>
      </c>
      <c r="S116" s="60"/>
      <c r="T116" s="111">
        <f>T117</f>
        <v>0</v>
      </c>
      <c r="U116" s="60"/>
      <c r="V116" s="111">
        <f>V117</f>
        <v>0</v>
      </c>
      <c r="W116" s="60"/>
      <c r="X116" s="112">
        <f>X117</f>
        <v>2100</v>
      </c>
      <c r="Y116" s="26"/>
      <c r="Z116" s="26"/>
      <c r="AA116" s="26"/>
      <c r="AB116" s="26"/>
      <c r="AC116" s="26"/>
      <c r="AD116" s="26"/>
      <c r="AE116" s="26"/>
      <c r="AT116" s="11" t="s">
        <v>76</v>
      </c>
      <c r="AU116" s="11" t="s">
        <v>97</v>
      </c>
      <c r="BK116" s="113">
        <f>BK117</f>
        <v>0</v>
      </c>
    </row>
    <row r="117" spans="1:65" s="2" customFormat="1" ht="16.5" customHeight="1">
      <c r="A117" s="26"/>
      <c r="B117" s="114"/>
      <c r="C117" s="115" t="s">
        <v>84</v>
      </c>
      <c r="D117" s="115" t="s">
        <v>114</v>
      </c>
      <c r="E117" s="116" t="s">
        <v>115</v>
      </c>
      <c r="F117" s="117" t="s">
        <v>116</v>
      </c>
      <c r="G117" s="118" t="s">
        <v>117</v>
      </c>
      <c r="H117" s="119">
        <v>2100</v>
      </c>
      <c r="I117" s="120"/>
      <c r="J117" s="120"/>
      <c r="K117" s="121">
        <f>ROUND(P117*H117,2)</f>
        <v>0</v>
      </c>
      <c r="L117" s="117" t="s">
        <v>1</v>
      </c>
      <c r="M117" s="27"/>
      <c r="N117" s="122" t="s">
        <v>1</v>
      </c>
      <c r="O117" s="123" t="s">
        <v>40</v>
      </c>
      <c r="P117" s="124">
        <f>I117+J117</f>
        <v>0</v>
      </c>
      <c r="Q117" s="124">
        <f>ROUND(I117*H117,2)</f>
        <v>0</v>
      </c>
      <c r="R117" s="124">
        <f>ROUND(J117*H117,2)</f>
        <v>0</v>
      </c>
      <c r="S117" s="125"/>
      <c r="T117" s="126">
        <f>S117*H117</f>
        <v>0</v>
      </c>
      <c r="U117" s="126">
        <v>0</v>
      </c>
      <c r="V117" s="126">
        <f>U117*H117</f>
        <v>0</v>
      </c>
      <c r="W117" s="126">
        <v>1</v>
      </c>
      <c r="X117" s="127">
        <f>W117*H117</f>
        <v>2100</v>
      </c>
      <c r="Y117" s="26"/>
      <c r="Z117" s="26"/>
      <c r="AA117" s="26"/>
      <c r="AB117" s="26"/>
      <c r="AC117" s="26"/>
      <c r="AD117" s="26"/>
      <c r="AE117" s="26"/>
      <c r="AR117" s="128" t="s">
        <v>118</v>
      </c>
      <c r="AT117" s="128" t="s">
        <v>114</v>
      </c>
      <c r="AU117" s="128" t="s">
        <v>77</v>
      </c>
      <c r="AY117" s="11" t="s">
        <v>119</v>
      </c>
      <c r="BE117" s="129">
        <f>IF(O117="základní",K117,0)</f>
        <v>0</v>
      </c>
      <c r="BF117" s="129">
        <f>IF(O117="snížená",K117,0)</f>
        <v>0</v>
      </c>
      <c r="BG117" s="129">
        <f>IF(O117="zákl. přenesená",K117,0)</f>
        <v>0</v>
      </c>
      <c r="BH117" s="129">
        <f>IF(O117="sníž. přenesená",K117,0)</f>
        <v>0</v>
      </c>
      <c r="BI117" s="129">
        <f>IF(O117="nulová",K117,0)</f>
        <v>0</v>
      </c>
      <c r="BJ117" s="11" t="s">
        <v>84</v>
      </c>
      <c r="BK117" s="129">
        <f>ROUND(P117*H117,2)</f>
        <v>0</v>
      </c>
      <c r="BL117" s="11" t="s">
        <v>118</v>
      </c>
      <c r="BM117" s="128" t="s">
        <v>120</v>
      </c>
    </row>
    <row r="118" spans="1:65" s="2" customFormat="1" ht="6.95" customHeight="1">
      <c r="A118" s="26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27"/>
      <c r="N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</sheetData>
  <autoFilter ref="C115:L117"/>
  <mergeCells count="9">
    <mergeCell ref="E87:H87"/>
    <mergeCell ref="E106:H106"/>
    <mergeCell ref="E108:H108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63521007 - Nakládka,odvoz...</vt:lpstr>
      <vt:lpstr>'63521007 - Nakládka,odvoz...'!Názvy_tisku</vt:lpstr>
      <vt:lpstr>Rekapitulace!Názvy_tisku</vt:lpstr>
      <vt:lpstr>'63521007 - Nakládka,odvoz...'!Oblast_tisku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Jüttnerová Andrea, Mgr.</cp:lastModifiedBy>
  <dcterms:created xsi:type="dcterms:W3CDTF">2021-03-04T09:26:37Z</dcterms:created>
  <dcterms:modified xsi:type="dcterms:W3CDTF">2021-03-04T13:32:57Z</dcterms:modified>
</cp:coreProperties>
</file>