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KAP\2021\SEE\021_Oprava TV v žst. Český Brod\Ke zveřejnění na E-ZAKu\"/>
    </mc:Choice>
  </mc:AlternateContent>
  <bookViews>
    <workbookView xWindow="0" yWindow="0" windowWidth="28800" windowHeight="12345"/>
  </bookViews>
  <sheets>
    <sheet name="Rekapitulace stavby" sheetId="1" r:id="rId1"/>
    <sheet name="1 - Oprava TV, brány 79-8..." sheetId="2" r:id="rId2"/>
    <sheet name="2 - VON" sheetId="3" r:id="rId3"/>
  </sheets>
  <definedNames>
    <definedName name="_xlnm._FilterDatabase" localSheetId="1" hidden="1">'1 - Oprava TV, brány 79-8...'!$C$87:$K$199</definedName>
    <definedName name="_xlnm._FilterDatabase" localSheetId="2" hidden="1">'2 - VON'!$C$79:$K$85</definedName>
    <definedName name="_xlnm.Print_Titles" localSheetId="1">'1 - Oprava TV, brány 79-8...'!$87:$87</definedName>
    <definedName name="_xlnm.Print_Titles" localSheetId="2">'2 - VON'!$79:$79</definedName>
    <definedName name="_xlnm.Print_Titles" localSheetId="0">'Rekapitulace stavby'!$52:$52</definedName>
    <definedName name="_xlnm.Print_Area" localSheetId="1">'1 - Oprava TV, brány 79-8...'!$C$75:$K$199</definedName>
    <definedName name="_xlnm.Print_Area" localSheetId="2">'2 - VON'!$C$67:$K$85</definedName>
    <definedName name="_xlnm.Print_Area" localSheetId="0">'Rekapitulace stavby'!$D$4:$AO$36,'Rekapitulace stavby'!$C$42:$AQ$57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/>
  <c r="BI84" i="3"/>
  <c r="BH84" i="3"/>
  <c r="BG84" i="3"/>
  <c r="BF84" i="3"/>
  <c r="T84" i="3"/>
  <c r="R84" i="3"/>
  <c r="P84" i="3"/>
  <c r="BI83" i="3"/>
  <c r="BH83" i="3"/>
  <c r="BG83" i="3"/>
  <c r="BF83" i="3"/>
  <c r="T83" i="3"/>
  <c r="R83" i="3"/>
  <c r="P83" i="3"/>
  <c r="BI82" i="3"/>
  <c r="BH82" i="3"/>
  <c r="BG82" i="3"/>
  <c r="BF82" i="3"/>
  <c r="T82" i="3"/>
  <c r="R82" i="3"/>
  <c r="P82" i="3"/>
  <c r="J77" i="3"/>
  <c r="J76" i="3"/>
  <c r="F76" i="3"/>
  <c r="F74" i="3"/>
  <c r="E72" i="3"/>
  <c r="J55" i="3"/>
  <c r="J54" i="3"/>
  <c r="F54" i="3"/>
  <c r="F52" i="3"/>
  <c r="E50" i="3"/>
  <c r="J18" i="3"/>
  <c r="E18" i="3"/>
  <c r="F77" i="3"/>
  <c r="J17" i="3"/>
  <c r="J12" i="3"/>
  <c r="J74" i="3"/>
  <c r="E7" i="3"/>
  <c r="E70" i="3" s="1"/>
  <c r="J37" i="2"/>
  <c r="J36" i="2"/>
  <c r="AY55" i="1"/>
  <c r="J35" i="2"/>
  <c r="AX55" i="1" s="1"/>
  <c r="BI199" i="2"/>
  <c r="BH199" i="2"/>
  <c r="BG199" i="2"/>
  <c r="BF199" i="2"/>
  <c r="T199" i="2"/>
  <c r="T198" i="2"/>
  <c r="R199" i="2"/>
  <c r="R198" i="2" s="1"/>
  <c r="P199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J85" i="2"/>
  <c r="J84" i="2"/>
  <c r="F84" i="2"/>
  <c r="F82" i="2"/>
  <c r="E80" i="2"/>
  <c r="J55" i="2"/>
  <c r="J54" i="2"/>
  <c r="F54" i="2"/>
  <c r="F52" i="2"/>
  <c r="E50" i="2"/>
  <c r="J18" i="2"/>
  <c r="E18" i="2"/>
  <c r="F85" i="2"/>
  <c r="J17" i="2"/>
  <c r="J12" i="2"/>
  <c r="J82" i="2"/>
  <c r="E7" i="2"/>
  <c r="E78" i="2" s="1"/>
  <c r="L50" i="1"/>
  <c r="AM50" i="1"/>
  <c r="AM49" i="1"/>
  <c r="L49" i="1"/>
  <c r="AM47" i="1"/>
  <c r="L47" i="1"/>
  <c r="L45" i="1"/>
  <c r="L44" i="1"/>
  <c r="BK84" i="3"/>
  <c r="J84" i="3"/>
  <c r="BK83" i="3"/>
  <c r="J83" i="3"/>
  <c r="BK82" i="3"/>
  <c r="J82" i="3"/>
  <c r="BK199" i="2"/>
  <c r="J199" i="2"/>
  <c r="BK196" i="2"/>
  <c r="J196" i="2"/>
  <c r="BK194" i="2"/>
  <c r="J194" i="2"/>
  <c r="BK192" i="2"/>
  <c r="J192" i="2"/>
  <c r="BK190" i="2"/>
  <c r="J190" i="2"/>
  <c r="BK189" i="2"/>
  <c r="J189" i="2"/>
  <c r="BK188" i="2"/>
  <c r="J188" i="2"/>
  <c r="BK187" i="2"/>
  <c r="J187" i="2"/>
  <c r="BK185" i="2"/>
  <c r="J185" i="2"/>
  <c r="BK184" i="2"/>
  <c r="J184" i="2"/>
  <c r="BK183" i="2"/>
  <c r="J183" i="2"/>
  <c r="BK182" i="2"/>
  <c r="J182" i="2"/>
  <c r="BK181" i="2"/>
  <c r="J181" i="2"/>
  <c r="BK180" i="2"/>
  <c r="J180" i="2"/>
  <c r="BK179" i="2"/>
  <c r="J179" i="2"/>
  <c r="BK178" i="2"/>
  <c r="J178" i="2"/>
  <c r="BK177" i="2"/>
  <c r="J177" i="2"/>
  <c r="BK176" i="2"/>
  <c r="J176" i="2"/>
  <c r="BK175" i="2"/>
  <c r="J175" i="2"/>
  <c r="BK174" i="2"/>
  <c r="J174" i="2"/>
  <c r="BK173" i="2"/>
  <c r="J173" i="2"/>
  <c r="BK171" i="2"/>
  <c r="J171" i="2"/>
  <c r="BK170" i="2"/>
  <c r="J170" i="2"/>
  <c r="BK169" i="2"/>
  <c r="J169" i="2"/>
  <c r="BK168" i="2"/>
  <c r="J168" i="2"/>
  <c r="BK167" i="2"/>
  <c r="J167" i="2"/>
  <c r="BK166" i="2"/>
  <c r="J166" i="2"/>
  <c r="BK165" i="2"/>
  <c r="J165" i="2"/>
  <c r="BK164" i="2"/>
  <c r="J164" i="2"/>
  <c r="BK163" i="2"/>
  <c r="J163" i="2"/>
  <c r="BK161" i="2"/>
  <c r="J161" i="2"/>
  <c r="BK159" i="2"/>
  <c r="J159" i="2"/>
  <c r="BK158" i="2"/>
  <c r="J158" i="2"/>
  <c r="BK157" i="2"/>
  <c r="J157" i="2"/>
  <c r="BK156" i="2"/>
  <c r="J156" i="2"/>
  <c r="BK155" i="2"/>
  <c r="J155" i="2"/>
  <c r="BK154" i="2"/>
  <c r="J154" i="2"/>
  <c r="BK153" i="2"/>
  <c r="J153" i="2"/>
  <c r="BK152" i="2"/>
  <c r="J152" i="2"/>
  <c r="BK151" i="2"/>
  <c r="J151" i="2"/>
  <c r="BK150" i="2"/>
  <c r="J150" i="2"/>
  <c r="BK149" i="2"/>
  <c r="J149" i="2"/>
  <c r="BK148" i="2"/>
  <c r="J148" i="2"/>
  <c r="BK147" i="2"/>
  <c r="J147" i="2"/>
  <c r="BK146" i="2"/>
  <c r="J146" i="2"/>
  <c r="BK144" i="2"/>
  <c r="J144" i="2"/>
  <c r="BK143" i="2"/>
  <c r="J143" i="2"/>
  <c r="BK142" i="2"/>
  <c r="J142" i="2"/>
  <c r="BK141" i="2"/>
  <c r="J141" i="2"/>
  <c r="BK140" i="2"/>
  <c r="J140" i="2"/>
  <c r="BK139" i="2"/>
  <c r="J139" i="2"/>
  <c r="BK138" i="2"/>
  <c r="J138" i="2"/>
  <c r="BK137" i="2"/>
  <c r="J137" i="2"/>
  <c r="BK136" i="2"/>
  <c r="J136" i="2"/>
  <c r="BK135" i="2"/>
  <c r="J135" i="2"/>
  <c r="BK134" i="2"/>
  <c r="J134" i="2"/>
  <c r="BK133" i="2"/>
  <c r="J133" i="2"/>
  <c r="BK132" i="2"/>
  <c r="J132" i="2"/>
  <c r="BK131" i="2"/>
  <c r="J131" i="2"/>
  <c r="BK130" i="2"/>
  <c r="J130" i="2"/>
  <c r="BK129" i="2"/>
  <c r="J129" i="2"/>
  <c r="BK128" i="2"/>
  <c r="J128" i="2"/>
  <c r="BK127" i="2"/>
  <c r="J127" i="2"/>
  <c r="BK126" i="2"/>
  <c r="J126" i="2"/>
  <c r="BK125" i="2"/>
  <c r="J125" i="2"/>
  <c r="BK124" i="2"/>
  <c r="J124" i="2"/>
  <c r="BK123" i="2"/>
  <c r="J123" i="2"/>
  <c r="BK122" i="2"/>
  <c r="J122" i="2"/>
  <c r="BK121" i="2"/>
  <c r="J121" i="2"/>
  <c r="BK120" i="2"/>
  <c r="J120" i="2"/>
  <c r="BK119" i="2"/>
  <c r="J119" i="2"/>
  <c r="BK118" i="2"/>
  <c r="J118" i="2"/>
  <c r="BK117" i="2"/>
  <c r="J117" i="2"/>
  <c r="BK116" i="2"/>
  <c r="J116" i="2"/>
  <c r="BK115" i="2"/>
  <c r="J115" i="2"/>
  <c r="BK114" i="2"/>
  <c r="J114" i="2"/>
  <c r="BK113" i="2"/>
  <c r="J113" i="2"/>
  <c r="BK112" i="2"/>
  <c r="J112" i="2"/>
  <c r="BK111" i="2"/>
  <c r="J111" i="2"/>
  <c r="BK109" i="2"/>
  <c r="J109" i="2"/>
  <c r="BK108" i="2"/>
  <c r="J108" i="2"/>
  <c r="BK107" i="2"/>
  <c r="J107" i="2"/>
  <c r="BK106" i="2"/>
  <c r="J106" i="2"/>
  <c r="BK105" i="2"/>
  <c r="J105" i="2"/>
  <c r="BK104" i="2"/>
  <c r="J104" i="2"/>
  <c r="BK103" i="2"/>
  <c r="J103" i="2"/>
  <c r="BK102" i="2"/>
  <c r="J102" i="2"/>
  <c r="BK101" i="2"/>
  <c r="J101" i="2"/>
  <c r="BK100" i="2"/>
  <c r="J100" i="2"/>
  <c r="BK99" i="2"/>
  <c r="J99" i="2"/>
  <c r="BK98" i="2"/>
  <c r="J98" i="2"/>
  <c r="BK96" i="2"/>
  <c r="J96" i="2"/>
  <c r="BK95" i="2"/>
  <c r="J95" i="2"/>
  <c r="BK94" i="2"/>
  <c r="J94" i="2"/>
  <c r="BK93" i="2"/>
  <c r="J93" i="2"/>
  <c r="BK92" i="2"/>
  <c r="J92" i="2"/>
  <c r="BK91" i="2"/>
  <c r="J91" i="2"/>
  <c r="BK90" i="2"/>
  <c r="J90" i="2"/>
  <c r="AS54" i="1"/>
  <c r="BK89" i="2" l="1"/>
  <c r="J89" i="2"/>
  <c r="J60" i="2"/>
  <c r="P89" i="2"/>
  <c r="R89" i="2"/>
  <c r="T89" i="2"/>
  <c r="BK97" i="2"/>
  <c r="J97" i="2"/>
  <c r="J61" i="2" s="1"/>
  <c r="P97" i="2"/>
  <c r="R97" i="2"/>
  <c r="T97" i="2"/>
  <c r="BK110" i="2"/>
  <c r="J110" i="2" s="1"/>
  <c r="J62" i="2" s="1"/>
  <c r="P110" i="2"/>
  <c r="R110" i="2"/>
  <c r="T110" i="2"/>
  <c r="BK145" i="2"/>
  <c r="J145" i="2"/>
  <c r="J63" i="2" s="1"/>
  <c r="P145" i="2"/>
  <c r="R145" i="2"/>
  <c r="T145" i="2"/>
  <c r="BK160" i="2"/>
  <c r="J160" i="2" s="1"/>
  <c r="J64" i="2" s="1"/>
  <c r="P160" i="2"/>
  <c r="R160" i="2"/>
  <c r="T160" i="2"/>
  <c r="BK172" i="2"/>
  <c r="J172" i="2"/>
  <c r="J65" i="2" s="1"/>
  <c r="P172" i="2"/>
  <c r="R172" i="2"/>
  <c r="T172" i="2"/>
  <c r="BK186" i="2"/>
  <c r="J186" i="2"/>
  <c r="J66" i="2"/>
  <c r="P186" i="2"/>
  <c r="R186" i="2"/>
  <c r="T186" i="2"/>
  <c r="BK191" i="2"/>
  <c r="J191" i="2"/>
  <c r="J67" i="2" s="1"/>
  <c r="P191" i="2"/>
  <c r="R191" i="2"/>
  <c r="T191" i="2"/>
  <c r="BK81" i="3"/>
  <c r="J81" i="3"/>
  <c r="J60" i="3"/>
  <c r="P81" i="3"/>
  <c r="P80" i="3" s="1"/>
  <c r="AU56" i="1" s="1"/>
  <c r="R81" i="3"/>
  <c r="R80" i="3"/>
  <c r="T81" i="3"/>
  <c r="T80" i="3"/>
  <c r="E48" i="2"/>
  <c r="J52" i="2"/>
  <c r="F55" i="2"/>
  <c r="BE90" i="2"/>
  <c r="BE91" i="2"/>
  <c r="BE92" i="2"/>
  <c r="BE93" i="2"/>
  <c r="BE94" i="2"/>
  <c r="BE95" i="2"/>
  <c r="BE96" i="2"/>
  <c r="BE98" i="2"/>
  <c r="BE99" i="2"/>
  <c r="BE100" i="2"/>
  <c r="BE101" i="2"/>
  <c r="BE102" i="2"/>
  <c r="BE103" i="2"/>
  <c r="BE104" i="2"/>
  <c r="BE105" i="2"/>
  <c r="BE106" i="2"/>
  <c r="BE107" i="2"/>
  <c r="BE108" i="2"/>
  <c r="BE109" i="2"/>
  <c r="BE111" i="2"/>
  <c r="BE112" i="2"/>
  <c r="BE113" i="2"/>
  <c r="BE114" i="2"/>
  <c r="BE115" i="2"/>
  <c r="BE116" i="2"/>
  <c r="BE117" i="2"/>
  <c r="BE118" i="2"/>
  <c r="BE119" i="2"/>
  <c r="BE120" i="2"/>
  <c r="BE121" i="2"/>
  <c r="BE122" i="2"/>
  <c r="BE123" i="2"/>
  <c r="BE124" i="2"/>
  <c r="BE125" i="2"/>
  <c r="BE126" i="2"/>
  <c r="BE127" i="2"/>
  <c r="BE128" i="2"/>
  <c r="BE129" i="2"/>
  <c r="BE130" i="2"/>
  <c r="BE131" i="2"/>
  <c r="BE132" i="2"/>
  <c r="BE133" i="2"/>
  <c r="BE134" i="2"/>
  <c r="BE135" i="2"/>
  <c r="BE136" i="2"/>
  <c r="BE137" i="2"/>
  <c r="BE138" i="2"/>
  <c r="BE139" i="2"/>
  <c r="BE140" i="2"/>
  <c r="BE141" i="2"/>
  <c r="BE142" i="2"/>
  <c r="BE143" i="2"/>
  <c r="BE144" i="2"/>
  <c r="BE146" i="2"/>
  <c r="BE147" i="2"/>
  <c r="BE148" i="2"/>
  <c r="BE149" i="2"/>
  <c r="BE150" i="2"/>
  <c r="BE151" i="2"/>
  <c r="BE152" i="2"/>
  <c r="BE153" i="2"/>
  <c r="BE154" i="2"/>
  <c r="BE155" i="2"/>
  <c r="BE156" i="2"/>
  <c r="BE157" i="2"/>
  <c r="BE158" i="2"/>
  <c r="BE159" i="2"/>
  <c r="BE161" i="2"/>
  <c r="BE163" i="2"/>
  <c r="BE164" i="2"/>
  <c r="BE165" i="2"/>
  <c r="BE166" i="2"/>
  <c r="BE167" i="2"/>
  <c r="BE168" i="2"/>
  <c r="BE169" i="2"/>
  <c r="BE170" i="2"/>
  <c r="BE171" i="2"/>
  <c r="BE173" i="2"/>
  <c r="BE174" i="2"/>
  <c r="BE175" i="2"/>
  <c r="BE176" i="2"/>
  <c r="BE177" i="2"/>
  <c r="BE178" i="2"/>
  <c r="BE179" i="2"/>
  <c r="BE180" i="2"/>
  <c r="BE181" i="2"/>
  <c r="BE182" i="2"/>
  <c r="BE183" i="2"/>
  <c r="BE184" i="2"/>
  <c r="BE185" i="2"/>
  <c r="BE187" i="2"/>
  <c r="BE188" i="2"/>
  <c r="BE189" i="2"/>
  <c r="BE190" i="2"/>
  <c r="BE192" i="2"/>
  <c r="BE194" i="2"/>
  <c r="BE196" i="2"/>
  <c r="BE199" i="2"/>
  <c r="BK198" i="2"/>
  <c r="J198" i="2" s="1"/>
  <c r="J68" i="2" s="1"/>
  <c r="E48" i="3"/>
  <c r="J52" i="3"/>
  <c r="F55" i="3"/>
  <c r="BE82" i="3"/>
  <c r="BE83" i="3"/>
  <c r="BE84" i="3"/>
  <c r="F34" i="2"/>
  <c r="BA55" i="1" s="1"/>
  <c r="F35" i="2"/>
  <c r="BB55" i="1"/>
  <c r="F36" i="2"/>
  <c r="BC55" i="1" s="1"/>
  <c r="F37" i="2"/>
  <c r="BD55" i="1"/>
  <c r="J34" i="3"/>
  <c r="AW56" i="1" s="1"/>
  <c r="F36" i="3"/>
  <c r="BC56" i="1"/>
  <c r="F37" i="3"/>
  <c r="BD56" i="1" s="1"/>
  <c r="J34" i="2"/>
  <c r="AW55" i="1"/>
  <c r="F34" i="3"/>
  <c r="BA56" i="1" s="1"/>
  <c r="F35" i="3"/>
  <c r="BB56" i="1"/>
  <c r="T88" i="2" l="1"/>
  <c r="R88" i="2"/>
  <c r="P88" i="2"/>
  <c r="AU55" i="1"/>
  <c r="AU54" i="1" s="1"/>
  <c r="BK88" i="2"/>
  <c r="J88" i="2" s="1"/>
  <c r="J59" i="2" s="1"/>
  <c r="BK80" i="3"/>
  <c r="J80" i="3" s="1"/>
  <c r="J59" i="3" s="1"/>
  <c r="BB54" i="1"/>
  <c r="W31" i="1" s="1"/>
  <c r="BC54" i="1"/>
  <c r="W32" i="1"/>
  <c r="F33" i="2"/>
  <c r="AZ55" i="1" s="1"/>
  <c r="F33" i="3"/>
  <c r="AZ56" i="1"/>
  <c r="BA54" i="1"/>
  <c r="W30" i="1" s="1"/>
  <c r="BD54" i="1"/>
  <c r="W33" i="1"/>
  <c r="J33" i="2"/>
  <c r="AV55" i="1" s="1"/>
  <c r="AT55" i="1" s="1"/>
  <c r="J33" i="3"/>
  <c r="AV56" i="1"/>
  <c r="AT56" i="1" s="1"/>
  <c r="AZ54" i="1" l="1"/>
  <c r="W29" i="1"/>
  <c r="AW54" i="1"/>
  <c r="AK30" i="1"/>
  <c r="AX54" i="1"/>
  <c r="AY54" i="1"/>
  <c r="J30" i="2"/>
  <c r="AG55" i="1"/>
  <c r="AN55" i="1" s="1"/>
  <c r="J30" i="3"/>
  <c r="AG56" i="1"/>
  <c r="AN56" i="1"/>
  <c r="J39" i="2" l="1"/>
  <c r="J39" i="3"/>
  <c r="AV54" i="1"/>
  <c r="AK29" i="1"/>
  <c r="AG54" i="1"/>
  <c r="AK26" i="1" s="1"/>
  <c r="AK35" i="1" l="1"/>
  <c r="AT54" i="1"/>
  <c r="AN54" i="1" l="1"/>
</calcChain>
</file>

<file path=xl/sharedStrings.xml><?xml version="1.0" encoding="utf-8"?>
<sst xmlns="http://schemas.openxmlformats.org/spreadsheetml/2006/main" count="1940" uniqueCount="563">
  <si>
    <t>Export Komplet</t>
  </si>
  <si>
    <t>VZ</t>
  </si>
  <si>
    <t>2.0</t>
  </si>
  <si>
    <t>ZAMOK</t>
  </si>
  <si>
    <t>False</t>
  </si>
  <si>
    <t>{6d27c8bb-c607-4559-bdf1-4d0c1cd00112}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</si>
  <si>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</si>
  <si>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</si>
  <si>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</si>
  <si>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</si>
  <si>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</si>
  <si>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</si>
  <si>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</si>
  <si>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</si>
  <si>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O57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</si>
  <si>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</si>
  <si>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</si>
  <si>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TV v žst. Český Brod</t>
  </si>
  <si>
    <t>KSO:</t>
  </si>
  <si>
    <t>828 22</t>
  </si>
  <si>
    <t>CC-CZ:</t>
  </si>
  <si>
    <t/>
  </si>
  <si>
    <t>Místo:</t>
  </si>
  <si>
    <t>ŽST. Český Brod</t>
  </si>
  <si>
    <t>Datum:</t>
  </si>
  <si>
    <t>25. 9. 2020</t>
  </si>
  <si>
    <t>Zadavatel:</t>
  </si>
  <si>
    <t>IČ:</t>
  </si>
  <si>
    <t>70994234</t>
  </si>
  <si>
    <t>SŽ s.o. Přednosta SEE Praha; Mgr.Fiala František</t>
  </si>
  <si>
    <t>DIČ:</t>
  </si>
  <si>
    <t>CZ 70994234</t>
  </si>
  <si>
    <t>Uchazeč:</t>
  </si>
  <si>
    <t>Vyplň údaj</t>
  </si>
  <si>
    <t>Projektant:</t>
  </si>
  <si>
    <t>SŽ s.o. Voldřich Lukáš</t>
  </si>
  <si>
    <t>True</t>
  </si>
  <si>
    <t>Zpracovatel:</t>
  </si>
  <si>
    <t xml:space="preserve"> SŽ s.o. Voldřich Lukáš</t>
  </si>
  <si>
    <t>Poznámka:</t>
  </si>
  <si>
    <t>Soupis prací je sestaven s využitím položek UOŽI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</si>
  <si>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</si>
  <si>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</si>
  <si>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</si>
  <si>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</si>
  <si>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</si>
  <si>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</si>
  <si>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</si>
  <si>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</si>
  <si>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</si>
  <si>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</si>
  <si>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</si>
  <si>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</si>
  <si>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</si>
  <si>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</si>
  <si>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</si>
  <si>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</si>
  <si>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</si>
  <si>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</si>
  <si>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</si>
  <si>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</si>
  <si>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</si>
  <si>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</si>
  <si>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</si>
  <si>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</si>
  <si>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</si>
  <si>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</si>
  <si>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</si>
  <si>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</si>
  <si>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</si>
  <si>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</si>
  <si>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</si>
  <si>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</si>
  <si>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</si>
  <si>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</si>
  <si>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</si>
  <si>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</si>
  <si>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</si>
  <si>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</si>
  <si>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</si>
  <si>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</si>
  <si>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Oprava TV, brány 79-80 až 85-86</t>
  </si>
  <si>
    <t>STA</t>
  </si>
  <si>
    <t>{86f28367-522e-4055-b055-58e2f43283a9}</t>
  </si>
  <si>
    <t>2</t>
  </si>
  <si>
    <t>VON</t>
  </si>
  <si>
    <t>{a73d31ee-48a9-4eeb-a5c9-2dbdc0165d89}</t>
  </si>
  <si>
    <t>KRYCÍ LIST SOUPISU PRACÍ</t>
  </si>
  <si>
    <t>Objekt:</t>
  </si>
  <si>
    <t>1 - Oprava TV, brány 79-80 až 85-86</t>
  </si>
  <si>
    <t xml:space="preserve"> </t>
  </si>
  <si>
    <t xml:space="preserve">  SŽ s.o. Voldřich Lukáš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</si>
  <si>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</si>
  <si>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</si>
  <si>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</si>
  <si>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</si>
  <si>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</si>
  <si>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>7497A - Základy TV</t>
  </si>
  <si>
    <t>7497B - Stožáry TV</t>
  </si>
  <si>
    <t>7497C - Vodiče TV</t>
  </si>
  <si>
    <t>7497D - Osvětlení TV</t>
  </si>
  <si>
    <t>7497H - Demontáže TV</t>
  </si>
  <si>
    <t>7497K - Mikropiloty</t>
  </si>
  <si>
    <t>7497I - Zkoušky a revize</t>
  </si>
  <si>
    <t>7497J - Manipulace s odpadem, Poplatky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</si>
  <si>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</si>
  <si>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</si>
  <si>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</si>
  <si>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</si>
  <si>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</si>
  <si>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</si>
  <si>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</si>
  <si>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</si>
  <si>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</si>
  <si>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</si>
  <si>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</si>
  <si>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</si>
  <si>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</si>
  <si>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</si>
  <si>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7497A</t>
  </si>
  <si>
    <t>Základy TV</t>
  </si>
  <si>
    <t>4</t>
  </si>
  <si>
    <t>ROZPOCET</t>
  </si>
  <si>
    <t>K</t>
  </si>
  <si>
    <t>7497131010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</si>
  <si>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</si>
  <si>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kus</t>
  </si>
  <si>
    <t>Sborník UOŽI 01 2021</t>
  </si>
  <si>
    <t>64</t>
  </si>
  <si>
    <t>1956462144</t>
  </si>
  <si>
    <t>M</t>
  </si>
  <si>
    <t>7497100010</t>
  </si>
  <si>
    <t>Základy trakčního vedení  Materiál pro úpravu kabelů u základu TV</t>
  </si>
  <si>
    <t>256</t>
  </si>
  <si>
    <t>1519052775</t>
  </si>
  <si>
    <t>3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</si>
  <si>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</si>
  <si>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</si>
  <si>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m3</t>
  </si>
  <si>
    <t>-1445146199</t>
  </si>
  <si>
    <t>7497100020</t>
  </si>
  <si>
    <t>Základy trakčního vedení  Hloubený základ TV - materiál</t>
  </si>
  <si>
    <t>-1960257475</t>
  </si>
  <si>
    <t>5</t>
  </si>
  <si>
    <t>7497100060</t>
  </si>
  <si>
    <t>Základy trakčního vedení  Výztuž pro základ TV - jednodílná</t>
  </si>
  <si>
    <t>-287517668</t>
  </si>
  <si>
    <t>6</t>
  </si>
  <si>
    <t>7497100070</t>
  </si>
  <si>
    <t>Základy trakčního vedení  Svorník kotevní kovaný pro základ TV vč. povrch. úpravy dle TKP</t>
  </si>
  <si>
    <t>-104328124</t>
  </si>
  <si>
    <t>7</t>
  </si>
  <si>
    <t>7497100080</t>
  </si>
  <si>
    <t>Základy trakčního vedení  Svorníkový koš pro základ TV</t>
  </si>
  <si>
    <t>-545548229</t>
  </si>
  <si>
    <t>7497B</t>
  </si>
  <si>
    <t>Stožáry TV</t>
  </si>
  <si>
    <t>9</t>
  </si>
  <si>
    <t>7497251030</t>
  </si>
  <si>
    <t>Montáž stožárů trakčního vedení výšky do 14 m, typ 2TS, 2TBS, 2TBSI - včetně konečné regulace po zatížení</t>
  </si>
  <si>
    <t>457121210</t>
  </si>
  <si>
    <t>10</t>
  </si>
  <si>
    <t>7497200320</t>
  </si>
  <si>
    <t>Stožáry trakčního vedení  Stožár TV  -  typ  ( 2TBS,2TBSI 245 )  od 10m - do 14m     vč. uzavíracího nátěru</t>
  </si>
  <si>
    <t>-876470210</t>
  </si>
  <si>
    <t>11</t>
  </si>
  <si>
    <t>7497251050</t>
  </si>
  <si>
    <t>Montáž stožárů trakčního vedení výšky do do 16 m, typ BP - včetně konečné regulace po zatížení</t>
  </si>
  <si>
    <t>-1863430631</t>
  </si>
  <si>
    <t>12</t>
  </si>
  <si>
    <t>7497200450</t>
  </si>
  <si>
    <t>Stožáry trakčního vedení  Stožár TV  -  typ  ( BP 12,5m )  vč. podlití</t>
  </si>
  <si>
    <t>-971751722</t>
  </si>
  <si>
    <t>13</t>
  </si>
  <si>
    <t>7497252015</t>
  </si>
  <si>
    <t>Jednostranné připevnění břevna typ 23, 34</t>
  </si>
  <si>
    <t>1217218913</t>
  </si>
  <si>
    <t>14</t>
  </si>
  <si>
    <t>7497200500</t>
  </si>
  <si>
    <t>Stožáry trakčního vedení  Břevno typ  23 L</t>
  </si>
  <si>
    <t>m</t>
  </si>
  <si>
    <t>1553583356</t>
  </si>
  <si>
    <t>7497200530</t>
  </si>
  <si>
    <t>Stožáry trakčního vedení  Materiál pro připevnění břevna 23,34 vč. ukončení břevna  B na 2T</t>
  </si>
  <si>
    <t>-661046985</t>
  </si>
  <si>
    <t>16</t>
  </si>
  <si>
    <t>7497200540</t>
  </si>
  <si>
    <t>Stožáry trakčního vedení  Materiál pro připevnění břevna 23,34 vč. ukončení břevna  C na BP</t>
  </si>
  <si>
    <t>1798343455</t>
  </si>
  <si>
    <t>17</t>
  </si>
  <si>
    <t>7497254015</t>
  </si>
  <si>
    <t>Připevnění závěsu břevna typ 23, 34</t>
  </si>
  <si>
    <t>244118313</t>
  </si>
  <si>
    <t>18</t>
  </si>
  <si>
    <t>7497200570</t>
  </si>
  <si>
    <t>Stožáry trakčního vedení  Materiál sestavení pro připevnění závěsu břevna 23,34 na 2T</t>
  </si>
  <si>
    <t>2140622259</t>
  </si>
  <si>
    <t>19</t>
  </si>
  <si>
    <t>7497200580</t>
  </si>
  <si>
    <t>Stožáry trakčního vedení  Materiál sestavení pro připevnění závěsu břevna 23,34 na BP</t>
  </si>
  <si>
    <t>-1644205203</t>
  </si>
  <si>
    <t>20</t>
  </si>
  <si>
    <t>7497256015</t>
  </si>
  <si>
    <t>Příplatek za montáž bran nad stávajícím trakčním vedením</t>
  </si>
  <si>
    <t>-2113968826</t>
  </si>
  <si>
    <t>7497C</t>
  </si>
  <si>
    <t>Vodiče TV</t>
  </si>
  <si>
    <t>22</t>
  </si>
  <si>
    <t>7497350020</t>
  </si>
  <si>
    <t>Montáž závěsu na konzole bez přídavného lana</t>
  </si>
  <si>
    <t>217677372</t>
  </si>
  <si>
    <t>23</t>
  </si>
  <si>
    <t>7497300020</t>
  </si>
  <si>
    <t>Vodiče trakčního vedení  Závěs na konzole</t>
  </si>
  <si>
    <t>-510965785</t>
  </si>
  <si>
    <t>24</t>
  </si>
  <si>
    <t>7497300050</t>
  </si>
  <si>
    <t>Vodiče trakčního vedení  Příplatek 2x plastový izolátor do ramena TV nebo SIK-u</t>
  </si>
  <si>
    <t>-1243049680</t>
  </si>
  <si>
    <t>25</t>
  </si>
  <si>
    <t>7497350070</t>
  </si>
  <si>
    <t>Uvolnění a zpětná montáž troleje nebo nosného lana z ramene trakčního vedení, SIK, závěsu</t>
  </si>
  <si>
    <t>1952276267</t>
  </si>
  <si>
    <t>26</t>
  </si>
  <si>
    <t>7497350155</t>
  </si>
  <si>
    <t>Montáž závěsu SIK</t>
  </si>
  <si>
    <t>-790071131</t>
  </si>
  <si>
    <t>27</t>
  </si>
  <si>
    <t>7497300200</t>
  </si>
  <si>
    <t>Vodiče trakčního vedení  Závěs SIK</t>
  </si>
  <si>
    <t>1715320450</t>
  </si>
  <si>
    <t>28</t>
  </si>
  <si>
    <t>7497350165</t>
  </si>
  <si>
    <t>Montáž závěsu na SIK kombinovaného</t>
  </si>
  <si>
    <t>1561597238</t>
  </si>
  <si>
    <t>29</t>
  </si>
  <si>
    <t>7497300220</t>
  </si>
  <si>
    <t>Vodiče trakčního vedení  Závěs na SIK kombinovaný</t>
  </si>
  <si>
    <t>-818694777</t>
  </si>
  <si>
    <t>30</t>
  </si>
  <si>
    <t>7497350190</t>
  </si>
  <si>
    <t>Montáž křížení sestav</t>
  </si>
  <si>
    <t>393828617</t>
  </si>
  <si>
    <t>31</t>
  </si>
  <si>
    <t>7497300240</t>
  </si>
  <si>
    <t>Vodiče trakčního vedení  Křížení sestav</t>
  </si>
  <si>
    <t>1995091583</t>
  </si>
  <si>
    <t>32</t>
  </si>
  <si>
    <t>7497350200</t>
  </si>
  <si>
    <t>Montáž věšáku troleje</t>
  </si>
  <si>
    <t>-92083217</t>
  </si>
  <si>
    <t>33</t>
  </si>
  <si>
    <t>7497300260</t>
  </si>
  <si>
    <t>Vodiče trakčního vedení  Věšák troleje pohyblivý s proměnnou délkou</t>
  </si>
  <si>
    <t>1620427174</t>
  </si>
  <si>
    <t>34</t>
  </si>
  <si>
    <t>7497350215</t>
  </si>
  <si>
    <t>Demontáž a opětovná montáž přeponky nad výhybkou</t>
  </si>
  <si>
    <t>-619788803</t>
  </si>
  <si>
    <t>35</t>
  </si>
  <si>
    <t>7497300280</t>
  </si>
  <si>
    <t>Vodiče trakčního vedení  Spojka  2  lan    nebo    TR + lana</t>
  </si>
  <si>
    <t>-128949467</t>
  </si>
  <si>
    <t>36</t>
  </si>
  <si>
    <t>7497350720</t>
  </si>
  <si>
    <t>Výšková regulace troleje</t>
  </si>
  <si>
    <t>-1364558306</t>
  </si>
  <si>
    <t>37</t>
  </si>
  <si>
    <t>7497350730</t>
  </si>
  <si>
    <t>Montáž definitivní regulace pohyblivého kotvení troleje</t>
  </si>
  <si>
    <t>229991721</t>
  </si>
  <si>
    <t>38</t>
  </si>
  <si>
    <t>7497350732</t>
  </si>
  <si>
    <t>Montáž definitivní regulace pohyblivého kotvení nosného lana</t>
  </si>
  <si>
    <t>1943820908</t>
  </si>
  <si>
    <t>39</t>
  </si>
  <si>
    <t>7497350750</t>
  </si>
  <si>
    <t>Zajištění kotvení nosného lana a troleje všech sestavení</t>
  </si>
  <si>
    <t>-811435609</t>
  </si>
  <si>
    <t>40</t>
  </si>
  <si>
    <t>7497350835</t>
  </si>
  <si>
    <t>Připevnění konzoly zesilovacího, napájecího a obcházecího vedení "V" závěs na stožár T, P, BP, DS</t>
  </si>
  <si>
    <t>-1349691252</t>
  </si>
  <si>
    <t>41</t>
  </si>
  <si>
    <t>7497300970</t>
  </si>
  <si>
    <t>Vodiče trakčního vedení  Konzola  ZV, NV OV pro "V" závěs na T, P, BP, DS</t>
  </si>
  <si>
    <t>80828470</t>
  </si>
  <si>
    <t>42</t>
  </si>
  <si>
    <t>7497350860</t>
  </si>
  <si>
    <t>Montáž závěsu zesilovacího, napájecího a obcházecího vedení (ZV, NV, OV) typ "V" 1 - 2 lan</t>
  </si>
  <si>
    <t>1620048666</t>
  </si>
  <si>
    <t>43</t>
  </si>
  <si>
    <t>7497301010</t>
  </si>
  <si>
    <t>Vodiče trakčního vedení  "V" závěs  1-2 lan ZV, NV, OV</t>
  </si>
  <si>
    <t>469085956</t>
  </si>
  <si>
    <t>44</t>
  </si>
  <si>
    <t>7497350930</t>
  </si>
  <si>
    <t>Připojení zesilovacího, napájecího a obcházecího vedení 1 - 2 lan na trakční vedení</t>
  </si>
  <si>
    <t>892895807</t>
  </si>
  <si>
    <t>45</t>
  </si>
  <si>
    <t>7497301090</t>
  </si>
  <si>
    <t>Vodiče trakčního vedení  Materiál sestavení připojení ZV, NV, OV 1-2 lana na TV</t>
  </si>
  <si>
    <t>-771472872</t>
  </si>
  <si>
    <t>46</t>
  </si>
  <si>
    <t>7497351405</t>
  </si>
  <si>
    <t>Upevnění konzol dvou konzol</t>
  </si>
  <si>
    <t>272003893</t>
  </si>
  <si>
    <t>47</t>
  </si>
  <si>
    <t>7497301810</t>
  </si>
  <si>
    <t>Vodiče trakčního vedení  Materiál sestavení pro upevnění 2 konzol</t>
  </si>
  <si>
    <t>23798059</t>
  </si>
  <si>
    <t>48</t>
  </si>
  <si>
    <t>7497351590</t>
  </si>
  <si>
    <t>Montáž ukolejnění s průrazkou T, P, 2T, BP, DS, OK - 1 vodič</t>
  </si>
  <si>
    <t>157564206</t>
  </si>
  <si>
    <t>49</t>
  </si>
  <si>
    <t>7497301980</t>
  </si>
  <si>
    <t>Vodiče trakčního vedení  Ukolejnění s průrazkou T, P, 2T, BP, DS, OK   - 1 vodič</t>
  </si>
  <si>
    <t>300972048</t>
  </si>
  <si>
    <t>50</t>
  </si>
  <si>
    <t>7497351770</t>
  </si>
  <si>
    <t>Montáž výstražných tabulek na stožáru T, P, BP, DS</t>
  </si>
  <si>
    <t>2079463037</t>
  </si>
  <si>
    <t>51</t>
  </si>
  <si>
    <t>7497302250</t>
  </si>
  <si>
    <t>Vodiče trakčního vedení  Výstražné tabulky na stožáru T, P, BP, DS</t>
  </si>
  <si>
    <t>-1882278294</t>
  </si>
  <si>
    <t>52</t>
  </si>
  <si>
    <t>7497351780</t>
  </si>
  <si>
    <t>Číslování stožárů a pohonů odpojovačů 1 - 3 znaky</t>
  </si>
  <si>
    <t>2098671970</t>
  </si>
  <si>
    <t>53</t>
  </si>
  <si>
    <t>7497302260</t>
  </si>
  <si>
    <t>Vodiče trakčního vedení  Tabulka číslování stožárů a pohonů odpojovačů 1 - 3 znaky</t>
  </si>
  <si>
    <t>-1118159617</t>
  </si>
  <si>
    <t>54</t>
  </si>
  <si>
    <t>7497351840</t>
  </si>
  <si>
    <t>Zpracování KSU a TP pro účely zavedení do provozu za 100 m - při uvádění do provozu</t>
  </si>
  <si>
    <t>143426722</t>
  </si>
  <si>
    <t>55</t>
  </si>
  <si>
    <t>7497651010</t>
  </si>
  <si>
    <t>HZS na trakčním vedení</t>
  </si>
  <si>
    <t>hod</t>
  </si>
  <si>
    <t>1344043984</t>
  </si>
  <si>
    <t>7497D</t>
  </si>
  <si>
    <t>Osvětlení TV</t>
  </si>
  <si>
    <t>57</t>
  </si>
  <si>
    <t>7497451010</t>
  </si>
  <si>
    <t>Montáž osvětlení trakčního vedení připevnění svítidla na stožár T, P,TB,TS,TBS, BP, DS, břevnu</t>
  </si>
  <si>
    <t>1148103983</t>
  </si>
  <si>
    <t>58</t>
  </si>
  <si>
    <t>7497400010</t>
  </si>
  <si>
    <t>Osvětlení  na trakčním vedení_K sestava  Materiál sestavy Připevnění svítidla na stož.T,P,TB,TS,TBS, BP, DS, břevnu</t>
  </si>
  <si>
    <t>492613506</t>
  </si>
  <si>
    <t>59</t>
  </si>
  <si>
    <t>7493152510</t>
  </si>
  <si>
    <t>Montáž svítidla pro železnici na stožár nebo na bránu trakčního vedení - kompletace a montáž včetně "superlife" světelného zdroje, elektronického předřadníku a připojení kabelu</t>
  </si>
  <si>
    <t>1809870969</t>
  </si>
  <si>
    <t>60</t>
  </si>
  <si>
    <t>7493100700</t>
  </si>
  <si>
    <t>Venkovní osvětlení Svítidla pro železnici LED svítidlo o příkonu 301 - 400 W určené pro osvětlení venkovních prostor veřejnosti přístupných (nástupiště, přechody kolejiště) na ŽDC.</t>
  </si>
  <si>
    <t>-346935320</t>
  </si>
  <si>
    <t>61</t>
  </si>
  <si>
    <t>7492552010</t>
  </si>
  <si>
    <t>Montáž kabelů jednožílových Cu do 35 mm2 - uložení do země, chráničky, na rošty, pod omítku apod.</t>
  </si>
  <si>
    <t>-2120798736</t>
  </si>
  <si>
    <t>62</t>
  </si>
  <si>
    <t>7492502020</t>
  </si>
  <si>
    <t>Kabely, vodiče, šňůry Cu - nn Kabel silový 4 a 5-žílový Cu, plastová izolace CYKY 5J4 (5Cx4)</t>
  </si>
  <si>
    <t>1162139220</t>
  </si>
  <si>
    <t>63</t>
  </si>
  <si>
    <t>7497451025</t>
  </si>
  <si>
    <t>Montáž osvětlení trakčního vedení montáž svorkovnicové skříně na stožár T, P, BP, DS do výše nad 4 m skříně s deskou</t>
  </si>
  <si>
    <t>1354214946</t>
  </si>
  <si>
    <t>7497400040</t>
  </si>
  <si>
    <t>Osvětlení  na trakčním vedení_K sestava  Materiál sestavy Svorkov. skříň s deskou na stož.T,P,BP,DS nad 4m</t>
  </si>
  <si>
    <t>-1316278162</t>
  </si>
  <si>
    <t>65</t>
  </si>
  <si>
    <t>7497451030</t>
  </si>
  <si>
    <t>Montáž osvětlení trakčního vedení uchycení 1 až 4 kabelů do výše 8 m na stožár T, P, BP</t>
  </si>
  <si>
    <t>-1526821968</t>
  </si>
  <si>
    <t>66</t>
  </si>
  <si>
    <t>7497400050</t>
  </si>
  <si>
    <t>Osvětlení  na trakčním vedení_K sestava  Materiál sestavy Uchycení 1-4 kabelů do výše 8m na stož.T,P,BP</t>
  </si>
  <si>
    <t>853957289</t>
  </si>
  <si>
    <t>67</t>
  </si>
  <si>
    <t>7497451035</t>
  </si>
  <si>
    <t>Montáž osvětlení trakčního vedení vedení kabelů do výše 8 m na stožár T, P, BP 1 až 2</t>
  </si>
  <si>
    <t>-1412748980</t>
  </si>
  <si>
    <t>68</t>
  </si>
  <si>
    <t>7497400060</t>
  </si>
  <si>
    <t>Osvětlení  na trakčním vedení_K sestava  Materiál sestavy Vedení 1-2 kabelů do výše 8m na stož.T,P,BP</t>
  </si>
  <si>
    <t>895148913</t>
  </si>
  <si>
    <t>69</t>
  </si>
  <si>
    <t>7497451040</t>
  </si>
  <si>
    <t>Montáž osvětlení trakčního vedení montáž svodu kabelu do země na stožáru T, P, BP, DS</t>
  </si>
  <si>
    <t>-699042699</t>
  </si>
  <si>
    <t>70</t>
  </si>
  <si>
    <t>7497400080</t>
  </si>
  <si>
    <t>Osvětlení  na trakčním vedení_K sestava  Materiál sestavy Svod kabelu do země na stožáru T,P,BP,DS</t>
  </si>
  <si>
    <t>576635090</t>
  </si>
  <si>
    <t>7497H</t>
  </si>
  <si>
    <t>Demontáže TV</t>
  </si>
  <si>
    <t>72</t>
  </si>
  <si>
    <t>5915030010</t>
  </si>
  <si>
    <t>Bourání drobných staveb železničního spodku zarážedel. Poznámka: 1. V cenách jsou započteny náklady na vybourání zdiva, uložení na terén, naložení na dopravní prostředek a uložení na skládce. 2. V cenách nejsou obsaženy náklady na dopravu a skládkovné.</t>
  </si>
  <si>
    <t>163102969</t>
  </si>
  <si>
    <t>PSC</t>
  </si>
  <si>
    <t>Poznámka k souboru cen:_x000D_
1. V cenách jsou započteny náklady na vybourání zdiva, uložení na terén, naložení na dopravní prostředek a uložení na skládce._x000D_
2. V cenách nejsou obsaženy náklady na dopravu a skládkovné.</t>
  </si>
  <si>
    <t>73</t>
  </si>
  <si>
    <t>7497271015</t>
  </si>
  <si>
    <t>Demontáže zařízení trakčního vedení stožáru TS, TBS - demontáž stávajícího zařízení se všemi pomocnými doplňujícími úpravami</t>
  </si>
  <si>
    <t>2087459903</t>
  </si>
  <si>
    <t>74</t>
  </si>
  <si>
    <t>7497271035</t>
  </si>
  <si>
    <t>Demontáže zařízení trakčního vedení stožáru BP, AP - demontáž stávajícího zařízení se všemi pomocnými doplňujícími úpravami</t>
  </si>
  <si>
    <t>1134081426</t>
  </si>
  <si>
    <t>75</t>
  </si>
  <si>
    <t>7493171012</t>
  </si>
  <si>
    <t>Demontáž osvětlovacích stožárů výšky přes 6 do 14 m - včetně veškeré elektrovýzbroje (svítidla, kabely, rozvodnice)</t>
  </si>
  <si>
    <t>812820402</t>
  </si>
  <si>
    <t>76</t>
  </si>
  <si>
    <t>7497271040</t>
  </si>
  <si>
    <t>Demontáže zařízení trakčního vedení stožáru brány krakorce 23, 34 - demontáž stávajícího zařízení se všemi pomocnými doplňujícími úpravami, včetně vyvěšení a ukončení</t>
  </si>
  <si>
    <t>723156156</t>
  </si>
  <si>
    <t>77</t>
  </si>
  <si>
    <t>7497271045</t>
  </si>
  <si>
    <t>Demontáže zařízení trakčního vedení stožáru konzoly TV - demontáž stávajícího zařízení se všemi pomocnými doplňujícími úpravami, včetně upevnění</t>
  </si>
  <si>
    <t>-226540419</t>
  </si>
  <si>
    <t>78</t>
  </si>
  <si>
    <t>7497271050</t>
  </si>
  <si>
    <t>Demontáže zařízení trakčního vedení stožáru konzoly ZV, OV - demontáž stávajícího zařízení se všemi pomocnými doplňujícími úpravami, včetně závěsu</t>
  </si>
  <si>
    <t>218076355</t>
  </si>
  <si>
    <t>79</t>
  </si>
  <si>
    <t>7497271055</t>
  </si>
  <si>
    <t>Demontáže zařízení trakčního vedení stožáru SIK-K, KV, KK - demontáž stávajícího zařízení se všemi pomocnými doplňujícími úpravami, včetně závěsů</t>
  </si>
  <si>
    <t>212280408</t>
  </si>
  <si>
    <t>80</t>
  </si>
  <si>
    <t>7497371040</t>
  </si>
  <si>
    <t>Demontáže zařízení trakčního vedení závěsu věšáku - demontáž stávajícího zařízení se všemi pomocnými doplňujícími úpravami, úplná</t>
  </si>
  <si>
    <t>1219468376</t>
  </si>
  <si>
    <t>81</t>
  </si>
  <si>
    <t>7497371625</t>
  </si>
  <si>
    <t>Demontáže zařízení trakčního vedení svodu ukolejnění konstrukcí a stožárů - demontáž stávajícího zařízení se všemi pomocnými doplňujícími úpravami</t>
  </si>
  <si>
    <t>-1456304867</t>
  </si>
  <si>
    <t>7497K</t>
  </si>
  <si>
    <t>Mikropiloty</t>
  </si>
  <si>
    <t>83</t>
  </si>
  <si>
    <t>03620</t>
  </si>
  <si>
    <t>DOPRAVNÍ ZAŘÍZENÍ - JEŘÁBY STAVEBNÍ</t>
  </si>
  <si>
    <t>KPL</t>
  </si>
  <si>
    <t>-2027663651</t>
  </si>
  <si>
    <t>84</t>
  </si>
  <si>
    <t>13173</t>
  </si>
  <si>
    <t>HLOUBENÍ JAM ZAPAŽ I NEPAŽ TŘ. I</t>
  </si>
  <si>
    <t>M3</t>
  </si>
  <si>
    <t>-1961661313</t>
  </si>
  <si>
    <t>85</t>
  </si>
  <si>
    <t>17180</t>
  </si>
  <si>
    <t>ULOŽENÍ SYPANINY DO NÁSYPŮ Z NAKUPOVANÝCH MATERIÁLŮ</t>
  </si>
  <si>
    <t>526835715</t>
  </si>
  <si>
    <t>86</t>
  </si>
  <si>
    <t>227841</t>
  </si>
  <si>
    <t>MIKROPILOTY KOMPLET D DO 200MM NA POVRCHU</t>
  </si>
  <si>
    <t>709893332</t>
  </si>
  <si>
    <t>87</t>
  </si>
  <si>
    <t>26134</t>
  </si>
  <si>
    <t>VRTY PRO KOTVENÍ, INJEKTÁŽ A MIKROPILOTY NA POVRCHU TŘ. III D DO 200MM</t>
  </si>
  <si>
    <t>-930059301</t>
  </si>
  <si>
    <t>88</t>
  </si>
  <si>
    <t>26134.R1</t>
  </si>
  <si>
    <t>staveništní přeprava vrtné soupravy</t>
  </si>
  <si>
    <t>-1805928900</t>
  </si>
  <si>
    <t>89</t>
  </si>
  <si>
    <t>272324</t>
  </si>
  <si>
    <t>ZÁKLADY ZE ŽELEZOBETONU DO C25/30</t>
  </si>
  <si>
    <t>-277312424</t>
  </si>
  <si>
    <t>90</t>
  </si>
  <si>
    <t>272365.R</t>
  </si>
  <si>
    <t>spojky betonářské výztuže</t>
  </si>
  <si>
    <t>KS</t>
  </si>
  <si>
    <t>-1913517661</t>
  </si>
  <si>
    <t>91</t>
  </si>
  <si>
    <t>272365</t>
  </si>
  <si>
    <t>VÝZTUŽ ZÁKLADŮ Z OCELI 10505, B500B</t>
  </si>
  <si>
    <t>T</t>
  </si>
  <si>
    <t>768601334</t>
  </si>
  <si>
    <t>92</t>
  </si>
  <si>
    <t>281611</t>
  </si>
  <si>
    <t>INJEKTOVÁNÍ NÍZKOTLAKÉ Z CEMENTOVÝCH POJIV NA POVRCHU</t>
  </si>
  <si>
    <t>1681175932</t>
  </si>
  <si>
    <t>93</t>
  </si>
  <si>
    <t>50.R</t>
  </si>
  <si>
    <t>výdřeva v kolejišti</t>
  </si>
  <si>
    <t>M2</t>
  </si>
  <si>
    <t>1622534016</t>
  </si>
  <si>
    <t>94</t>
  </si>
  <si>
    <t>58303</t>
  </si>
  <si>
    <t>KRYT ZE SINIČNÍCH DÍLCŮ (PANELŮ) TL 210MM</t>
  </si>
  <si>
    <t>2110091667</t>
  </si>
  <si>
    <t>95</t>
  </si>
  <si>
    <t>86645</t>
  </si>
  <si>
    <t>CHRÁNIČKY Z TRUB OCELOVÝCH DN DO 300MM</t>
  </si>
  <si>
    <t>1053096831</t>
  </si>
  <si>
    <t>7497I</t>
  </si>
  <si>
    <t>Zkoušky a revize</t>
  </si>
  <si>
    <t>96</t>
  </si>
  <si>
    <t>7497350760</t>
  </si>
  <si>
    <t>Zkouška trakčního vedení vlastností mechanických - prvotní zkouška dodaného zařízení podle TKP</t>
  </si>
  <si>
    <t>km</t>
  </si>
  <si>
    <t>40276211</t>
  </si>
  <si>
    <t>97</t>
  </si>
  <si>
    <t>7497350765</t>
  </si>
  <si>
    <t>Zkouška trakčního vedení vlastností elektrických - prvotní zkouška dodaného zařízení podle TKP</t>
  </si>
  <si>
    <t>178782728</t>
  </si>
  <si>
    <t>98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</si>
  <si>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</si>
  <si>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</si>
  <si>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1514556596</t>
  </si>
  <si>
    <t>99</t>
  </si>
  <si>
    <t>7498150525</t>
  </si>
  <si>
    <t>Vyhotovení výchozí revizní zprávy příplatek za každých dalších i započatých 500 000 Kč přes 1 000 000 Kč</t>
  </si>
  <si>
    <t>-816366600</t>
  </si>
  <si>
    <t>7497J</t>
  </si>
  <si>
    <t>Manipulace s odpadem, Poplatky</t>
  </si>
  <si>
    <t>100</t>
  </si>
  <si>
    <t>9902100200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</si>
  <si>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</si>
  <si>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t</t>
  </si>
  <si>
    <t>315012152</t>
  </si>
  <si>
    <t>Poznámka k souboru cen:_x000D_
1. Ceny jsou určeny pro dopravu silničními i kolejovými vozidly._x000D_
2. V cenách obousměrné dopravy jsou započteny náklady na přepravu materiálu na místo určení včetně složení, poplatku za použití dopravní cesty a zpáteční cesty nenaloženého dopravního prostředku.</t>
  </si>
  <si>
    <t>101</t>
  </si>
  <si>
    <t>9909000100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</si>
  <si>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</si>
  <si>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-20910431</t>
  </si>
  <si>
    <t>Poznámka k souboru cen:_x000D_
1. V cenách jsou započteny náklady na uložení stavebního odpadu na oficiální skládku._x000D_
2. Je třeba zohlednit regionální rozdíly v cenách poplatků za uložení suti a odpadů. Tyto se mohou výrazně lišit s ohledem nejen na region, ale také na množství a druh ukládaného odpadu.</t>
  </si>
  <si>
    <t>102</t>
  </si>
  <si>
    <t>9909000200</t>
  </si>
  <si>
    <t>Poplatek za uložení nebezpečného odpadu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</si>
  <si>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1498691039</t>
  </si>
  <si>
    <t>OST</t>
  </si>
  <si>
    <t>Ostatní</t>
  </si>
  <si>
    <t>107</t>
  </si>
  <si>
    <t>7497655010</t>
  </si>
  <si>
    <t>Tažné hnací vozidlo k pracovním soupravám pro montáž a demontáž - obsahuje i veškeré výkony tažného hnacího vozidla pro posun montážní techniky v kolejišti</t>
  </si>
  <si>
    <t>512</t>
  </si>
  <si>
    <t>1892442394</t>
  </si>
  <si>
    <t>2 - VON</t>
  </si>
  <si>
    <t>VRN - Vedlejší rozpočtové náklady</t>
  </si>
  <si>
    <t>VRN</t>
  </si>
  <si>
    <t>Vedlejší rozpočtové náklady</t>
  </si>
  <si>
    <t>022101021.1</t>
  </si>
  <si>
    <t>Geodetické práce Geodetické práce po ukončení opravy</t>
  </si>
  <si>
    <t>%</t>
  </si>
  <si>
    <t>1024</t>
  </si>
  <si>
    <t>-1669522419</t>
  </si>
  <si>
    <t>023101031</t>
  </si>
  <si>
    <t>Projektové práce Projektové práce v rozsahu ZRN (vyjma dále jmenované práce) přes 5 do 20 mil. Kč</t>
  </si>
  <si>
    <t>-838726868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</si>
  <si>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</si>
  <si>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</si>
  <si>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18601596</t>
  </si>
  <si>
    <t>Poznámka k souboru cen:_x000D_
V sazbě jsou obsaženy náklady na zaměření a vyhotovení dokumentace skutečného provedení elektrických zařízení dle vyhlášky 146/2008 Sb. včetně zpracování dat v digitální podobě v otevřené formě a její předání objednateli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</si>
</sst>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8" xfId="0" applyFont="1" applyFill="1" applyBorder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2" borderId="2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</xf>
    <xf numFmtId="0" fontId="18" fillId="2" borderId="14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8" fillId="2" borderId="19" xfId="0" applyFont="1" applyFill="1" applyBorder="1" applyAlignment="1" applyProtection="1">
      <alignment horizontal="left" vertical="center"/>
      <protection locked="0"/>
    </xf>
    <xf numFmtId="0" fontId="18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8" fillId="0" borderId="20" xfId="0" applyNumberFormat="1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  <xf numFmtId="167" fontId="17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37"/>
      <c r="AS2" s="237"/>
      <c r="AT2" s="237"/>
      <c r="AU2" s="237"/>
      <c r="AV2" s="237"/>
      <c r="AW2" s="237"/>
      <c r="AX2" s="237"/>
      <c r="AY2" s="237"/>
      <c r="AZ2" s="237"/>
      <c r="BA2" s="237"/>
      <c r="BB2" s="237"/>
      <c r="BC2" s="237"/>
      <c r="BD2" s="237"/>
      <c r="BE2" s="237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01" t="s">
        <v>14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P5" s="18"/>
      <c r="AQ5" s="18"/>
      <c r="AR5" s="16"/>
      <c r="BE5" s="198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03" t="s">
        <v>17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P6" s="18"/>
      <c r="AQ6" s="18"/>
      <c r="AR6" s="16"/>
      <c r="BE6" s="199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20</v>
      </c>
      <c r="AL7" s="18"/>
      <c r="AM7" s="18"/>
      <c r="AN7" s="23" t="s">
        <v>21</v>
      </c>
      <c r="AO7" s="18"/>
      <c r="AP7" s="18"/>
      <c r="AQ7" s="18"/>
      <c r="AR7" s="16"/>
      <c r="BE7" s="199"/>
      <c r="BS7" s="13" t="s">
        <v>6</v>
      </c>
    </row>
    <row r="8" spans="1:74" s="1" customFormat="1" ht="12" customHeight="1">
      <c r="B8" s="17"/>
      <c r="C8" s="18"/>
      <c r="D8" s="25" t="s">
        <v>22</v>
      </c>
      <c r="E8" s="18"/>
      <c r="F8" s="18"/>
      <c r="G8" s="18"/>
      <c r="H8" s="18"/>
      <c r="I8" s="18"/>
      <c r="J8" s="18"/>
      <c r="K8" s="23" t="s">
        <v>23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24</v>
      </c>
      <c r="AL8" s="18"/>
      <c r="AM8" s="18"/>
      <c r="AN8" s="26" t="s">
        <v>25</v>
      </c>
      <c r="AO8" s="18"/>
      <c r="AP8" s="18"/>
      <c r="AQ8" s="18"/>
      <c r="AR8" s="16"/>
      <c r="BE8" s="199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199"/>
      <c r="BS9" s="13" t="s">
        <v>6</v>
      </c>
    </row>
    <row r="10" spans="1:74" s="1" customFormat="1" ht="12" customHeight="1">
      <c r="B10" s="17"/>
      <c r="C10" s="18"/>
      <c r="D10" s="25" t="s">
        <v>26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27</v>
      </c>
      <c r="AL10" s="18"/>
      <c r="AM10" s="18"/>
      <c r="AN10" s="23" t="s">
        <v>28</v>
      </c>
      <c r="AO10" s="18"/>
      <c r="AP10" s="18"/>
      <c r="AQ10" s="18"/>
      <c r="AR10" s="16"/>
      <c r="BE10" s="199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29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30</v>
      </c>
      <c r="AL11" s="18"/>
      <c r="AM11" s="18"/>
      <c r="AN11" s="23" t="s">
        <v>31</v>
      </c>
      <c r="AO11" s="18"/>
      <c r="AP11" s="18"/>
      <c r="AQ11" s="18"/>
      <c r="AR11" s="16"/>
      <c r="BE11" s="199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199"/>
      <c r="BS12" s="13" t="s">
        <v>6</v>
      </c>
    </row>
    <row r="13" spans="1:74" s="1" customFormat="1" ht="12" customHeight="1">
      <c r="B13" s="17"/>
      <c r="C13" s="18"/>
      <c r="D13" s="25" t="s">
        <v>32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27</v>
      </c>
      <c r="AL13" s="18"/>
      <c r="AM13" s="18"/>
      <c r="AN13" s="27" t="s">
        <v>33</v>
      </c>
      <c r="AO13" s="18"/>
      <c r="AP13" s="18"/>
      <c r="AQ13" s="18"/>
      <c r="AR13" s="16"/>
      <c r="BE13" s="199"/>
      <c r="BS13" s="13" t="s">
        <v>6</v>
      </c>
    </row>
    <row r="14" spans="1:74">
      <c r="B14" s="17"/>
      <c r="C14" s="18"/>
      <c r="D14" s="18"/>
      <c r="E14" s="204" t="s">
        <v>33</v>
      </c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5"/>
      <c r="AK14" s="25" t="s">
        <v>30</v>
      </c>
      <c r="AL14" s="18"/>
      <c r="AM14" s="18"/>
      <c r="AN14" s="27" t="s">
        <v>33</v>
      </c>
      <c r="AO14" s="18"/>
      <c r="AP14" s="18"/>
      <c r="AQ14" s="18"/>
      <c r="AR14" s="16"/>
      <c r="BE14" s="199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199"/>
      <c r="BS15" s="13" t="s">
        <v>4</v>
      </c>
    </row>
    <row r="16" spans="1:74" s="1" customFormat="1" ht="12" customHeight="1">
      <c r="B16" s="17"/>
      <c r="C16" s="18"/>
      <c r="D16" s="25" t="s">
        <v>34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27</v>
      </c>
      <c r="AL16" s="18"/>
      <c r="AM16" s="18"/>
      <c r="AN16" s="23" t="s">
        <v>28</v>
      </c>
      <c r="AO16" s="18"/>
      <c r="AP16" s="18"/>
      <c r="AQ16" s="18"/>
      <c r="AR16" s="16"/>
      <c r="BE16" s="199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35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30</v>
      </c>
      <c r="AL17" s="18"/>
      <c r="AM17" s="18"/>
      <c r="AN17" s="23" t="s">
        <v>31</v>
      </c>
      <c r="AO17" s="18"/>
      <c r="AP17" s="18"/>
      <c r="AQ17" s="18"/>
      <c r="AR17" s="16"/>
      <c r="BE17" s="199"/>
      <c r="BS17" s="13" t="s">
        <v>36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199"/>
      <c r="BS18" s="13" t="s">
        <v>6</v>
      </c>
    </row>
    <row r="19" spans="1:71" s="1" customFormat="1" ht="12" customHeight="1">
      <c r="B19" s="17"/>
      <c r="C19" s="18"/>
      <c r="D19" s="25" t="s">
        <v>37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27</v>
      </c>
      <c r="AL19" s="18"/>
      <c r="AM19" s="18"/>
      <c r="AN19" s="23" t="s">
        <v>28</v>
      </c>
      <c r="AO19" s="18"/>
      <c r="AP19" s="18"/>
      <c r="AQ19" s="18"/>
      <c r="AR19" s="16"/>
      <c r="BE19" s="199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38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30</v>
      </c>
      <c r="AL20" s="18"/>
      <c r="AM20" s="18"/>
      <c r="AN20" s="23" t="s">
        <v>31</v>
      </c>
      <c r="AO20" s="18"/>
      <c r="AP20" s="18"/>
      <c r="AQ20" s="18"/>
      <c r="AR20" s="16"/>
      <c r="BE20" s="199"/>
      <c r="BS20" s="13" t="s">
        <v>4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199"/>
    </row>
    <row r="22" spans="1:71" s="1" customFormat="1" ht="12" customHeight="1">
      <c r="B22" s="17"/>
      <c r="C22" s="18"/>
      <c r="D22" s="25" t="s">
        <v>39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199"/>
    </row>
    <row r="23" spans="1:71" s="1" customFormat="1" ht="16.5" customHeight="1">
      <c r="B23" s="17"/>
      <c r="C23" s="18"/>
      <c r="D23" s="18"/>
      <c r="E23" s="206" t="s">
        <v>40</v>
      </c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O23" s="18"/>
      <c r="AP23" s="18"/>
      <c r="AQ23" s="18"/>
      <c r="AR23" s="16"/>
      <c r="BE23" s="199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199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199"/>
    </row>
    <row r="26" spans="1:71" s="2" customFormat="1" ht="25.9" customHeight="1">
      <c r="A26" s="30"/>
      <c r="B26" s="31"/>
      <c r="C26" s="32"/>
      <c r="D26" s="33" t="s">
        <v>41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7">
        <f>ROUND(AG54,2)</f>
        <v>0</v>
      </c>
      <c r="AL26" s="208"/>
      <c r="AM26" s="208"/>
      <c r="AN26" s="208"/>
      <c r="AO26" s="208"/>
      <c r="AP26" s="32"/>
      <c r="AQ26" s="32"/>
      <c r="AR26" s="35"/>
      <c r="BE26" s="199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199"/>
    </row>
    <row r="28" spans="1:71" s="2" customFormat="1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09" t="s">
        <v>42</v>
      </c>
      <c r="M28" s="209"/>
      <c r="N28" s="209"/>
      <c r="O28" s="209"/>
      <c r="P28" s="209"/>
      <c r="Q28" s="32"/>
      <c r="R28" s="32"/>
      <c r="S28" s="32"/>
      <c r="T28" s="32"/>
      <c r="U28" s="32"/>
      <c r="V28" s="32"/>
      <c r="W28" s="209" t="s">
        <v>43</v>
      </c>
      <c r="X28" s="209"/>
      <c r="Y28" s="209"/>
      <c r="Z28" s="209"/>
      <c r="AA28" s="209"/>
      <c r="AB28" s="209"/>
      <c r="AC28" s="209"/>
      <c r="AD28" s="209"/>
      <c r="AE28" s="209"/>
      <c r="AF28" s="32"/>
      <c r="AG28" s="32"/>
      <c r="AH28" s="32"/>
      <c r="AI28" s="32"/>
      <c r="AJ28" s="32"/>
      <c r="AK28" s="209" t="s">
        <v>44</v>
      </c>
      <c r="AL28" s="209"/>
      <c r="AM28" s="209"/>
      <c r="AN28" s="209"/>
      <c r="AO28" s="209"/>
      <c r="AP28" s="32"/>
      <c r="AQ28" s="32"/>
      <c r="AR28" s="35"/>
      <c r="BE28" s="199"/>
    </row>
    <row r="29" spans="1:71" s="3" customFormat="1" ht="14.45" customHeight="1">
      <c r="B29" s="36"/>
      <c r="C29" s="37"/>
      <c r="D29" s="25" t="s">
        <v>45</v>
      </c>
      <c r="E29" s="37"/>
      <c r="F29" s="25" t="s">
        <v>46</v>
      </c>
      <c r="G29" s="37"/>
      <c r="H29" s="37"/>
      <c r="I29" s="37"/>
      <c r="J29" s="37"/>
      <c r="K29" s="37"/>
      <c r="L29" s="212">
        <v>0.21</v>
      </c>
      <c r="M29" s="211"/>
      <c r="N29" s="211"/>
      <c r="O29" s="211"/>
      <c r="P29" s="211"/>
      <c r="Q29" s="37"/>
      <c r="R29" s="37"/>
      <c r="S29" s="37"/>
      <c r="T29" s="37"/>
      <c r="U29" s="37"/>
      <c r="V29" s="37"/>
      <c r="W29" s="210">
        <f>ROUND(AZ54, 2)</f>
        <v>0</v>
      </c>
      <c r="X29" s="211"/>
      <c r="Y29" s="211"/>
      <c r="Z29" s="211"/>
      <c r="AA29" s="211"/>
      <c r="AB29" s="211"/>
      <c r="AC29" s="211"/>
      <c r="AD29" s="211"/>
      <c r="AE29" s="211"/>
      <c r="AF29" s="37"/>
      <c r="AG29" s="37"/>
      <c r="AH29" s="37"/>
      <c r="AI29" s="37"/>
      <c r="AJ29" s="37"/>
      <c r="AK29" s="210">
        <f>ROUND(AV54, 2)</f>
        <v>0</v>
      </c>
      <c r="AL29" s="211"/>
      <c r="AM29" s="211"/>
      <c r="AN29" s="211"/>
      <c r="AO29" s="211"/>
      <c r="AP29" s="37"/>
      <c r="AQ29" s="37"/>
      <c r="AR29" s="38"/>
      <c r="BE29" s="200"/>
    </row>
    <row r="30" spans="1:71" s="3" customFormat="1" ht="14.45" customHeight="1">
      <c r="B30" s="36"/>
      <c r="C30" s="37"/>
      <c r="D30" s="37"/>
      <c r="E30" s="37"/>
      <c r="F30" s="25" t="s">
        <v>47</v>
      </c>
      <c r="G30" s="37"/>
      <c r="H30" s="37"/>
      <c r="I30" s="37"/>
      <c r="J30" s="37"/>
      <c r="K30" s="37"/>
      <c r="L30" s="212">
        <v>0.15</v>
      </c>
      <c r="M30" s="211"/>
      <c r="N30" s="211"/>
      <c r="O30" s="211"/>
      <c r="P30" s="211"/>
      <c r="Q30" s="37"/>
      <c r="R30" s="37"/>
      <c r="S30" s="37"/>
      <c r="T30" s="37"/>
      <c r="U30" s="37"/>
      <c r="V30" s="37"/>
      <c r="W30" s="210">
        <f>ROUND(BA54, 2)</f>
        <v>0</v>
      </c>
      <c r="X30" s="211"/>
      <c r="Y30" s="211"/>
      <c r="Z30" s="211"/>
      <c r="AA30" s="211"/>
      <c r="AB30" s="211"/>
      <c r="AC30" s="211"/>
      <c r="AD30" s="211"/>
      <c r="AE30" s="211"/>
      <c r="AF30" s="37"/>
      <c r="AG30" s="37"/>
      <c r="AH30" s="37"/>
      <c r="AI30" s="37"/>
      <c r="AJ30" s="37"/>
      <c r="AK30" s="210">
        <f>ROUND(AW54, 2)</f>
        <v>0</v>
      </c>
      <c r="AL30" s="211"/>
      <c r="AM30" s="211"/>
      <c r="AN30" s="211"/>
      <c r="AO30" s="211"/>
      <c r="AP30" s="37"/>
      <c r="AQ30" s="37"/>
      <c r="AR30" s="38"/>
      <c r="BE30" s="200"/>
    </row>
    <row r="31" spans="1:71" s="3" customFormat="1" ht="14.45" hidden="1" customHeight="1">
      <c r="B31" s="36"/>
      <c r="C31" s="37"/>
      <c r="D31" s="37"/>
      <c r="E31" s="37"/>
      <c r="F31" s="25" t="s">
        <v>48</v>
      </c>
      <c r="G31" s="37"/>
      <c r="H31" s="37"/>
      <c r="I31" s="37"/>
      <c r="J31" s="37"/>
      <c r="K31" s="37"/>
      <c r="L31" s="212">
        <v>0.21</v>
      </c>
      <c r="M31" s="211"/>
      <c r="N31" s="211"/>
      <c r="O31" s="211"/>
      <c r="P31" s="211"/>
      <c r="Q31" s="37"/>
      <c r="R31" s="37"/>
      <c r="S31" s="37"/>
      <c r="T31" s="37"/>
      <c r="U31" s="37"/>
      <c r="V31" s="37"/>
      <c r="W31" s="210">
        <f>ROUND(BB54, 2)</f>
        <v>0</v>
      </c>
      <c r="X31" s="211"/>
      <c r="Y31" s="211"/>
      <c r="Z31" s="211"/>
      <c r="AA31" s="211"/>
      <c r="AB31" s="211"/>
      <c r="AC31" s="211"/>
      <c r="AD31" s="211"/>
      <c r="AE31" s="211"/>
      <c r="AF31" s="37"/>
      <c r="AG31" s="37"/>
      <c r="AH31" s="37"/>
      <c r="AI31" s="37"/>
      <c r="AJ31" s="37"/>
      <c r="AK31" s="210">
        <v>0</v>
      </c>
      <c r="AL31" s="211"/>
      <c r="AM31" s="211"/>
      <c r="AN31" s="211"/>
      <c r="AO31" s="211"/>
      <c r="AP31" s="37"/>
      <c r="AQ31" s="37"/>
      <c r="AR31" s="38"/>
      <c r="BE31" s="200"/>
    </row>
    <row r="32" spans="1:71" s="3" customFormat="1" ht="14.45" hidden="1" customHeight="1">
      <c r="B32" s="36"/>
      <c r="C32" s="37"/>
      <c r="D32" s="37"/>
      <c r="E32" s="37"/>
      <c r="F32" s="25" t="s">
        <v>49</v>
      </c>
      <c r="G32" s="37"/>
      <c r="H32" s="37"/>
      <c r="I32" s="37"/>
      <c r="J32" s="37"/>
      <c r="K32" s="37"/>
      <c r="L32" s="212">
        <v>0.15</v>
      </c>
      <c r="M32" s="211"/>
      <c r="N32" s="211"/>
      <c r="O32" s="211"/>
      <c r="P32" s="211"/>
      <c r="Q32" s="37"/>
      <c r="R32" s="37"/>
      <c r="S32" s="37"/>
      <c r="T32" s="37"/>
      <c r="U32" s="37"/>
      <c r="V32" s="37"/>
      <c r="W32" s="210">
        <f>ROUND(BC54, 2)</f>
        <v>0</v>
      </c>
      <c r="X32" s="211"/>
      <c r="Y32" s="211"/>
      <c r="Z32" s="211"/>
      <c r="AA32" s="211"/>
      <c r="AB32" s="211"/>
      <c r="AC32" s="211"/>
      <c r="AD32" s="211"/>
      <c r="AE32" s="211"/>
      <c r="AF32" s="37"/>
      <c r="AG32" s="37"/>
      <c r="AH32" s="37"/>
      <c r="AI32" s="37"/>
      <c r="AJ32" s="37"/>
      <c r="AK32" s="210">
        <v>0</v>
      </c>
      <c r="AL32" s="211"/>
      <c r="AM32" s="211"/>
      <c r="AN32" s="211"/>
      <c r="AO32" s="211"/>
      <c r="AP32" s="37"/>
      <c r="AQ32" s="37"/>
      <c r="AR32" s="38"/>
      <c r="BE32" s="200"/>
    </row>
    <row r="33" spans="1:57" s="3" customFormat="1" ht="14.45" hidden="1" customHeight="1">
      <c r="B33" s="36"/>
      <c r="C33" s="37"/>
      <c r="D33" s="37"/>
      <c r="E33" s="37"/>
      <c r="F33" s="25" t="s">
        <v>50</v>
      </c>
      <c r="G33" s="37"/>
      <c r="H33" s="37"/>
      <c r="I33" s="37"/>
      <c r="J33" s="37"/>
      <c r="K33" s="37"/>
      <c r="L33" s="212">
        <v>0</v>
      </c>
      <c r="M33" s="211"/>
      <c r="N33" s="211"/>
      <c r="O33" s="211"/>
      <c r="P33" s="211"/>
      <c r="Q33" s="37"/>
      <c r="R33" s="37"/>
      <c r="S33" s="37"/>
      <c r="T33" s="37"/>
      <c r="U33" s="37"/>
      <c r="V33" s="37"/>
      <c r="W33" s="210">
        <f>ROUND(BD54, 2)</f>
        <v>0</v>
      </c>
      <c r="X33" s="211"/>
      <c r="Y33" s="211"/>
      <c r="Z33" s="211"/>
      <c r="AA33" s="211"/>
      <c r="AB33" s="211"/>
      <c r="AC33" s="211"/>
      <c r="AD33" s="211"/>
      <c r="AE33" s="211"/>
      <c r="AF33" s="37"/>
      <c r="AG33" s="37"/>
      <c r="AH33" s="37"/>
      <c r="AI33" s="37"/>
      <c r="AJ33" s="37"/>
      <c r="AK33" s="210">
        <v>0</v>
      </c>
      <c r="AL33" s="211"/>
      <c r="AM33" s="211"/>
      <c r="AN33" s="211"/>
      <c r="AO33" s="211"/>
      <c r="AP33" s="37"/>
      <c r="AQ33" s="37"/>
      <c r="AR33" s="38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30"/>
    </row>
    <row r="35" spans="1:57" s="2" customFormat="1" ht="25.9" customHeight="1">
      <c r="A35" s="30"/>
      <c r="B35" s="31"/>
      <c r="C35" s="39"/>
      <c r="D35" s="40" t="s">
        <v>51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52</v>
      </c>
      <c r="U35" s="41"/>
      <c r="V35" s="41"/>
      <c r="W35" s="41"/>
      <c r="X35" s="213" t="s">
        <v>53</v>
      </c>
      <c r="Y35" s="214"/>
      <c r="Z35" s="214"/>
      <c r="AA35" s="214"/>
      <c r="AB35" s="214"/>
      <c r="AC35" s="41"/>
      <c r="AD35" s="41"/>
      <c r="AE35" s="41"/>
      <c r="AF35" s="41"/>
      <c r="AG35" s="41"/>
      <c r="AH35" s="41"/>
      <c r="AI35" s="41"/>
      <c r="AJ35" s="41"/>
      <c r="AK35" s="215">
        <f>SUM(AK26:AK33)</f>
        <v>0</v>
      </c>
      <c r="AL35" s="214"/>
      <c r="AM35" s="214"/>
      <c r="AN35" s="214"/>
      <c r="AO35" s="216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6.95" customHeight="1">
      <c r="A37" s="30"/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5"/>
      <c r="BE37" s="30"/>
    </row>
    <row r="41" spans="1:57" s="2" customFormat="1" ht="6.95" customHeight="1">
      <c r="A41" s="30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5"/>
      <c r="BE41" s="30"/>
    </row>
    <row r="42" spans="1:57" s="2" customFormat="1" ht="24.95" customHeight="1">
      <c r="A42" s="30"/>
      <c r="B42" s="31"/>
      <c r="C42" s="19" t="s">
        <v>54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5"/>
      <c r="BE42" s="30"/>
    </row>
    <row r="43" spans="1:57" s="2" customFormat="1" ht="6.95" customHeight="1">
      <c r="A43" s="30"/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5"/>
      <c r="BE43" s="30"/>
    </row>
    <row r="44" spans="1:57" s="4" customFormat="1" ht="12" customHeight="1">
      <c r="B44" s="47"/>
      <c r="C44" s="25" t="s">
        <v>13</v>
      </c>
      <c r="D44" s="48"/>
      <c r="E44" s="48"/>
      <c r="F44" s="48"/>
      <c r="G44" s="48"/>
      <c r="H44" s="48"/>
      <c r="I44" s="48"/>
      <c r="J44" s="48"/>
      <c r="K44" s="48"/>
      <c r="L44" s="48" t="str">
        <f>K5</f>
        <v>O57</v>
      </c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9"/>
    </row>
    <row r="45" spans="1:57" s="5" customFormat="1" ht="36.950000000000003" customHeight="1">
      <c r="B45" s="50"/>
      <c r="C45" s="51" t="s">
        <v>16</v>
      </c>
      <c r="D45" s="52"/>
      <c r="E45" s="52"/>
      <c r="F45" s="52"/>
      <c r="G45" s="52"/>
      <c r="H45" s="52"/>
      <c r="I45" s="52"/>
      <c r="J45" s="52"/>
      <c r="K45" s="52"/>
      <c r="L45" s="217" t="str">
        <f>K6</f>
        <v>Oprava TV v žst. Český Brod</v>
      </c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18"/>
      <c r="Y45" s="218"/>
      <c r="Z45" s="218"/>
      <c r="AA45" s="218"/>
      <c r="AB45" s="218"/>
      <c r="AC45" s="218"/>
      <c r="AD45" s="218"/>
      <c r="AE45" s="218"/>
      <c r="AF45" s="218"/>
      <c r="AG45" s="218"/>
      <c r="AH45" s="218"/>
      <c r="AI45" s="218"/>
      <c r="AJ45" s="218"/>
      <c r="AK45" s="218"/>
      <c r="AL45" s="218"/>
      <c r="AM45" s="218"/>
      <c r="AN45" s="218"/>
      <c r="AO45" s="218"/>
      <c r="AP45" s="52"/>
      <c r="AQ45" s="52"/>
      <c r="AR45" s="53"/>
    </row>
    <row r="46" spans="1:57" s="2" customFormat="1" ht="6.95" customHeight="1">
      <c r="A46" s="30"/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5"/>
      <c r="BE46" s="30"/>
    </row>
    <row r="47" spans="1:57" s="2" customFormat="1" ht="12" customHeight="1">
      <c r="A47" s="30"/>
      <c r="B47" s="31"/>
      <c r="C47" s="25" t="s">
        <v>22</v>
      </c>
      <c r="D47" s="32"/>
      <c r="E47" s="32"/>
      <c r="F47" s="32"/>
      <c r="G47" s="32"/>
      <c r="H47" s="32"/>
      <c r="I47" s="32"/>
      <c r="J47" s="32"/>
      <c r="K47" s="32"/>
      <c r="L47" s="54" t="str">
        <f>IF(K8="","",K8)</f>
        <v>ŽST. Český Brod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5" t="s">
        <v>24</v>
      </c>
      <c r="AJ47" s="32"/>
      <c r="AK47" s="32"/>
      <c r="AL47" s="32"/>
      <c r="AM47" s="219" t="str">
        <f>IF(AN8= "","",AN8)</f>
        <v>25. 9. 2020</v>
      </c>
      <c r="AN47" s="219"/>
      <c r="AO47" s="32"/>
      <c r="AP47" s="32"/>
      <c r="AQ47" s="32"/>
      <c r="AR47" s="35"/>
      <c r="BE47" s="30"/>
    </row>
    <row r="48" spans="1:57" s="2" customFormat="1" ht="6.95" customHeight="1">
      <c r="A48" s="30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5"/>
      <c r="BE48" s="30"/>
    </row>
    <row r="49" spans="1:91" s="2" customFormat="1" ht="15.2" customHeight="1">
      <c r="A49" s="30"/>
      <c r="B49" s="31"/>
      <c r="C49" s="25" t="s">
        <v>26</v>
      </c>
      <c r="D49" s="32"/>
      <c r="E49" s="32"/>
      <c r="F49" s="32"/>
      <c r="G49" s="32"/>
      <c r="H49" s="32"/>
      <c r="I49" s="32"/>
      <c r="J49" s="32"/>
      <c r="K49" s="32"/>
      <c r="L49" s="48" t="str">
        <f>IF(E11= "","",E11)</f>
        <v>SŽ s.o. Přednosta SEE Praha; Mgr.Fiala František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5" t="s">
        <v>34</v>
      </c>
      <c r="AJ49" s="32"/>
      <c r="AK49" s="32"/>
      <c r="AL49" s="32"/>
      <c r="AM49" s="220" t="str">
        <f>IF(E17="","",E17)</f>
        <v>SŽ s.o. Voldřich Lukáš</v>
      </c>
      <c r="AN49" s="221"/>
      <c r="AO49" s="221"/>
      <c r="AP49" s="221"/>
      <c r="AQ49" s="32"/>
      <c r="AR49" s="35"/>
      <c r="AS49" s="222" t="s">
        <v>55</v>
      </c>
      <c r="AT49" s="223"/>
      <c r="AU49" s="56"/>
      <c r="AV49" s="56"/>
      <c r="AW49" s="56"/>
      <c r="AX49" s="56"/>
      <c r="AY49" s="56"/>
      <c r="AZ49" s="56"/>
      <c r="BA49" s="56"/>
      <c r="BB49" s="56"/>
      <c r="BC49" s="56"/>
      <c r="BD49" s="57"/>
      <c r="BE49" s="30"/>
    </row>
    <row r="50" spans="1:91" s="2" customFormat="1" ht="15.2" customHeight="1">
      <c r="A50" s="30"/>
      <c r="B50" s="31"/>
      <c r="C50" s="25" t="s">
        <v>32</v>
      </c>
      <c r="D50" s="32"/>
      <c r="E50" s="32"/>
      <c r="F50" s="32"/>
      <c r="G50" s="32"/>
      <c r="H50" s="32"/>
      <c r="I50" s="32"/>
      <c r="J50" s="32"/>
      <c r="K50" s="32"/>
      <c r="L50" s="48" t="str">
        <f>IF(E14= "Vyplň údaj","",E14)</f>
        <v/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5" t="s">
        <v>37</v>
      </c>
      <c r="AJ50" s="32"/>
      <c r="AK50" s="32"/>
      <c r="AL50" s="32"/>
      <c r="AM50" s="220" t="str">
        <f>IF(E20="","",E20)</f>
        <v xml:space="preserve"> SŽ s.o. Voldřich Lukáš</v>
      </c>
      <c r="AN50" s="221"/>
      <c r="AO50" s="221"/>
      <c r="AP50" s="221"/>
      <c r="AQ50" s="32"/>
      <c r="AR50" s="35"/>
      <c r="AS50" s="224"/>
      <c r="AT50" s="225"/>
      <c r="AU50" s="58"/>
      <c r="AV50" s="58"/>
      <c r="AW50" s="58"/>
      <c r="AX50" s="58"/>
      <c r="AY50" s="58"/>
      <c r="AZ50" s="58"/>
      <c r="BA50" s="58"/>
      <c r="BB50" s="58"/>
      <c r="BC50" s="58"/>
      <c r="BD50" s="59"/>
      <c r="BE50" s="30"/>
    </row>
    <row r="51" spans="1:91" s="2" customFormat="1" ht="10.9" customHeight="1">
      <c r="A51" s="30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5"/>
      <c r="AS51" s="226"/>
      <c r="AT51" s="227"/>
      <c r="AU51" s="60"/>
      <c r="AV51" s="60"/>
      <c r="AW51" s="60"/>
      <c r="AX51" s="60"/>
      <c r="AY51" s="60"/>
      <c r="AZ51" s="60"/>
      <c r="BA51" s="60"/>
      <c r="BB51" s="60"/>
      <c r="BC51" s="60"/>
      <c r="BD51" s="61"/>
      <c r="BE51" s="30"/>
    </row>
    <row r="52" spans="1:91" s="2" customFormat="1" ht="29.25" customHeight="1">
      <c r="A52" s="30"/>
      <c r="B52" s="31"/>
      <c r="C52" s="228" t="s">
        <v>56</v>
      </c>
      <c r="D52" s="229"/>
      <c r="E52" s="229"/>
      <c r="F52" s="229"/>
      <c r="G52" s="229"/>
      <c r="H52" s="62"/>
      <c r="I52" s="230" t="s">
        <v>57</v>
      </c>
      <c r="J52" s="229"/>
      <c r="K52" s="229"/>
      <c r="L52" s="229"/>
      <c r="M52" s="229"/>
      <c r="N52" s="229"/>
      <c r="O52" s="229"/>
      <c r="P52" s="229"/>
      <c r="Q52" s="229"/>
      <c r="R52" s="229"/>
      <c r="S52" s="229"/>
      <c r="T52" s="229"/>
      <c r="U52" s="229"/>
      <c r="V52" s="229"/>
      <c r="W52" s="229"/>
      <c r="X52" s="229"/>
      <c r="Y52" s="229"/>
      <c r="Z52" s="229"/>
      <c r="AA52" s="229"/>
      <c r="AB52" s="229"/>
      <c r="AC52" s="229"/>
      <c r="AD52" s="229"/>
      <c r="AE52" s="229"/>
      <c r="AF52" s="229"/>
      <c r="AG52" s="231" t="s">
        <v>58</v>
      </c>
      <c r="AH52" s="229"/>
      <c r="AI52" s="229"/>
      <c r="AJ52" s="229"/>
      <c r="AK52" s="229"/>
      <c r="AL52" s="229"/>
      <c r="AM52" s="229"/>
      <c r="AN52" s="230" t="s">
        <v>59</v>
      </c>
      <c r="AO52" s="229"/>
      <c r="AP52" s="229"/>
      <c r="AQ52" s="63" t="s">
        <v>60</v>
      </c>
      <c r="AR52" s="35"/>
      <c r="AS52" s="64" t="s">
        <v>61</v>
      </c>
      <c r="AT52" s="65" t="s">
        <v>62</v>
      </c>
      <c r="AU52" s="65" t="s">
        <v>63</v>
      </c>
      <c r="AV52" s="65" t="s">
        <v>64</v>
      </c>
      <c r="AW52" s="65" t="s">
        <v>65</v>
      </c>
      <c r="AX52" s="65" t="s">
        <v>66</v>
      </c>
      <c r="AY52" s="65" t="s">
        <v>67</v>
      </c>
      <c r="AZ52" s="65" t="s">
        <v>68</v>
      </c>
      <c r="BA52" s="65" t="s">
        <v>69</v>
      </c>
      <c r="BB52" s="65" t="s">
        <v>70</v>
      </c>
      <c r="BC52" s="65" t="s">
        <v>71</v>
      </c>
      <c r="BD52" s="66" t="s">
        <v>72</v>
      </c>
      <c r="BE52" s="30"/>
    </row>
    <row r="53" spans="1:91" s="2" customFormat="1" ht="10.9" customHeight="1">
      <c r="A53" s="30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5"/>
      <c r="AS53" s="67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9"/>
      <c r="BE53" s="30"/>
    </row>
    <row r="54" spans="1:91" s="6" customFormat="1" ht="32.450000000000003" customHeight="1">
      <c r="B54" s="70"/>
      <c r="C54" s="71" t="s">
        <v>73</v>
      </c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235">
        <f>ROUND(SUM(AG55:AG56),2)</f>
        <v>0</v>
      </c>
      <c r="AH54" s="235"/>
      <c r="AI54" s="235"/>
      <c r="AJ54" s="235"/>
      <c r="AK54" s="235"/>
      <c r="AL54" s="235"/>
      <c r="AM54" s="235"/>
      <c r="AN54" s="236">
        <f>SUM(AG54,AT54)</f>
        <v>0</v>
      </c>
      <c r="AO54" s="236"/>
      <c r="AP54" s="236"/>
      <c r="AQ54" s="74" t="s">
        <v>21</v>
      </c>
      <c r="AR54" s="75"/>
      <c r="AS54" s="76">
        <f>ROUND(SUM(AS55:AS56),2)</f>
        <v>0</v>
      </c>
      <c r="AT54" s="77">
        <f>ROUND(SUM(AV54:AW54),2)</f>
        <v>0</v>
      </c>
      <c r="AU54" s="78">
        <f>ROUND(SUM(AU55:AU56),5)</f>
        <v>0</v>
      </c>
      <c r="AV54" s="77">
        <f>ROUND(AZ54*L29,2)</f>
        <v>0</v>
      </c>
      <c r="AW54" s="77">
        <f>ROUND(BA54*L30,2)</f>
        <v>0</v>
      </c>
      <c r="AX54" s="77">
        <f>ROUND(BB54*L29,2)</f>
        <v>0</v>
      </c>
      <c r="AY54" s="77">
        <f>ROUND(BC54*L30,2)</f>
        <v>0</v>
      </c>
      <c r="AZ54" s="77">
        <f>ROUND(SUM(AZ55:AZ56),2)</f>
        <v>0</v>
      </c>
      <c r="BA54" s="77">
        <f>ROUND(SUM(BA55:BA56),2)</f>
        <v>0</v>
      </c>
      <c r="BB54" s="77">
        <f>ROUND(SUM(BB55:BB56),2)</f>
        <v>0</v>
      </c>
      <c r="BC54" s="77">
        <f>ROUND(SUM(BC55:BC56),2)</f>
        <v>0</v>
      </c>
      <c r="BD54" s="79">
        <f>ROUND(SUM(BD55:BD56),2)</f>
        <v>0</v>
      </c>
      <c r="BS54" s="80" t="s">
        <v>74</v>
      </c>
      <c r="BT54" s="80" t="s">
        <v>75</v>
      </c>
      <c r="BU54" s="81" t="s">
        <v>76</v>
      </c>
      <c r="BV54" s="80" t="s">
        <v>77</v>
      </c>
      <c r="BW54" s="80" t="s">
        <v>5</v>
      </c>
      <c r="BX54" s="80" t="s">
        <v>78</v>
      </c>
      <c r="CL54" s="80" t="s">
        <v>19</v>
      </c>
    </row>
    <row r="55" spans="1:91" s="7" customFormat="1" ht="16.5" customHeight="1">
      <c r="A55" s="82" t="s">
        <v>79</v>
      </c>
      <c r="B55" s="83"/>
      <c r="C55" s="84"/>
      <c r="D55" s="234" t="s">
        <v>80</v>
      </c>
      <c r="E55" s="234"/>
      <c r="F55" s="234"/>
      <c r="G55" s="234"/>
      <c r="H55" s="234"/>
      <c r="I55" s="85"/>
      <c r="J55" s="234" t="s">
        <v>81</v>
      </c>
      <c r="K55" s="234"/>
      <c r="L55" s="234"/>
      <c r="M55" s="234"/>
      <c r="N55" s="234"/>
      <c r="O55" s="234"/>
      <c r="P55" s="234"/>
      <c r="Q55" s="234"/>
      <c r="R55" s="234"/>
      <c r="S55" s="234"/>
      <c r="T55" s="234"/>
      <c r="U55" s="234"/>
      <c r="V55" s="234"/>
      <c r="W55" s="234"/>
      <c r="X55" s="234"/>
      <c r="Y55" s="234"/>
      <c r="Z55" s="234"/>
      <c r="AA55" s="234"/>
      <c r="AB55" s="234"/>
      <c r="AC55" s="234"/>
      <c r="AD55" s="234"/>
      <c r="AE55" s="234"/>
      <c r="AF55" s="234"/>
      <c r="AG55" s="232">
        <f>'1 - Oprava TV, brány 79-8...'!J30</f>
        <v>0</v>
      </c>
      <c r="AH55" s="233"/>
      <c r="AI55" s="233"/>
      <c r="AJ55" s="233"/>
      <c r="AK55" s="233"/>
      <c r="AL55" s="233"/>
      <c r="AM55" s="233"/>
      <c r="AN55" s="232">
        <f>SUM(AG55,AT55)</f>
        <v>0</v>
      </c>
      <c r="AO55" s="233"/>
      <c r="AP55" s="233"/>
      <c r="AQ55" s="86" t="s">
        <v>82</v>
      </c>
      <c r="AR55" s="87"/>
      <c r="AS55" s="88">
        <v>0</v>
      </c>
      <c r="AT55" s="89">
        <f>ROUND(SUM(AV55:AW55),2)</f>
        <v>0</v>
      </c>
      <c r="AU55" s="90">
        <f>'1 - Oprava TV, brány 79-8...'!P88</f>
        <v>0</v>
      </c>
      <c r="AV55" s="89">
        <f>'1 - Oprava TV, brány 79-8...'!J33</f>
        <v>0</v>
      </c>
      <c r="AW55" s="89">
        <f>'1 - Oprava TV, brány 79-8...'!J34</f>
        <v>0</v>
      </c>
      <c r="AX55" s="89">
        <f>'1 - Oprava TV, brány 79-8...'!J35</f>
        <v>0</v>
      </c>
      <c r="AY55" s="89">
        <f>'1 - Oprava TV, brány 79-8...'!J36</f>
        <v>0</v>
      </c>
      <c r="AZ55" s="89">
        <f>'1 - Oprava TV, brány 79-8...'!F33</f>
        <v>0</v>
      </c>
      <c r="BA55" s="89">
        <f>'1 - Oprava TV, brány 79-8...'!F34</f>
        <v>0</v>
      </c>
      <c r="BB55" s="89">
        <f>'1 - Oprava TV, brány 79-8...'!F35</f>
        <v>0</v>
      </c>
      <c r="BC55" s="89">
        <f>'1 - Oprava TV, brány 79-8...'!F36</f>
        <v>0</v>
      </c>
      <c r="BD55" s="91">
        <f>'1 - Oprava TV, brány 79-8...'!F37</f>
        <v>0</v>
      </c>
      <c r="BT55" s="92" t="s">
        <v>80</v>
      </c>
      <c r="BV55" s="92" t="s">
        <v>77</v>
      </c>
      <c r="BW55" s="92" t="s">
        <v>83</v>
      </c>
      <c r="BX55" s="92" t="s">
        <v>5</v>
      </c>
      <c r="CL55" s="92" t="s">
        <v>19</v>
      </c>
      <c r="CM55" s="92" t="s">
        <v>84</v>
      </c>
    </row>
    <row r="56" spans="1:91" s="7" customFormat="1" ht="16.5" customHeight="1">
      <c r="A56" s="82" t="s">
        <v>79</v>
      </c>
      <c r="B56" s="83"/>
      <c r="C56" s="84"/>
      <c r="D56" s="234" t="s">
        <v>84</v>
      </c>
      <c r="E56" s="234"/>
      <c r="F56" s="234"/>
      <c r="G56" s="234"/>
      <c r="H56" s="234"/>
      <c r="I56" s="85"/>
      <c r="J56" s="234" t="s">
        <v>85</v>
      </c>
      <c r="K56" s="234"/>
      <c r="L56" s="234"/>
      <c r="M56" s="234"/>
      <c r="N56" s="234"/>
      <c r="O56" s="234"/>
      <c r="P56" s="234"/>
      <c r="Q56" s="234"/>
      <c r="R56" s="234"/>
      <c r="S56" s="234"/>
      <c r="T56" s="234"/>
      <c r="U56" s="234"/>
      <c r="V56" s="234"/>
      <c r="W56" s="234"/>
      <c r="X56" s="234"/>
      <c r="Y56" s="234"/>
      <c r="Z56" s="234"/>
      <c r="AA56" s="234"/>
      <c r="AB56" s="234"/>
      <c r="AC56" s="234"/>
      <c r="AD56" s="234"/>
      <c r="AE56" s="234"/>
      <c r="AF56" s="234"/>
      <c r="AG56" s="232">
        <f>'2 - VON'!J30</f>
        <v>0</v>
      </c>
      <c r="AH56" s="233"/>
      <c r="AI56" s="233"/>
      <c r="AJ56" s="233"/>
      <c r="AK56" s="233"/>
      <c r="AL56" s="233"/>
      <c r="AM56" s="233"/>
      <c r="AN56" s="232">
        <f>SUM(AG56,AT56)</f>
        <v>0</v>
      </c>
      <c r="AO56" s="233"/>
      <c r="AP56" s="233"/>
      <c r="AQ56" s="86" t="s">
        <v>82</v>
      </c>
      <c r="AR56" s="87"/>
      <c r="AS56" s="93">
        <v>0</v>
      </c>
      <c r="AT56" s="94">
        <f>ROUND(SUM(AV56:AW56),2)</f>
        <v>0</v>
      </c>
      <c r="AU56" s="95">
        <f>'2 - VON'!P80</f>
        <v>0</v>
      </c>
      <c r="AV56" s="94">
        <f>'2 - VON'!J33</f>
        <v>0</v>
      </c>
      <c r="AW56" s="94">
        <f>'2 - VON'!J34</f>
        <v>0</v>
      </c>
      <c r="AX56" s="94">
        <f>'2 - VON'!J35</f>
        <v>0</v>
      </c>
      <c r="AY56" s="94">
        <f>'2 - VON'!J36</f>
        <v>0</v>
      </c>
      <c r="AZ56" s="94">
        <f>'2 - VON'!F33</f>
        <v>0</v>
      </c>
      <c r="BA56" s="94">
        <f>'2 - VON'!F34</f>
        <v>0</v>
      </c>
      <c r="BB56" s="94">
        <f>'2 - VON'!F35</f>
        <v>0</v>
      </c>
      <c r="BC56" s="94">
        <f>'2 - VON'!F36</f>
        <v>0</v>
      </c>
      <c r="BD56" s="96">
        <f>'2 - VON'!F37</f>
        <v>0</v>
      </c>
      <c r="BT56" s="92" t="s">
        <v>80</v>
      </c>
      <c r="BV56" s="92" t="s">
        <v>77</v>
      </c>
      <c r="BW56" s="92" t="s">
        <v>86</v>
      </c>
      <c r="BX56" s="92" t="s">
        <v>5</v>
      </c>
      <c r="CL56" s="92" t="s">
        <v>19</v>
      </c>
      <c r="CM56" s="92" t="s">
        <v>84</v>
      </c>
    </row>
    <row r="57" spans="1:91" s="2" customFormat="1" ht="30" customHeight="1">
      <c r="A57" s="30"/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5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</row>
    <row r="58" spans="1:91" s="2" customFormat="1" ht="6.95" customHeight="1">
      <c r="A58" s="30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35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</row>
  </sheetData>
  <sheetProtection algorithmName="SHA-512" hashValue="hKSkb5wZJ315ZTc8HyN6Lp/Ikua0d4mNCPgmkuo6J69o8/0SsiUtGOUaRELJKF8lbbax7M0OkKKXrpozSKh9ew==" saltValue="9EddlV4WRwOkd4xiV7IIuAooSAZGPObmocZL+1B0M8sGRT9jfxhey4+EtRk9d7JSkvMJgxzw7L6oRIu5QnUOeA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 - Oprava TV, brány 79-8...'!C2" display="/"/>
    <hyperlink ref="A56" location="'2 - VO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3" t="s">
        <v>83</v>
      </c>
    </row>
    <row r="3" spans="1:46" s="1" customFormat="1" ht="6.95" hidden="1" customHeight="1">
      <c r="B3" s="97"/>
      <c r="C3" s="98"/>
      <c r="D3" s="98"/>
      <c r="E3" s="98"/>
      <c r="F3" s="98"/>
      <c r="G3" s="98"/>
      <c r="H3" s="98"/>
      <c r="I3" s="98"/>
      <c r="J3" s="98"/>
      <c r="K3" s="98"/>
      <c r="L3" s="16"/>
      <c r="AT3" s="13" t="s">
        <v>84</v>
      </c>
    </row>
    <row r="4" spans="1:46" s="1" customFormat="1" ht="24.95" hidden="1" customHeight="1">
      <c r="B4" s="16"/>
      <c r="D4" s="99" t="s">
        <v>87</v>
      </c>
      <c r="L4" s="16"/>
      <c r="M4" s="100" t="s">
        <v>10</v>
      </c>
      <c r="AT4" s="13" t="s">
        <v>4</v>
      </c>
    </row>
    <row r="5" spans="1:46" s="1" customFormat="1" ht="6.95" hidden="1" customHeight="1">
      <c r="B5" s="16"/>
      <c r="L5" s="16"/>
    </row>
    <row r="6" spans="1:46" s="1" customFormat="1" ht="12" hidden="1" customHeight="1">
      <c r="B6" s="16"/>
      <c r="D6" s="101" t="s">
        <v>16</v>
      </c>
      <c r="L6" s="16"/>
    </row>
    <row r="7" spans="1:46" s="1" customFormat="1" ht="16.5" hidden="1" customHeight="1">
      <c r="B7" s="16"/>
      <c r="E7" s="238" t="str">
        <f>'Rekapitulace stavby'!K6</f>
        <v>Oprava TV v žst. Český Brod</v>
      </c>
      <c r="F7" s="239"/>
      <c r="G7" s="239"/>
      <c r="H7" s="239"/>
      <c r="L7" s="16"/>
    </row>
    <row r="8" spans="1:46" s="2" customFormat="1" ht="12" hidden="1" customHeight="1">
      <c r="A8" s="30"/>
      <c r="B8" s="35"/>
      <c r="C8" s="30"/>
      <c r="D8" s="101" t="s">
        <v>88</v>
      </c>
      <c r="E8" s="30"/>
      <c r="F8" s="30"/>
      <c r="G8" s="30"/>
      <c r="H8" s="30"/>
      <c r="I8" s="30"/>
      <c r="J8" s="30"/>
      <c r="K8" s="30"/>
      <c r="L8" s="102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5"/>
      <c r="C9" s="30"/>
      <c r="D9" s="30"/>
      <c r="E9" s="240" t="s">
        <v>89</v>
      </c>
      <c r="F9" s="241"/>
      <c r="G9" s="241"/>
      <c r="H9" s="241"/>
      <c r="I9" s="30"/>
      <c r="J9" s="30"/>
      <c r="K9" s="30"/>
      <c r="L9" s="102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 hidden="1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102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5"/>
      <c r="C11" s="30"/>
      <c r="D11" s="101" t="s">
        <v>18</v>
      </c>
      <c r="E11" s="30"/>
      <c r="F11" s="103" t="s">
        <v>19</v>
      </c>
      <c r="G11" s="30"/>
      <c r="H11" s="30"/>
      <c r="I11" s="101" t="s">
        <v>20</v>
      </c>
      <c r="J11" s="103" t="s">
        <v>21</v>
      </c>
      <c r="K11" s="30"/>
      <c r="L11" s="102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5"/>
      <c r="C12" s="30"/>
      <c r="D12" s="101" t="s">
        <v>22</v>
      </c>
      <c r="E12" s="30"/>
      <c r="F12" s="103" t="s">
        <v>90</v>
      </c>
      <c r="G12" s="30"/>
      <c r="H12" s="30"/>
      <c r="I12" s="101" t="s">
        <v>24</v>
      </c>
      <c r="J12" s="104" t="str">
        <f>'Rekapitulace stavby'!AN8</f>
        <v>25. 9. 2020</v>
      </c>
      <c r="K12" s="30"/>
      <c r="L12" s="102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102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5"/>
      <c r="C14" s="30"/>
      <c r="D14" s="101" t="s">
        <v>26</v>
      </c>
      <c r="E14" s="30"/>
      <c r="F14" s="30"/>
      <c r="G14" s="30"/>
      <c r="H14" s="30"/>
      <c r="I14" s="101" t="s">
        <v>27</v>
      </c>
      <c r="J14" s="103" t="s">
        <v>28</v>
      </c>
      <c r="K14" s="30"/>
      <c r="L14" s="102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5"/>
      <c r="C15" s="30"/>
      <c r="D15" s="30"/>
      <c r="E15" s="103" t="s">
        <v>29</v>
      </c>
      <c r="F15" s="30"/>
      <c r="G15" s="30"/>
      <c r="H15" s="30"/>
      <c r="I15" s="101" t="s">
        <v>30</v>
      </c>
      <c r="J15" s="103" t="s">
        <v>31</v>
      </c>
      <c r="K15" s="30"/>
      <c r="L15" s="102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102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5"/>
      <c r="C17" s="30"/>
      <c r="D17" s="101" t="s">
        <v>32</v>
      </c>
      <c r="E17" s="30"/>
      <c r="F17" s="30"/>
      <c r="G17" s="30"/>
      <c r="H17" s="30"/>
      <c r="I17" s="101" t="s">
        <v>27</v>
      </c>
      <c r="J17" s="26" t="str">
        <f>'Rekapitulace stavby'!AN13</f>
        <v>Vyplň údaj</v>
      </c>
      <c r="K17" s="30"/>
      <c r="L17" s="102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5"/>
      <c r="C18" s="30"/>
      <c r="D18" s="30"/>
      <c r="E18" s="242" t="str">
        <f>'Rekapitulace stavby'!E14</f>
        <v>Vyplň údaj</v>
      </c>
      <c r="F18" s="243"/>
      <c r="G18" s="243"/>
      <c r="H18" s="243"/>
      <c r="I18" s="101" t="s">
        <v>30</v>
      </c>
      <c r="J18" s="26" t="str">
        <f>'Rekapitulace stavby'!AN14</f>
        <v>Vyplň údaj</v>
      </c>
      <c r="K18" s="30"/>
      <c r="L18" s="102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102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5"/>
      <c r="C20" s="30"/>
      <c r="D20" s="101" t="s">
        <v>34</v>
      </c>
      <c r="E20" s="30"/>
      <c r="F20" s="30"/>
      <c r="G20" s="30"/>
      <c r="H20" s="30"/>
      <c r="I20" s="101" t="s">
        <v>27</v>
      </c>
      <c r="J20" s="103" t="s">
        <v>28</v>
      </c>
      <c r="K20" s="30"/>
      <c r="L20" s="102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5"/>
      <c r="C21" s="30"/>
      <c r="D21" s="30"/>
      <c r="E21" s="103" t="s">
        <v>38</v>
      </c>
      <c r="F21" s="30"/>
      <c r="G21" s="30"/>
      <c r="H21" s="30"/>
      <c r="I21" s="101" t="s">
        <v>30</v>
      </c>
      <c r="J21" s="103" t="s">
        <v>31</v>
      </c>
      <c r="K21" s="30"/>
      <c r="L21" s="102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102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5"/>
      <c r="C23" s="30"/>
      <c r="D23" s="101" t="s">
        <v>37</v>
      </c>
      <c r="E23" s="30"/>
      <c r="F23" s="30"/>
      <c r="G23" s="30"/>
      <c r="H23" s="30"/>
      <c r="I23" s="101" t="s">
        <v>27</v>
      </c>
      <c r="J23" s="103" t="s">
        <v>28</v>
      </c>
      <c r="K23" s="30"/>
      <c r="L23" s="102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5"/>
      <c r="C24" s="30"/>
      <c r="D24" s="30"/>
      <c r="E24" s="103" t="s">
        <v>91</v>
      </c>
      <c r="F24" s="30"/>
      <c r="G24" s="30"/>
      <c r="H24" s="30"/>
      <c r="I24" s="101" t="s">
        <v>30</v>
      </c>
      <c r="J24" s="103" t="s">
        <v>31</v>
      </c>
      <c r="K24" s="30"/>
      <c r="L24" s="102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102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5"/>
      <c r="C26" s="30"/>
      <c r="D26" s="101" t="s">
        <v>39</v>
      </c>
      <c r="E26" s="30"/>
      <c r="F26" s="30"/>
      <c r="G26" s="30"/>
      <c r="H26" s="30"/>
      <c r="I26" s="30"/>
      <c r="J26" s="30"/>
      <c r="K26" s="30"/>
      <c r="L26" s="102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83.25" hidden="1" customHeight="1">
      <c r="A27" s="105"/>
      <c r="B27" s="106"/>
      <c r="C27" s="105"/>
      <c r="D27" s="105"/>
      <c r="E27" s="244" t="s">
        <v>92</v>
      </c>
      <c r="F27" s="244"/>
      <c r="G27" s="244"/>
      <c r="H27" s="244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6.95" hidden="1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102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5"/>
      <c r="C29" s="30"/>
      <c r="D29" s="108"/>
      <c r="E29" s="108"/>
      <c r="F29" s="108"/>
      <c r="G29" s="108"/>
      <c r="H29" s="108"/>
      <c r="I29" s="108"/>
      <c r="J29" s="108"/>
      <c r="K29" s="108"/>
      <c r="L29" s="102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5"/>
      <c r="C30" s="30"/>
      <c r="D30" s="109" t="s">
        <v>41</v>
      </c>
      <c r="E30" s="30"/>
      <c r="F30" s="30"/>
      <c r="G30" s="30"/>
      <c r="H30" s="30"/>
      <c r="I30" s="30"/>
      <c r="J30" s="110">
        <f>ROUND(J88, 2)</f>
        <v>0</v>
      </c>
      <c r="K30" s="30"/>
      <c r="L30" s="102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5"/>
      <c r="C31" s="30"/>
      <c r="D31" s="108"/>
      <c r="E31" s="108"/>
      <c r="F31" s="108"/>
      <c r="G31" s="108"/>
      <c r="H31" s="108"/>
      <c r="I31" s="108"/>
      <c r="J31" s="108"/>
      <c r="K31" s="108"/>
      <c r="L31" s="102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5"/>
      <c r="C32" s="30"/>
      <c r="D32" s="30"/>
      <c r="E32" s="30"/>
      <c r="F32" s="111" t="s">
        <v>43</v>
      </c>
      <c r="G32" s="30"/>
      <c r="H32" s="30"/>
      <c r="I32" s="111" t="s">
        <v>42</v>
      </c>
      <c r="J32" s="111" t="s">
        <v>44</v>
      </c>
      <c r="K32" s="30"/>
      <c r="L32" s="102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5"/>
      <c r="C33" s="30"/>
      <c r="D33" s="112" t="s">
        <v>45</v>
      </c>
      <c r="E33" s="101" t="s">
        <v>46</v>
      </c>
      <c r="F33" s="113">
        <f>ROUND((SUM(BE88:BE199)),  2)</f>
        <v>0</v>
      </c>
      <c r="G33" s="30"/>
      <c r="H33" s="30"/>
      <c r="I33" s="114">
        <v>0.21</v>
      </c>
      <c r="J33" s="113">
        <f>ROUND(((SUM(BE88:BE199))*I33),  2)</f>
        <v>0</v>
      </c>
      <c r="K33" s="30"/>
      <c r="L33" s="102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101" t="s">
        <v>47</v>
      </c>
      <c r="F34" s="113">
        <f>ROUND((SUM(BF88:BF199)),  2)</f>
        <v>0</v>
      </c>
      <c r="G34" s="30"/>
      <c r="H34" s="30"/>
      <c r="I34" s="114">
        <v>0.15</v>
      </c>
      <c r="J34" s="113">
        <f>ROUND(((SUM(BF88:BF199))*I34),  2)</f>
        <v>0</v>
      </c>
      <c r="K34" s="30"/>
      <c r="L34" s="102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1" t="s">
        <v>48</v>
      </c>
      <c r="F35" s="113">
        <f>ROUND((SUM(BG88:BG199)),  2)</f>
        <v>0</v>
      </c>
      <c r="G35" s="30"/>
      <c r="H35" s="30"/>
      <c r="I35" s="114">
        <v>0.21</v>
      </c>
      <c r="J35" s="113">
        <f>0</f>
        <v>0</v>
      </c>
      <c r="K35" s="30"/>
      <c r="L35" s="102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1" t="s">
        <v>49</v>
      </c>
      <c r="F36" s="113">
        <f>ROUND((SUM(BH88:BH199)),  2)</f>
        <v>0</v>
      </c>
      <c r="G36" s="30"/>
      <c r="H36" s="30"/>
      <c r="I36" s="114">
        <v>0.15</v>
      </c>
      <c r="J36" s="113">
        <f>0</f>
        <v>0</v>
      </c>
      <c r="K36" s="30"/>
      <c r="L36" s="102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1" t="s">
        <v>50</v>
      </c>
      <c r="F37" s="113">
        <f>ROUND((SUM(BI88:BI199)),  2)</f>
        <v>0</v>
      </c>
      <c r="G37" s="30"/>
      <c r="H37" s="30"/>
      <c r="I37" s="114">
        <v>0</v>
      </c>
      <c r="J37" s="113">
        <f>0</f>
        <v>0</v>
      </c>
      <c r="K37" s="30"/>
      <c r="L37" s="102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102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5"/>
      <c r="C39" s="115"/>
      <c r="D39" s="116" t="s">
        <v>51</v>
      </c>
      <c r="E39" s="117"/>
      <c r="F39" s="117"/>
      <c r="G39" s="118" t="s">
        <v>52</v>
      </c>
      <c r="H39" s="119" t="s">
        <v>53</v>
      </c>
      <c r="I39" s="117"/>
      <c r="J39" s="120">
        <f>SUM(J30:J37)</f>
        <v>0</v>
      </c>
      <c r="K39" s="121"/>
      <c r="L39" s="102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122"/>
      <c r="C40" s="123"/>
      <c r="D40" s="123"/>
      <c r="E40" s="123"/>
      <c r="F40" s="123"/>
      <c r="G40" s="123"/>
      <c r="H40" s="123"/>
      <c r="I40" s="123"/>
      <c r="J40" s="123"/>
      <c r="K40" s="123"/>
      <c r="L40" s="102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0"/>
      <c r="B44" s="124"/>
      <c r="C44" s="125"/>
      <c r="D44" s="125"/>
      <c r="E44" s="125"/>
      <c r="F44" s="125"/>
      <c r="G44" s="125"/>
      <c r="H44" s="125"/>
      <c r="I44" s="125"/>
      <c r="J44" s="125"/>
      <c r="K44" s="125"/>
      <c r="L44" s="102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hidden="1" customHeight="1">
      <c r="A45" s="30"/>
      <c r="B45" s="31"/>
      <c r="C45" s="19" t="s">
        <v>93</v>
      </c>
      <c r="D45" s="32"/>
      <c r="E45" s="32"/>
      <c r="F45" s="32"/>
      <c r="G45" s="32"/>
      <c r="H45" s="32"/>
      <c r="I45" s="32"/>
      <c r="J45" s="32"/>
      <c r="K45" s="32"/>
      <c r="L45" s="102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hidden="1" customHeight="1">
      <c r="A46" s="30"/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102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hidden="1" customHeight="1">
      <c r="A47" s="30"/>
      <c r="B47" s="31"/>
      <c r="C47" s="25" t="s">
        <v>16</v>
      </c>
      <c r="D47" s="32"/>
      <c r="E47" s="32"/>
      <c r="F47" s="32"/>
      <c r="G47" s="32"/>
      <c r="H47" s="32"/>
      <c r="I47" s="32"/>
      <c r="J47" s="32"/>
      <c r="K47" s="32"/>
      <c r="L47" s="102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hidden="1" customHeight="1">
      <c r="A48" s="30"/>
      <c r="B48" s="31"/>
      <c r="C48" s="32"/>
      <c r="D48" s="32"/>
      <c r="E48" s="245" t="str">
        <f>E7</f>
        <v>Oprava TV v žst. Český Brod</v>
      </c>
      <c r="F48" s="246"/>
      <c r="G48" s="246"/>
      <c r="H48" s="246"/>
      <c r="I48" s="32"/>
      <c r="J48" s="32"/>
      <c r="K48" s="32"/>
      <c r="L48" s="102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hidden="1" customHeight="1">
      <c r="A49" s="30"/>
      <c r="B49" s="31"/>
      <c r="C49" s="25" t="s">
        <v>88</v>
      </c>
      <c r="D49" s="32"/>
      <c r="E49" s="32"/>
      <c r="F49" s="32"/>
      <c r="G49" s="32"/>
      <c r="H49" s="32"/>
      <c r="I49" s="32"/>
      <c r="J49" s="32"/>
      <c r="K49" s="32"/>
      <c r="L49" s="102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hidden="1" customHeight="1">
      <c r="A50" s="30"/>
      <c r="B50" s="31"/>
      <c r="C50" s="32"/>
      <c r="D50" s="32"/>
      <c r="E50" s="217" t="str">
        <f>E9</f>
        <v>1 - Oprava TV, brány 79-80 až 85-86</v>
      </c>
      <c r="F50" s="247"/>
      <c r="G50" s="247"/>
      <c r="H50" s="247"/>
      <c r="I50" s="32"/>
      <c r="J50" s="32"/>
      <c r="K50" s="32"/>
      <c r="L50" s="102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hidden="1" customHeight="1">
      <c r="A51" s="30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102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hidden="1" customHeight="1">
      <c r="A52" s="30"/>
      <c r="B52" s="31"/>
      <c r="C52" s="25" t="s">
        <v>22</v>
      </c>
      <c r="D52" s="32"/>
      <c r="E52" s="32"/>
      <c r="F52" s="23" t="str">
        <f>F12</f>
        <v xml:space="preserve"> </v>
      </c>
      <c r="G52" s="32"/>
      <c r="H52" s="32"/>
      <c r="I52" s="25" t="s">
        <v>24</v>
      </c>
      <c r="J52" s="55" t="str">
        <f>IF(J12="","",J12)</f>
        <v>25. 9. 2020</v>
      </c>
      <c r="K52" s="32"/>
      <c r="L52" s="102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hidden="1" customHeight="1">
      <c r="A53" s="30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102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25.7" hidden="1" customHeight="1">
      <c r="A54" s="30"/>
      <c r="B54" s="31"/>
      <c r="C54" s="25" t="s">
        <v>26</v>
      </c>
      <c r="D54" s="32"/>
      <c r="E54" s="32"/>
      <c r="F54" s="23" t="str">
        <f>E15</f>
        <v>SŽ s.o. Přednosta SEE Praha; Mgr.Fiala František</v>
      </c>
      <c r="G54" s="32"/>
      <c r="H54" s="32"/>
      <c r="I54" s="25" t="s">
        <v>34</v>
      </c>
      <c r="J54" s="28" t="str">
        <f>E21</f>
        <v xml:space="preserve"> SŽ s.o. Voldřich Lukáš</v>
      </c>
      <c r="K54" s="32"/>
      <c r="L54" s="102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25.7" hidden="1" customHeight="1">
      <c r="A55" s="30"/>
      <c r="B55" s="31"/>
      <c r="C55" s="25" t="s">
        <v>32</v>
      </c>
      <c r="D55" s="32"/>
      <c r="E55" s="32"/>
      <c r="F55" s="23" t="str">
        <f>IF(E18="","",E18)</f>
        <v>Vyplň údaj</v>
      </c>
      <c r="G55" s="32"/>
      <c r="H55" s="32"/>
      <c r="I55" s="25" t="s">
        <v>37</v>
      </c>
      <c r="J55" s="28" t="str">
        <f>E24</f>
        <v xml:space="preserve">  SŽ s.o. Voldřich Lukáš</v>
      </c>
      <c r="K55" s="32"/>
      <c r="L55" s="102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hidden="1" customHeight="1">
      <c r="A56" s="30"/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102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hidden="1" customHeight="1">
      <c r="A57" s="30"/>
      <c r="B57" s="31"/>
      <c r="C57" s="126" t="s">
        <v>94</v>
      </c>
      <c r="D57" s="127"/>
      <c r="E57" s="127"/>
      <c r="F57" s="127"/>
      <c r="G57" s="127"/>
      <c r="H57" s="127"/>
      <c r="I57" s="127"/>
      <c r="J57" s="128" t="s">
        <v>95</v>
      </c>
      <c r="K57" s="127"/>
      <c r="L57" s="102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hidden="1" customHeight="1">
      <c r="A58" s="30"/>
      <c r="B58" s="31"/>
      <c r="C58" s="32"/>
      <c r="D58" s="32"/>
      <c r="E58" s="32"/>
      <c r="F58" s="32"/>
      <c r="G58" s="32"/>
      <c r="H58" s="32"/>
      <c r="I58" s="32"/>
      <c r="J58" s="32"/>
      <c r="K58" s="32"/>
      <c r="L58" s="102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hidden="1" customHeight="1">
      <c r="A59" s="30"/>
      <c r="B59" s="31"/>
      <c r="C59" s="129" t="s">
        <v>73</v>
      </c>
      <c r="D59" s="32"/>
      <c r="E59" s="32"/>
      <c r="F59" s="32"/>
      <c r="G59" s="32"/>
      <c r="H59" s="32"/>
      <c r="I59" s="32"/>
      <c r="J59" s="73">
        <f>J88</f>
        <v>0</v>
      </c>
      <c r="K59" s="32"/>
      <c r="L59" s="102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3" t="s">
        <v>96</v>
      </c>
    </row>
    <row r="60" spans="1:47" s="9" customFormat="1" ht="24.95" hidden="1" customHeight="1">
      <c r="B60" s="130"/>
      <c r="C60" s="131"/>
      <c r="D60" s="132" t="s">
        <v>97</v>
      </c>
      <c r="E60" s="133"/>
      <c r="F60" s="133"/>
      <c r="G60" s="133"/>
      <c r="H60" s="133"/>
      <c r="I60" s="133"/>
      <c r="J60" s="134">
        <f>J89</f>
        <v>0</v>
      </c>
      <c r="K60" s="131"/>
      <c r="L60" s="135"/>
    </row>
    <row r="61" spans="1:47" s="9" customFormat="1" ht="24.95" hidden="1" customHeight="1">
      <c r="B61" s="130"/>
      <c r="C61" s="131"/>
      <c r="D61" s="132" t="s">
        <v>98</v>
      </c>
      <c r="E61" s="133"/>
      <c r="F61" s="133"/>
      <c r="G61" s="133"/>
      <c r="H61" s="133"/>
      <c r="I61" s="133"/>
      <c r="J61" s="134">
        <f>J97</f>
        <v>0</v>
      </c>
      <c r="K61" s="131"/>
      <c r="L61" s="135"/>
    </row>
    <row r="62" spans="1:47" s="9" customFormat="1" ht="24.95" hidden="1" customHeight="1">
      <c r="B62" s="130"/>
      <c r="C62" s="131"/>
      <c r="D62" s="132" t="s">
        <v>99</v>
      </c>
      <c r="E62" s="133"/>
      <c r="F62" s="133"/>
      <c r="G62" s="133"/>
      <c r="H62" s="133"/>
      <c r="I62" s="133"/>
      <c r="J62" s="134">
        <f>J110</f>
        <v>0</v>
      </c>
      <c r="K62" s="131"/>
      <c r="L62" s="135"/>
    </row>
    <row r="63" spans="1:47" s="9" customFormat="1" ht="24.95" hidden="1" customHeight="1">
      <c r="B63" s="130"/>
      <c r="C63" s="131"/>
      <c r="D63" s="132" t="s">
        <v>100</v>
      </c>
      <c r="E63" s="133"/>
      <c r="F63" s="133"/>
      <c r="G63" s="133"/>
      <c r="H63" s="133"/>
      <c r="I63" s="133"/>
      <c r="J63" s="134">
        <f>J145</f>
        <v>0</v>
      </c>
      <c r="K63" s="131"/>
      <c r="L63" s="135"/>
    </row>
    <row r="64" spans="1:47" s="9" customFormat="1" ht="24.95" hidden="1" customHeight="1">
      <c r="B64" s="130"/>
      <c r="C64" s="131"/>
      <c r="D64" s="132" t="s">
        <v>101</v>
      </c>
      <c r="E64" s="133"/>
      <c r="F64" s="133"/>
      <c r="G64" s="133"/>
      <c r="H64" s="133"/>
      <c r="I64" s="133"/>
      <c r="J64" s="134">
        <f>J160</f>
        <v>0</v>
      </c>
      <c r="K64" s="131"/>
      <c r="L64" s="135"/>
    </row>
    <row r="65" spans="1:31" s="9" customFormat="1" ht="24.95" hidden="1" customHeight="1">
      <c r="B65" s="130"/>
      <c r="C65" s="131"/>
      <c r="D65" s="132" t="s">
        <v>102</v>
      </c>
      <c r="E65" s="133"/>
      <c r="F65" s="133"/>
      <c r="G65" s="133"/>
      <c r="H65" s="133"/>
      <c r="I65" s="133"/>
      <c r="J65" s="134">
        <f>J172</f>
        <v>0</v>
      </c>
      <c r="K65" s="131"/>
      <c r="L65" s="135"/>
    </row>
    <row r="66" spans="1:31" s="9" customFormat="1" ht="24.95" hidden="1" customHeight="1">
      <c r="B66" s="130"/>
      <c r="C66" s="131"/>
      <c r="D66" s="132" t="s">
        <v>103</v>
      </c>
      <c r="E66" s="133"/>
      <c r="F66" s="133"/>
      <c r="G66" s="133"/>
      <c r="H66" s="133"/>
      <c r="I66" s="133"/>
      <c r="J66" s="134">
        <f>J186</f>
        <v>0</v>
      </c>
      <c r="K66" s="131"/>
      <c r="L66" s="135"/>
    </row>
    <row r="67" spans="1:31" s="9" customFormat="1" ht="24.95" hidden="1" customHeight="1">
      <c r="B67" s="130"/>
      <c r="C67" s="131"/>
      <c r="D67" s="132" t="s">
        <v>104</v>
      </c>
      <c r="E67" s="133"/>
      <c r="F67" s="133"/>
      <c r="G67" s="133"/>
      <c r="H67" s="133"/>
      <c r="I67" s="133"/>
      <c r="J67" s="134">
        <f>J191</f>
        <v>0</v>
      </c>
      <c r="K67" s="131"/>
      <c r="L67" s="135"/>
    </row>
    <row r="68" spans="1:31" s="9" customFormat="1" ht="24.95" hidden="1" customHeight="1">
      <c r="B68" s="130"/>
      <c r="C68" s="131"/>
      <c r="D68" s="132" t="s">
        <v>105</v>
      </c>
      <c r="E68" s="133"/>
      <c r="F68" s="133"/>
      <c r="G68" s="133"/>
      <c r="H68" s="133"/>
      <c r="I68" s="133"/>
      <c r="J68" s="134">
        <f>J198</f>
        <v>0</v>
      </c>
      <c r="K68" s="131"/>
      <c r="L68" s="135"/>
    </row>
    <row r="69" spans="1:31" s="2" customFormat="1" ht="21.75" hidden="1" customHeight="1">
      <c r="A69" s="30"/>
      <c r="B69" s="31"/>
      <c r="C69" s="32"/>
      <c r="D69" s="32"/>
      <c r="E69" s="32"/>
      <c r="F69" s="32"/>
      <c r="G69" s="32"/>
      <c r="H69" s="32"/>
      <c r="I69" s="32"/>
      <c r="J69" s="32"/>
      <c r="K69" s="32"/>
      <c r="L69" s="102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6.95" hidden="1" customHeight="1">
      <c r="A70" s="30"/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102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ht="11.25" hidden="1"/>
    <row r="72" spans="1:31" ht="11.25" hidden="1"/>
    <row r="73" spans="1:31" ht="11.25" hidden="1"/>
    <row r="74" spans="1:31" s="2" customFormat="1" ht="6.95" customHeight="1">
      <c r="A74" s="30"/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102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31" s="2" customFormat="1" ht="24.95" customHeight="1">
      <c r="A75" s="30"/>
      <c r="B75" s="31"/>
      <c r="C75" s="19" t="s">
        <v>106</v>
      </c>
      <c r="D75" s="32"/>
      <c r="E75" s="32"/>
      <c r="F75" s="32"/>
      <c r="G75" s="32"/>
      <c r="H75" s="32"/>
      <c r="I75" s="32"/>
      <c r="J75" s="32"/>
      <c r="K75" s="32"/>
      <c r="L75" s="102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6.95" customHeight="1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102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2" customHeight="1">
      <c r="A77" s="30"/>
      <c r="B77" s="31"/>
      <c r="C77" s="25" t="s">
        <v>16</v>
      </c>
      <c r="D77" s="32"/>
      <c r="E77" s="32"/>
      <c r="F77" s="32"/>
      <c r="G77" s="32"/>
      <c r="H77" s="32"/>
      <c r="I77" s="32"/>
      <c r="J77" s="32"/>
      <c r="K77" s="32"/>
      <c r="L77" s="102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16.5" customHeight="1">
      <c r="A78" s="30"/>
      <c r="B78" s="31"/>
      <c r="C78" s="32"/>
      <c r="D78" s="32"/>
      <c r="E78" s="245" t="str">
        <f>E7</f>
        <v>Oprava TV v žst. Český Brod</v>
      </c>
      <c r="F78" s="246"/>
      <c r="G78" s="246"/>
      <c r="H78" s="246"/>
      <c r="I78" s="32"/>
      <c r="J78" s="32"/>
      <c r="K78" s="32"/>
      <c r="L78" s="102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2" customHeight="1">
      <c r="A79" s="30"/>
      <c r="B79" s="31"/>
      <c r="C79" s="25" t="s">
        <v>88</v>
      </c>
      <c r="D79" s="32"/>
      <c r="E79" s="32"/>
      <c r="F79" s="32"/>
      <c r="G79" s="32"/>
      <c r="H79" s="32"/>
      <c r="I79" s="32"/>
      <c r="J79" s="32"/>
      <c r="K79" s="32"/>
      <c r="L79" s="102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16.5" customHeight="1">
      <c r="A80" s="30"/>
      <c r="B80" s="31"/>
      <c r="C80" s="32"/>
      <c r="D80" s="32"/>
      <c r="E80" s="217" t="str">
        <f>E9</f>
        <v>1 - Oprava TV, brány 79-80 až 85-86</v>
      </c>
      <c r="F80" s="247"/>
      <c r="G80" s="247"/>
      <c r="H80" s="247"/>
      <c r="I80" s="32"/>
      <c r="J80" s="32"/>
      <c r="K80" s="32"/>
      <c r="L80" s="102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2" customFormat="1" ht="6.95" customHeight="1">
      <c r="A81" s="30"/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102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65" s="2" customFormat="1" ht="12" customHeight="1">
      <c r="A82" s="30"/>
      <c r="B82" s="31"/>
      <c r="C82" s="25" t="s">
        <v>22</v>
      </c>
      <c r="D82" s="32"/>
      <c r="E82" s="32"/>
      <c r="F82" s="23" t="str">
        <f>F12</f>
        <v xml:space="preserve"> </v>
      </c>
      <c r="G82" s="32"/>
      <c r="H82" s="32"/>
      <c r="I82" s="25" t="s">
        <v>24</v>
      </c>
      <c r="J82" s="55" t="str">
        <f>IF(J12="","",J12)</f>
        <v>25. 9. 2020</v>
      </c>
      <c r="K82" s="32"/>
      <c r="L82" s="102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65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102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65" s="2" customFormat="1" ht="25.7" customHeight="1">
      <c r="A84" s="30"/>
      <c r="B84" s="31"/>
      <c r="C84" s="25" t="s">
        <v>26</v>
      </c>
      <c r="D84" s="32"/>
      <c r="E84" s="32"/>
      <c r="F84" s="23" t="str">
        <f>E15</f>
        <v>SŽ s.o. Přednosta SEE Praha; Mgr.Fiala František</v>
      </c>
      <c r="G84" s="32"/>
      <c r="H84" s="32"/>
      <c r="I84" s="25" t="s">
        <v>34</v>
      </c>
      <c r="J84" s="28" t="str">
        <f>E21</f>
        <v xml:space="preserve"> SŽ s.o. Voldřich Lukáš</v>
      </c>
      <c r="K84" s="32"/>
      <c r="L84" s="102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65" s="2" customFormat="1" ht="25.7" customHeight="1">
      <c r="A85" s="30"/>
      <c r="B85" s="31"/>
      <c r="C85" s="25" t="s">
        <v>32</v>
      </c>
      <c r="D85" s="32"/>
      <c r="E85" s="32"/>
      <c r="F85" s="23" t="str">
        <f>IF(E18="","",E18)</f>
        <v>Vyplň údaj</v>
      </c>
      <c r="G85" s="32"/>
      <c r="H85" s="32"/>
      <c r="I85" s="25" t="s">
        <v>37</v>
      </c>
      <c r="J85" s="28" t="str">
        <f>E24</f>
        <v xml:space="preserve">  SŽ s.o. Voldřich Lukáš</v>
      </c>
      <c r="K85" s="32"/>
      <c r="L85" s="102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65" s="2" customFormat="1" ht="10.3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102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65" s="10" customFormat="1" ht="29.25" customHeight="1">
      <c r="A87" s="136"/>
      <c r="B87" s="137"/>
      <c r="C87" s="138" t="s">
        <v>107</v>
      </c>
      <c r="D87" s="139" t="s">
        <v>60</v>
      </c>
      <c r="E87" s="139" t="s">
        <v>56</v>
      </c>
      <c r="F87" s="139" t="s">
        <v>57</v>
      </c>
      <c r="G87" s="139" t="s">
        <v>108</v>
      </c>
      <c r="H87" s="139" t="s">
        <v>109</v>
      </c>
      <c r="I87" s="139" t="s">
        <v>110</v>
      </c>
      <c r="J87" s="139" t="s">
        <v>95</v>
      </c>
      <c r="K87" s="140" t="s">
        <v>111</v>
      </c>
      <c r="L87" s="141"/>
      <c r="M87" s="64" t="s">
        <v>21</v>
      </c>
      <c r="N87" s="65" t="s">
        <v>45</v>
      </c>
      <c r="O87" s="65" t="s">
        <v>112</v>
      </c>
      <c r="P87" s="65" t="s">
        <v>113</v>
      </c>
      <c r="Q87" s="65" t="s">
        <v>114</v>
      </c>
      <c r="R87" s="65" t="s">
        <v>115</v>
      </c>
      <c r="S87" s="65" t="s">
        <v>116</v>
      </c>
      <c r="T87" s="66" t="s">
        <v>117</v>
      </c>
      <c r="U87" s="136"/>
      <c r="V87" s="136"/>
      <c r="W87" s="136"/>
      <c r="X87" s="136"/>
      <c r="Y87" s="136"/>
      <c r="Z87" s="136"/>
      <c r="AA87" s="136"/>
      <c r="AB87" s="136"/>
      <c r="AC87" s="136"/>
      <c r="AD87" s="136"/>
      <c r="AE87" s="136"/>
    </row>
    <row r="88" spans="1:65" s="2" customFormat="1" ht="22.9" customHeight="1">
      <c r="A88" s="30"/>
      <c r="B88" s="31"/>
      <c r="C88" s="71" t="s">
        <v>118</v>
      </c>
      <c r="D88" s="32"/>
      <c r="E88" s="32"/>
      <c r="F88" s="32"/>
      <c r="G88" s="32"/>
      <c r="H88" s="32"/>
      <c r="I88" s="32"/>
      <c r="J88" s="142">
        <f>BK88</f>
        <v>0</v>
      </c>
      <c r="K88" s="32"/>
      <c r="L88" s="35"/>
      <c r="M88" s="67"/>
      <c r="N88" s="143"/>
      <c r="O88" s="68"/>
      <c r="P88" s="144">
        <f>P89+P97+P110+P145+P160+P172+P186+P191+P198</f>
        <v>0</v>
      </c>
      <c r="Q88" s="68"/>
      <c r="R88" s="144">
        <f>R89+R97+R110+R145+R160+R172+R186+R191+R198</f>
        <v>0</v>
      </c>
      <c r="S88" s="68"/>
      <c r="T88" s="145">
        <f>T89+T97+T110+T145+T160+T172+T186+T191+T198</f>
        <v>0</v>
      </c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T88" s="13" t="s">
        <v>74</v>
      </c>
      <c r="AU88" s="13" t="s">
        <v>96</v>
      </c>
      <c r="BK88" s="146">
        <f>BK89+BK97+BK110+BK145+BK160+BK172+BK186+BK191+BK198</f>
        <v>0</v>
      </c>
    </row>
    <row r="89" spans="1:65" s="11" customFormat="1" ht="25.9" customHeight="1">
      <c r="B89" s="147"/>
      <c r="C89" s="148"/>
      <c r="D89" s="149" t="s">
        <v>74</v>
      </c>
      <c r="E89" s="150" t="s">
        <v>119</v>
      </c>
      <c r="F89" s="150" t="s">
        <v>120</v>
      </c>
      <c r="G89" s="148"/>
      <c r="H89" s="148"/>
      <c r="I89" s="151"/>
      <c r="J89" s="152">
        <f>BK89</f>
        <v>0</v>
      </c>
      <c r="K89" s="148"/>
      <c r="L89" s="153"/>
      <c r="M89" s="154"/>
      <c r="N89" s="155"/>
      <c r="O89" s="155"/>
      <c r="P89" s="156">
        <f>SUM(P90:P96)</f>
        <v>0</v>
      </c>
      <c r="Q89" s="155"/>
      <c r="R89" s="156">
        <f>SUM(R90:R96)</f>
        <v>0</v>
      </c>
      <c r="S89" s="155"/>
      <c r="T89" s="157">
        <f>SUM(T90:T96)</f>
        <v>0</v>
      </c>
      <c r="AR89" s="158" t="s">
        <v>121</v>
      </c>
      <c r="AT89" s="159" t="s">
        <v>74</v>
      </c>
      <c r="AU89" s="159" t="s">
        <v>75</v>
      </c>
      <c r="AY89" s="158" t="s">
        <v>122</v>
      </c>
      <c r="BK89" s="160">
        <f>SUM(BK90:BK96)</f>
        <v>0</v>
      </c>
    </row>
    <row r="90" spans="1:65" s="2" customFormat="1" ht="62.65" customHeight="1">
      <c r="A90" s="30"/>
      <c r="B90" s="31"/>
      <c r="C90" s="161" t="s">
        <v>80</v>
      </c>
      <c r="D90" s="161" t="s">
        <v>123</v>
      </c>
      <c r="E90" s="162" t="s">
        <v>124</v>
      </c>
      <c r="F90" s="163" t="s">
        <v>125</v>
      </c>
      <c r="G90" s="164" t="s">
        <v>126</v>
      </c>
      <c r="H90" s="165">
        <v>8</v>
      </c>
      <c r="I90" s="166"/>
      <c r="J90" s="167">
        <f t="shared" ref="J90:J96" si="0">ROUND(I90*H90,2)</f>
        <v>0</v>
      </c>
      <c r="K90" s="163" t="s">
        <v>127</v>
      </c>
      <c r="L90" s="35"/>
      <c r="M90" s="168" t="s">
        <v>21</v>
      </c>
      <c r="N90" s="169" t="s">
        <v>46</v>
      </c>
      <c r="O90" s="60"/>
      <c r="P90" s="170">
        <f t="shared" ref="P90:P96" si="1">O90*H90</f>
        <v>0</v>
      </c>
      <c r="Q90" s="170">
        <v>0</v>
      </c>
      <c r="R90" s="170">
        <f t="shared" ref="R90:R96" si="2">Q90*H90</f>
        <v>0</v>
      </c>
      <c r="S90" s="170">
        <v>0</v>
      </c>
      <c r="T90" s="171">
        <f t="shared" ref="T90:T96" si="3">S90*H90</f>
        <v>0</v>
      </c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R90" s="172" t="s">
        <v>128</v>
      </c>
      <c r="AT90" s="172" t="s">
        <v>123</v>
      </c>
      <c r="AU90" s="172" t="s">
        <v>80</v>
      </c>
      <c r="AY90" s="13" t="s">
        <v>122</v>
      </c>
      <c r="BE90" s="173">
        <f t="shared" ref="BE90:BE96" si="4">IF(N90="základní",J90,0)</f>
        <v>0</v>
      </c>
      <c r="BF90" s="173">
        <f t="shared" ref="BF90:BF96" si="5">IF(N90="snížená",J90,0)</f>
        <v>0</v>
      </c>
      <c r="BG90" s="173">
        <f t="shared" ref="BG90:BG96" si="6">IF(N90="zákl. přenesená",J90,0)</f>
        <v>0</v>
      </c>
      <c r="BH90" s="173">
        <f t="shared" ref="BH90:BH96" si="7">IF(N90="sníž. přenesená",J90,0)</f>
        <v>0</v>
      </c>
      <c r="BI90" s="173">
        <f t="shared" ref="BI90:BI96" si="8">IF(N90="nulová",J90,0)</f>
        <v>0</v>
      </c>
      <c r="BJ90" s="13" t="s">
        <v>80</v>
      </c>
      <c r="BK90" s="173">
        <f t="shared" ref="BK90:BK96" si="9">ROUND(I90*H90,2)</f>
        <v>0</v>
      </c>
      <c r="BL90" s="13" t="s">
        <v>128</v>
      </c>
      <c r="BM90" s="172" t="s">
        <v>129</v>
      </c>
    </row>
    <row r="91" spans="1:65" s="2" customFormat="1" ht="24.2" customHeight="1">
      <c r="A91" s="30"/>
      <c r="B91" s="31"/>
      <c r="C91" s="174" t="s">
        <v>84</v>
      </c>
      <c r="D91" s="174" t="s">
        <v>130</v>
      </c>
      <c r="E91" s="175" t="s">
        <v>131</v>
      </c>
      <c r="F91" s="176" t="s">
        <v>132</v>
      </c>
      <c r="G91" s="177" t="s">
        <v>126</v>
      </c>
      <c r="H91" s="178">
        <v>8</v>
      </c>
      <c r="I91" s="179"/>
      <c r="J91" s="180">
        <f t="shared" si="0"/>
        <v>0</v>
      </c>
      <c r="K91" s="176" t="s">
        <v>127</v>
      </c>
      <c r="L91" s="181"/>
      <c r="M91" s="182" t="s">
        <v>21</v>
      </c>
      <c r="N91" s="183" t="s">
        <v>46</v>
      </c>
      <c r="O91" s="60"/>
      <c r="P91" s="170">
        <f t="shared" si="1"/>
        <v>0</v>
      </c>
      <c r="Q91" s="170">
        <v>0</v>
      </c>
      <c r="R91" s="170">
        <f t="shared" si="2"/>
        <v>0</v>
      </c>
      <c r="S91" s="170">
        <v>0</v>
      </c>
      <c r="T91" s="171">
        <f t="shared" si="3"/>
        <v>0</v>
      </c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R91" s="172" t="s">
        <v>133</v>
      </c>
      <c r="AT91" s="172" t="s">
        <v>130</v>
      </c>
      <c r="AU91" s="172" t="s">
        <v>80</v>
      </c>
      <c r="AY91" s="13" t="s">
        <v>122</v>
      </c>
      <c r="BE91" s="173">
        <f t="shared" si="4"/>
        <v>0</v>
      </c>
      <c r="BF91" s="173">
        <f t="shared" si="5"/>
        <v>0</v>
      </c>
      <c r="BG91" s="173">
        <f t="shared" si="6"/>
        <v>0</v>
      </c>
      <c r="BH91" s="173">
        <f t="shared" si="7"/>
        <v>0</v>
      </c>
      <c r="BI91" s="173">
        <f t="shared" si="8"/>
        <v>0</v>
      </c>
      <c r="BJ91" s="13" t="s">
        <v>80</v>
      </c>
      <c r="BK91" s="173">
        <f t="shared" si="9"/>
        <v>0</v>
      </c>
      <c r="BL91" s="13" t="s">
        <v>128</v>
      </c>
      <c r="BM91" s="172" t="s">
        <v>134</v>
      </c>
    </row>
    <row r="92" spans="1:65" s="2" customFormat="1" ht="90" customHeight="1">
      <c r="A92" s="30"/>
      <c r="B92" s="31"/>
      <c r="C92" s="161" t="s">
        <v>135</v>
      </c>
      <c r="D92" s="161" t="s">
        <v>123</v>
      </c>
      <c r="E92" s="162" t="s">
        <v>136</v>
      </c>
      <c r="F92" s="163" t="s">
        <v>137</v>
      </c>
      <c r="G92" s="164" t="s">
        <v>138</v>
      </c>
      <c r="H92" s="165">
        <v>176.4</v>
      </c>
      <c r="I92" s="166"/>
      <c r="J92" s="167">
        <f t="shared" si="0"/>
        <v>0</v>
      </c>
      <c r="K92" s="163" t="s">
        <v>127</v>
      </c>
      <c r="L92" s="35"/>
      <c r="M92" s="168" t="s">
        <v>21</v>
      </c>
      <c r="N92" s="169" t="s">
        <v>46</v>
      </c>
      <c r="O92" s="60"/>
      <c r="P92" s="170">
        <f t="shared" si="1"/>
        <v>0</v>
      </c>
      <c r="Q92" s="170">
        <v>0</v>
      </c>
      <c r="R92" s="170">
        <f t="shared" si="2"/>
        <v>0</v>
      </c>
      <c r="S92" s="170">
        <v>0</v>
      </c>
      <c r="T92" s="171">
        <f t="shared" si="3"/>
        <v>0</v>
      </c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R92" s="172" t="s">
        <v>128</v>
      </c>
      <c r="AT92" s="172" t="s">
        <v>123</v>
      </c>
      <c r="AU92" s="172" t="s">
        <v>80</v>
      </c>
      <c r="AY92" s="13" t="s">
        <v>122</v>
      </c>
      <c r="BE92" s="173">
        <f t="shared" si="4"/>
        <v>0</v>
      </c>
      <c r="BF92" s="173">
        <f t="shared" si="5"/>
        <v>0</v>
      </c>
      <c r="BG92" s="173">
        <f t="shared" si="6"/>
        <v>0</v>
      </c>
      <c r="BH92" s="173">
        <f t="shared" si="7"/>
        <v>0</v>
      </c>
      <c r="BI92" s="173">
        <f t="shared" si="8"/>
        <v>0</v>
      </c>
      <c r="BJ92" s="13" t="s">
        <v>80</v>
      </c>
      <c r="BK92" s="173">
        <f t="shared" si="9"/>
        <v>0</v>
      </c>
      <c r="BL92" s="13" t="s">
        <v>128</v>
      </c>
      <c r="BM92" s="172" t="s">
        <v>139</v>
      </c>
    </row>
    <row r="93" spans="1:65" s="2" customFormat="1" ht="24.2" customHeight="1">
      <c r="A93" s="30"/>
      <c r="B93" s="31"/>
      <c r="C93" s="174" t="s">
        <v>121</v>
      </c>
      <c r="D93" s="174" t="s">
        <v>130</v>
      </c>
      <c r="E93" s="175" t="s">
        <v>140</v>
      </c>
      <c r="F93" s="176" t="s">
        <v>141</v>
      </c>
      <c r="G93" s="177" t="s">
        <v>138</v>
      </c>
      <c r="H93" s="178">
        <v>176.4</v>
      </c>
      <c r="I93" s="179"/>
      <c r="J93" s="180">
        <f t="shared" si="0"/>
        <v>0</v>
      </c>
      <c r="K93" s="176" t="s">
        <v>127</v>
      </c>
      <c r="L93" s="181"/>
      <c r="M93" s="182" t="s">
        <v>21</v>
      </c>
      <c r="N93" s="183" t="s">
        <v>46</v>
      </c>
      <c r="O93" s="60"/>
      <c r="P93" s="170">
        <f t="shared" si="1"/>
        <v>0</v>
      </c>
      <c r="Q93" s="170">
        <v>0</v>
      </c>
      <c r="R93" s="170">
        <f t="shared" si="2"/>
        <v>0</v>
      </c>
      <c r="S93" s="170">
        <v>0</v>
      </c>
      <c r="T93" s="171">
        <f t="shared" si="3"/>
        <v>0</v>
      </c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R93" s="172" t="s">
        <v>133</v>
      </c>
      <c r="AT93" s="172" t="s">
        <v>130</v>
      </c>
      <c r="AU93" s="172" t="s">
        <v>80</v>
      </c>
      <c r="AY93" s="13" t="s">
        <v>122</v>
      </c>
      <c r="BE93" s="173">
        <f t="shared" si="4"/>
        <v>0</v>
      </c>
      <c r="BF93" s="173">
        <f t="shared" si="5"/>
        <v>0</v>
      </c>
      <c r="BG93" s="173">
        <f t="shared" si="6"/>
        <v>0</v>
      </c>
      <c r="BH93" s="173">
        <f t="shared" si="7"/>
        <v>0</v>
      </c>
      <c r="BI93" s="173">
        <f t="shared" si="8"/>
        <v>0</v>
      </c>
      <c r="BJ93" s="13" t="s">
        <v>80</v>
      </c>
      <c r="BK93" s="173">
        <f t="shared" si="9"/>
        <v>0</v>
      </c>
      <c r="BL93" s="13" t="s">
        <v>128</v>
      </c>
      <c r="BM93" s="172" t="s">
        <v>142</v>
      </c>
    </row>
    <row r="94" spans="1:65" s="2" customFormat="1" ht="24.2" customHeight="1">
      <c r="A94" s="30"/>
      <c r="B94" s="31"/>
      <c r="C94" s="174" t="s">
        <v>143</v>
      </c>
      <c r="D94" s="174" t="s">
        <v>130</v>
      </c>
      <c r="E94" s="175" t="s">
        <v>144</v>
      </c>
      <c r="F94" s="176" t="s">
        <v>145</v>
      </c>
      <c r="G94" s="177" t="s">
        <v>126</v>
      </c>
      <c r="H94" s="178">
        <v>64</v>
      </c>
      <c r="I94" s="179"/>
      <c r="J94" s="180">
        <f t="shared" si="0"/>
        <v>0</v>
      </c>
      <c r="K94" s="176" t="s">
        <v>127</v>
      </c>
      <c r="L94" s="181"/>
      <c r="M94" s="182" t="s">
        <v>21</v>
      </c>
      <c r="N94" s="183" t="s">
        <v>46</v>
      </c>
      <c r="O94" s="60"/>
      <c r="P94" s="170">
        <f t="shared" si="1"/>
        <v>0</v>
      </c>
      <c r="Q94" s="170">
        <v>0</v>
      </c>
      <c r="R94" s="170">
        <f t="shared" si="2"/>
        <v>0</v>
      </c>
      <c r="S94" s="170">
        <v>0</v>
      </c>
      <c r="T94" s="171">
        <f t="shared" si="3"/>
        <v>0</v>
      </c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R94" s="172" t="s">
        <v>133</v>
      </c>
      <c r="AT94" s="172" t="s">
        <v>130</v>
      </c>
      <c r="AU94" s="172" t="s">
        <v>80</v>
      </c>
      <c r="AY94" s="13" t="s">
        <v>122</v>
      </c>
      <c r="BE94" s="173">
        <f t="shared" si="4"/>
        <v>0</v>
      </c>
      <c r="BF94" s="173">
        <f t="shared" si="5"/>
        <v>0</v>
      </c>
      <c r="BG94" s="173">
        <f t="shared" si="6"/>
        <v>0</v>
      </c>
      <c r="BH94" s="173">
        <f t="shared" si="7"/>
        <v>0</v>
      </c>
      <c r="BI94" s="173">
        <f t="shared" si="8"/>
        <v>0</v>
      </c>
      <c r="BJ94" s="13" t="s">
        <v>80</v>
      </c>
      <c r="BK94" s="173">
        <f t="shared" si="9"/>
        <v>0</v>
      </c>
      <c r="BL94" s="13" t="s">
        <v>128</v>
      </c>
      <c r="BM94" s="172" t="s">
        <v>146</v>
      </c>
    </row>
    <row r="95" spans="1:65" s="2" customFormat="1" ht="24.2" customHeight="1">
      <c r="A95" s="30"/>
      <c r="B95" s="31"/>
      <c r="C95" s="174" t="s">
        <v>147</v>
      </c>
      <c r="D95" s="174" t="s">
        <v>130</v>
      </c>
      <c r="E95" s="175" t="s">
        <v>148</v>
      </c>
      <c r="F95" s="176" t="s">
        <v>149</v>
      </c>
      <c r="G95" s="177" t="s">
        <v>126</v>
      </c>
      <c r="H95" s="178">
        <v>48</v>
      </c>
      <c r="I95" s="179"/>
      <c r="J95" s="180">
        <f t="shared" si="0"/>
        <v>0</v>
      </c>
      <c r="K95" s="176" t="s">
        <v>127</v>
      </c>
      <c r="L95" s="181"/>
      <c r="M95" s="182" t="s">
        <v>21</v>
      </c>
      <c r="N95" s="183" t="s">
        <v>46</v>
      </c>
      <c r="O95" s="60"/>
      <c r="P95" s="170">
        <f t="shared" si="1"/>
        <v>0</v>
      </c>
      <c r="Q95" s="170">
        <v>0</v>
      </c>
      <c r="R95" s="170">
        <f t="shared" si="2"/>
        <v>0</v>
      </c>
      <c r="S95" s="170">
        <v>0</v>
      </c>
      <c r="T95" s="171">
        <f t="shared" si="3"/>
        <v>0</v>
      </c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R95" s="172" t="s">
        <v>133</v>
      </c>
      <c r="AT95" s="172" t="s">
        <v>130</v>
      </c>
      <c r="AU95" s="172" t="s">
        <v>80</v>
      </c>
      <c r="AY95" s="13" t="s">
        <v>122</v>
      </c>
      <c r="BE95" s="173">
        <f t="shared" si="4"/>
        <v>0</v>
      </c>
      <c r="BF95" s="173">
        <f t="shared" si="5"/>
        <v>0</v>
      </c>
      <c r="BG95" s="173">
        <f t="shared" si="6"/>
        <v>0</v>
      </c>
      <c r="BH95" s="173">
        <f t="shared" si="7"/>
        <v>0</v>
      </c>
      <c r="BI95" s="173">
        <f t="shared" si="8"/>
        <v>0</v>
      </c>
      <c r="BJ95" s="13" t="s">
        <v>80</v>
      </c>
      <c r="BK95" s="173">
        <f t="shared" si="9"/>
        <v>0</v>
      </c>
      <c r="BL95" s="13" t="s">
        <v>128</v>
      </c>
      <c r="BM95" s="172" t="s">
        <v>150</v>
      </c>
    </row>
    <row r="96" spans="1:65" s="2" customFormat="1" ht="24.2" customHeight="1">
      <c r="A96" s="30"/>
      <c r="B96" s="31"/>
      <c r="C96" s="174" t="s">
        <v>151</v>
      </c>
      <c r="D96" s="174" t="s">
        <v>130</v>
      </c>
      <c r="E96" s="175" t="s">
        <v>152</v>
      </c>
      <c r="F96" s="176" t="s">
        <v>153</v>
      </c>
      <c r="G96" s="177" t="s">
        <v>126</v>
      </c>
      <c r="H96" s="178">
        <v>4</v>
      </c>
      <c r="I96" s="179"/>
      <c r="J96" s="180">
        <f t="shared" si="0"/>
        <v>0</v>
      </c>
      <c r="K96" s="176" t="s">
        <v>127</v>
      </c>
      <c r="L96" s="181"/>
      <c r="M96" s="182" t="s">
        <v>21</v>
      </c>
      <c r="N96" s="183" t="s">
        <v>46</v>
      </c>
      <c r="O96" s="60"/>
      <c r="P96" s="170">
        <f t="shared" si="1"/>
        <v>0</v>
      </c>
      <c r="Q96" s="170">
        <v>0</v>
      </c>
      <c r="R96" s="170">
        <f t="shared" si="2"/>
        <v>0</v>
      </c>
      <c r="S96" s="170">
        <v>0</v>
      </c>
      <c r="T96" s="171">
        <f t="shared" si="3"/>
        <v>0</v>
      </c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R96" s="172" t="s">
        <v>133</v>
      </c>
      <c r="AT96" s="172" t="s">
        <v>130</v>
      </c>
      <c r="AU96" s="172" t="s">
        <v>80</v>
      </c>
      <c r="AY96" s="13" t="s">
        <v>122</v>
      </c>
      <c r="BE96" s="173">
        <f t="shared" si="4"/>
        <v>0</v>
      </c>
      <c r="BF96" s="173">
        <f t="shared" si="5"/>
        <v>0</v>
      </c>
      <c r="BG96" s="173">
        <f t="shared" si="6"/>
        <v>0</v>
      </c>
      <c r="BH96" s="173">
        <f t="shared" si="7"/>
        <v>0</v>
      </c>
      <c r="BI96" s="173">
        <f t="shared" si="8"/>
        <v>0</v>
      </c>
      <c r="BJ96" s="13" t="s">
        <v>80</v>
      </c>
      <c r="BK96" s="173">
        <f t="shared" si="9"/>
        <v>0</v>
      </c>
      <c r="BL96" s="13" t="s">
        <v>128</v>
      </c>
      <c r="BM96" s="172" t="s">
        <v>154</v>
      </c>
    </row>
    <row r="97" spans="1:65" s="11" customFormat="1" ht="25.9" customHeight="1">
      <c r="B97" s="147"/>
      <c r="C97" s="148"/>
      <c r="D97" s="149" t="s">
        <v>74</v>
      </c>
      <c r="E97" s="150" t="s">
        <v>155</v>
      </c>
      <c r="F97" s="150" t="s">
        <v>156</v>
      </c>
      <c r="G97" s="148"/>
      <c r="H97" s="148"/>
      <c r="I97" s="151"/>
      <c r="J97" s="152">
        <f>BK97</f>
        <v>0</v>
      </c>
      <c r="K97" s="148"/>
      <c r="L97" s="153"/>
      <c r="M97" s="154"/>
      <c r="N97" s="155"/>
      <c r="O97" s="155"/>
      <c r="P97" s="156">
        <f>SUM(P98:P109)</f>
        <v>0</v>
      </c>
      <c r="Q97" s="155"/>
      <c r="R97" s="156">
        <f>SUM(R98:R109)</f>
        <v>0</v>
      </c>
      <c r="S97" s="155"/>
      <c r="T97" s="157">
        <f>SUM(T98:T109)</f>
        <v>0</v>
      </c>
      <c r="AR97" s="158" t="s">
        <v>121</v>
      </c>
      <c r="AT97" s="159" t="s">
        <v>74</v>
      </c>
      <c r="AU97" s="159" t="s">
        <v>75</v>
      </c>
      <c r="AY97" s="158" t="s">
        <v>122</v>
      </c>
      <c r="BK97" s="160">
        <f>SUM(BK98:BK109)</f>
        <v>0</v>
      </c>
    </row>
    <row r="98" spans="1:65" s="2" customFormat="1" ht="24.2" customHeight="1">
      <c r="A98" s="30"/>
      <c r="B98" s="31"/>
      <c r="C98" s="161" t="s">
        <v>157</v>
      </c>
      <c r="D98" s="161" t="s">
        <v>123</v>
      </c>
      <c r="E98" s="162" t="s">
        <v>158</v>
      </c>
      <c r="F98" s="163" t="s">
        <v>159</v>
      </c>
      <c r="G98" s="164" t="s">
        <v>126</v>
      </c>
      <c r="H98" s="165">
        <v>4</v>
      </c>
      <c r="I98" s="166"/>
      <c r="J98" s="167">
        <f t="shared" ref="J98:J109" si="10">ROUND(I98*H98,2)</f>
        <v>0</v>
      </c>
      <c r="K98" s="163" t="s">
        <v>127</v>
      </c>
      <c r="L98" s="35"/>
      <c r="M98" s="168" t="s">
        <v>21</v>
      </c>
      <c r="N98" s="169" t="s">
        <v>46</v>
      </c>
      <c r="O98" s="60"/>
      <c r="P98" s="170">
        <f t="shared" ref="P98:P109" si="11">O98*H98</f>
        <v>0</v>
      </c>
      <c r="Q98" s="170">
        <v>0</v>
      </c>
      <c r="R98" s="170">
        <f t="shared" ref="R98:R109" si="12">Q98*H98</f>
        <v>0</v>
      </c>
      <c r="S98" s="170">
        <v>0</v>
      </c>
      <c r="T98" s="171">
        <f t="shared" ref="T98:T109" si="13">S98*H98</f>
        <v>0</v>
      </c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R98" s="172" t="s">
        <v>128</v>
      </c>
      <c r="AT98" s="172" t="s">
        <v>123</v>
      </c>
      <c r="AU98" s="172" t="s">
        <v>80</v>
      </c>
      <c r="AY98" s="13" t="s">
        <v>122</v>
      </c>
      <c r="BE98" s="173">
        <f t="shared" ref="BE98:BE109" si="14">IF(N98="základní",J98,0)</f>
        <v>0</v>
      </c>
      <c r="BF98" s="173">
        <f t="shared" ref="BF98:BF109" si="15">IF(N98="snížená",J98,0)</f>
        <v>0</v>
      </c>
      <c r="BG98" s="173">
        <f t="shared" ref="BG98:BG109" si="16">IF(N98="zákl. přenesená",J98,0)</f>
        <v>0</v>
      </c>
      <c r="BH98" s="173">
        <f t="shared" ref="BH98:BH109" si="17">IF(N98="sníž. přenesená",J98,0)</f>
        <v>0</v>
      </c>
      <c r="BI98" s="173">
        <f t="shared" ref="BI98:BI109" si="18">IF(N98="nulová",J98,0)</f>
        <v>0</v>
      </c>
      <c r="BJ98" s="13" t="s">
        <v>80</v>
      </c>
      <c r="BK98" s="173">
        <f t="shared" ref="BK98:BK109" si="19">ROUND(I98*H98,2)</f>
        <v>0</v>
      </c>
      <c r="BL98" s="13" t="s">
        <v>128</v>
      </c>
      <c r="BM98" s="172" t="s">
        <v>160</v>
      </c>
    </row>
    <row r="99" spans="1:65" s="2" customFormat="1" ht="24.2" customHeight="1">
      <c r="A99" s="30"/>
      <c r="B99" s="31"/>
      <c r="C99" s="174" t="s">
        <v>161</v>
      </c>
      <c r="D99" s="174" t="s">
        <v>130</v>
      </c>
      <c r="E99" s="175" t="s">
        <v>162</v>
      </c>
      <c r="F99" s="176" t="s">
        <v>163</v>
      </c>
      <c r="G99" s="177" t="s">
        <v>126</v>
      </c>
      <c r="H99" s="178">
        <v>4</v>
      </c>
      <c r="I99" s="179"/>
      <c r="J99" s="180">
        <f t="shared" si="10"/>
        <v>0</v>
      </c>
      <c r="K99" s="176" t="s">
        <v>127</v>
      </c>
      <c r="L99" s="181"/>
      <c r="M99" s="182" t="s">
        <v>21</v>
      </c>
      <c r="N99" s="183" t="s">
        <v>46</v>
      </c>
      <c r="O99" s="60"/>
      <c r="P99" s="170">
        <f t="shared" si="11"/>
        <v>0</v>
      </c>
      <c r="Q99" s="170">
        <v>0</v>
      </c>
      <c r="R99" s="170">
        <f t="shared" si="12"/>
        <v>0</v>
      </c>
      <c r="S99" s="170">
        <v>0</v>
      </c>
      <c r="T99" s="171">
        <f t="shared" si="13"/>
        <v>0</v>
      </c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R99" s="172" t="s">
        <v>133</v>
      </c>
      <c r="AT99" s="172" t="s">
        <v>130</v>
      </c>
      <c r="AU99" s="172" t="s">
        <v>80</v>
      </c>
      <c r="AY99" s="13" t="s">
        <v>122</v>
      </c>
      <c r="BE99" s="173">
        <f t="shared" si="14"/>
        <v>0</v>
      </c>
      <c r="BF99" s="173">
        <f t="shared" si="15"/>
        <v>0</v>
      </c>
      <c r="BG99" s="173">
        <f t="shared" si="16"/>
        <v>0</v>
      </c>
      <c r="BH99" s="173">
        <f t="shared" si="17"/>
        <v>0</v>
      </c>
      <c r="BI99" s="173">
        <f t="shared" si="18"/>
        <v>0</v>
      </c>
      <c r="BJ99" s="13" t="s">
        <v>80</v>
      </c>
      <c r="BK99" s="173">
        <f t="shared" si="19"/>
        <v>0</v>
      </c>
      <c r="BL99" s="13" t="s">
        <v>128</v>
      </c>
      <c r="BM99" s="172" t="s">
        <v>164</v>
      </c>
    </row>
    <row r="100" spans="1:65" s="2" customFormat="1" ht="24.2" customHeight="1">
      <c r="A100" s="30"/>
      <c r="B100" s="31"/>
      <c r="C100" s="161" t="s">
        <v>165</v>
      </c>
      <c r="D100" s="161" t="s">
        <v>123</v>
      </c>
      <c r="E100" s="162" t="s">
        <v>166</v>
      </c>
      <c r="F100" s="163" t="s">
        <v>167</v>
      </c>
      <c r="G100" s="164" t="s">
        <v>126</v>
      </c>
      <c r="H100" s="165">
        <v>4</v>
      </c>
      <c r="I100" s="166"/>
      <c r="J100" s="167">
        <f t="shared" si="10"/>
        <v>0</v>
      </c>
      <c r="K100" s="163" t="s">
        <v>127</v>
      </c>
      <c r="L100" s="35"/>
      <c r="M100" s="168" t="s">
        <v>21</v>
      </c>
      <c r="N100" s="169" t="s">
        <v>46</v>
      </c>
      <c r="O100" s="60"/>
      <c r="P100" s="170">
        <f t="shared" si="11"/>
        <v>0</v>
      </c>
      <c r="Q100" s="170">
        <v>0</v>
      </c>
      <c r="R100" s="170">
        <f t="shared" si="12"/>
        <v>0</v>
      </c>
      <c r="S100" s="170">
        <v>0</v>
      </c>
      <c r="T100" s="171">
        <f t="shared" si="13"/>
        <v>0</v>
      </c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R100" s="172" t="s">
        <v>128</v>
      </c>
      <c r="AT100" s="172" t="s">
        <v>123</v>
      </c>
      <c r="AU100" s="172" t="s">
        <v>80</v>
      </c>
      <c r="AY100" s="13" t="s">
        <v>122</v>
      </c>
      <c r="BE100" s="173">
        <f t="shared" si="14"/>
        <v>0</v>
      </c>
      <c r="BF100" s="173">
        <f t="shared" si="15"/>
        <v>0</v>
      </c>
      <c r="BG100" s="173">
        <f t="shared" si="16"/>
        <v>0</v>
      </c>
      <c r="BH100" s="173">
        <f t="shared" si="17"/>
        <v>0</v>
      </c>
      <c r="BI100" s="173">
        <f t="shared" si="18"/>
        <v>0</v>
      </c>
      <c r="BJ100" s="13" t="s">
        <v>80</v>
      </c>
      <c r="BK100" s="173">
        <f t="shared" si="19"/>
        <v>0</v>
      </c>
      <c r="BL100" s="13" t="s">
        <v>128</v>
      </c>
      <c r="BM100" s="172" t="s">
        <v>168</v>
      </c>
    </row>
    <row r="101" spans="1:65" s="2" customFormat="1" ht="24.2" customHeight="1">
      <c r="A101" s="30"/>
      <c r="B101" s="31"/>
      <c r="C101" s="174" t="s">
        <v>169</v>
      </c>
      <c r="D101" s="174" t="s">
        <v>130</v>
      </c>
      <c r="E101" s="175" t="s">
        <v>170</v>
      </c>
      <c r="F101" s="176" t="s">
        <v>171</v>
      </c>
      <c r="G101" s="177" t="s">
        <v>126</v>
      </c>
      <c r="H101" s="178">
        <v>4</v>
      </c>
      <c r="I101" s="179"/>
      <c r="J101" s="180">
        <f t="shared" si="10"/>
        <v>0</v>
      </c>
      <c r="K101" s="176" t="s">
        <v>127</v>
      </c>
      <c r="L101" s="181"/>
      <c r="M101" s="182" t="s">
        <v>21</v>
      </c>
      <c r="N101" s="183" t="s">
        <v>46</v>
      </c>
      <c r="O101" s="60"/>
      <c r="P101" s="170">
        <f t="shared" si="11"/>
        <v>0</v>
      </c>
      <c r="Q101" s="170">
        <v>0</v>
      </c>
      <c r="R101" s="170">
        <f t="shared" si="12"/>
        <v>0</v>
      </c>
      <c r="S101" s="170">
        <v>0</v>
      </c>
      <c r="T101" s="171">
        <f t="shared" si="13"/>
        <v>0</v>
      </c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R101" s="172" t="s">
        <v>133</v>
      </c>
      <c r="AT101" s="172" t="s">
        <v>130</v>
      </c>
      <c r="AU101" s="172" t="s">
        <v>80</v>
      </c>
      <c r="AY101" s="13" t="s">
        <v>122</v>
      </c>
      <c r="BE101" s="173">
        <f t="shared" si="14"/>
        <v>0</v>
      </c>
      <c r="BF101" s="173">
        <f t="shared" si="15"/>
        <v>0</v>
      </c>
      <c r="BG101" s="173">
        <f t="shared" si="16"/>
        <v>0</v>
      </c>
      <c r="BH101" s="173">
        <f t="shared" si="17"/>
        <v>0</v>
      </c>
      <c r="BI101" s="173">
        <f t="shared" si="18"/>
        <v>0</v>
      </c>
      <c r="BJ101" s="13" t="s">
        <v>80</v>
      </c>
      <c r="BK101" s="173">
        <f t="shared" si="19"/>
        <v>0</v>
      </c>
      <c r="BL101" s="13" t="s">
        <v>128</v>
      </c>
      <c r="BM101" s="172" t="s">
        <v>172</v>
      </c>
    </row>
    <row r="102" spans="1:65" s="2" customFormat="1" ht="24.2" customHeight="1">
      <c r="A102" s="30"/>
      <c r="B102" s="31"/>
      <c r="C102" s="161" t="s">
        <v>173</v>
      </c>
      <c r="D102" s="161" t="s">
        <v>123</v>
      </c>
      <c r="E102" s="162" t="s">
        <v>174</v>
      </c>
      <c r="F102" s="163" t="s">
        <v>175</v>
      </c>
      <c r="G102" s="164" t="s">
        <v>126</v>
      </c>
      <c r="H102" s="165">
        <v>8</v>
      </c>
      <c r="I102" s="166"/>
      <c r="J102" s="167">
        <f t="shared" si="10"/>
        <v>0</v>
      </c>
      <c r="K102" s="163" t="s">
        <v>127</v>
      </c>
      <c r="L102" s="35"/>
      <c r="M102" s="168" t="s">
        <v>21</v>
      </c>
      <c r="N102" s="169" t="s">
        <v>46</v>
      </c>
      <c r="O102" s="60"/>
      <c r="P102" s="170">
        <f t="shared" si="11"/>
        <v>0</v>
      </c>
      <c r="Q102" s="170">
        <v>0</v>
      </c>
      <c r="R102" s="170">
        <f t="shared" si="12"/>
        <v>0</v>
      </c>
      <c r="S102" s="170">
        <v>0</v>
      </c>
      <c r="T102" s="171">
        <f t="shared" si="13"/>
        <v>0</v>
      </c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R102" s="172" t="s">
        <v>128</v>
      </c>
      <c r="AT102" s="172" t="s">
        <v>123</v>
      </c>
      <c r="AU102" s="172" t="s">
        <v>80</v>
      </c>
      <c r="AY102" s="13" t="s">
        <v>122</v>
      </c>
      <c r="BE102" s="173">
        <f t="shared" si="14"/>
        <v>0</v>
      </c>
      <c r="BF102" s="173">
        <f t="shared" si="15"/>
        <v>0</v>
      </c>
      <c r="BG102" s="173">
        <f t="shared" si="16"/>
        <v>0</v>
      </c>
      <c r="BH102" s="173">
        <f t="shared" si="17"/>
        <v>0</v>
      </c>
      <c r="BI102" s="173">
        <f t="shared" si="18"/>
        <v>0</v>
      </c>
      <c r="BJ102" s="13" t="s">
        <v>80</v>
      </c>
      <c r="BK102" s="173">
        <f t="shared" si="19"/>
        <v>0</v>
      </c>
      <c r="BL102" s="13" t="s">
        <v>128</v>
      </c>
      <c r="BM102" s="172" t="s">
        <v>176</v>
      </c>
    </row>
    <row r="103" spans="1:65" s="2" customFormat="1" ht="24.2" customHeight="1">
      <c r="A103" s="30"/>
      <c r="B103" s="31"/>
      <c r="C103" s="174" t="s">
        <v>177</v>
      </c>
      <c r="D103" s="174" t="s">
        <v>130</v>
      </c>
      <c r="E103" s="175" t="s">
        <v>178</v>
      </c>
      <c r="F103" s="176" t="s">
        <v>179</v>
      </c>
      <c r="G103" s="177" t="s">
        <v>180</v>
      </c>
      <c r="H103" s="178">
        <v>68</v>
      </c>
      <c r="I103" s="179"/>
      <c r="J103" s="180">
        <f t="shared" si="10"/>
        <v>0</v>
      </c>
      <c r="K103" s="176" t="s">
        <v>127</v>
      </c>
      <c r="L103" s="181"/>
      <c r="M103" s="182" t="s">
        <v>21</v>
      </c>
      <c r="N103" s="183" t="s">
        <v>46</v>
      </c>
      <c r="O103" s="60"/>
      <c r="P103" s="170">
        <f t="shared" si="11"/>
        <v>0</v>
      </c>
      <c r="Q103" s="170">
        <v>0</v>
      </c>
      <c r="R103" s="170">
        <f t="shared" si="12"/>
        <v>0</v>
      </c>
      <c r="S103" s="170">
        <v>0</v>
      </c>
      <c r="T103" s="171">
        <f t="shared" si="13"/>
        <v>0</v>
      </c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R103" s="172" t="s">
        <v>133</v>
      </c>
      <c r="AT103" s="172" t="s">
        <v>130</v>
      </c>
      <c r="AU103" s="172" t="s">
        <v>80</v>
      </c>
      <c r="AY103" s="13" t="s">
        <v>122</v>
      </c>
      <c r="BE103" s="173">
        <f t="shared" si="14"/>
        <v>0</v>
      </c>
      <c r="BF103" s="173">
        <f t="shared" si="15"/>
        <v>0</v>
      </c>
      <c r="BG103" s="173">
        <f t="shared" si="16"/>
        <v>0</v>
      </c>
      <c r="BH103" s="173">
        <f t="shared" si="17"/>
        <v>0</v>
      </c>
      <c r="BI103" s="173">
        <f t="shared" si="18"/>
        <v>0</v>
      </c>
      <c r="BJ103" s="13" t="s">
        <v>80</v>
      </c>
      <c r="BK103" s="173">
        <f t="shared" si="19"/>
        <v>0</v>
      </c>
      <c r="BL103" s="13" t="s">
        <v>128</v>
      </c>
      <c r="BM103" s="172" t="s">
        <v>181</v>
      </c>
    </row>
    <row r="104" spans="1:65" s="2" customFormat="1" ht="24.2" customHeight="1">
      <c r="A104" s="30"/>
      <c r="B104" s="31"/>
      <c r="C104" s="174" t="s">
        <v>8</v>
      </c>
      <c r="D104" s="174" t="s">
        <v>130</v>
      </c>
      <c r="E104" s="175" t="s">
        <v>182</v>
      </c>
      <c r="F104" s="176" t="s">
        <v>183</v>
      </c>
      <c r="G104" s="177" t="s">
        <v>126</v>
      </c>
      <c r="H104" s="178">
        <v>4</v>
      </c>
      <c r="I104" s="179"/>
      <c r="J104" s="180">
        <f t="shared" si="10"/>
        <v>0</v>
      </c>
      <c r="K104" s="176" t="s">
        <v>127</v>
      </c>
      <c r="L104" s="181"/>
      <c r="M104" s="182" t="s">
        <v>21</v>
      </c>
      <c r="N104" s="183" t="s">
        <v>46</v>
      </c>
      <c r="O104" s="60"/>
      <c r="P104" s="170">
        <f t="shared" si="11"/>
        <v>0</v>
      </c>
      <c r="Q104" s="170">
        <v>0</v>
      </c>
      <c r="R104" s="170">
        <f t="shared" si="12"/>
        <v>0</v>
      </c>
      <c r="S104" s="170">
        <v>0</v>
      </c>
      <c r="T104" s="171">
        <f t="shared" si="13"/>
        <v>0</v>
      </c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R104" s="172" t="s">
        <v>133</v>
      </c>
      <c r="AT104" s="172" t="s">
        <v>130</v>
      </c>
      <c r="AU104" s="172" t="s">
        <v>80</v>
      </c>
      <c r="AY104" s="13" t="s">
        <v>122</v>
      </c>
      <c r="BE104" s="173">
        <f t="shared" si="14"/>
        <v>0</v>
      </c>
      <c r="BF104" s="173">
        <f t="shared" si="15"/>
        <v>0</v>
      </c>
      <c r="BG104" s="173">
        <f t="shared" si="16"/>
        <v>0</v>
      </c>
      <c r="BH104" s="173">
        <f t="shared" si="17"/>
        <v>0</v>
      </c>
      <c r="BI104" s="173">
        <f t="shared" si="18"/>
        <v>0</v>
      </c>
      <c r="BJ104" s="13" t="s">
        <v>80</v>
      </c>
      <c r="BK104" s="173">
        <f t="shared" si="19"/>
        <v>0</v>
      </c>
      <c r="BL104" s="13" t="s">
        <v>128</v>
      </c>
      <c r="BM104" s="172" t="s">
        <v>184</v>
      </c>
    </row>
    <row r="105" spans="1:65" s="2" customFormat="1" ht="24.2" customHeight="1">
      <c r="A105" s="30"/>
      <c r="B105" s="31"/>
      <c r="C105" s="174" t="s">
        <v>185</v>
      </c>
      <c r="D105" s="174" t="s">
        <v>130</v>
      </c>
      <c r="E105" s="175" t="s">
        <v>186</v>
      </c>
      <c r="F105" s="176" t="s">
        <v>187</v>
      </c>
      <c r="G105" s="177" t="s">
        <v>126</v>
      </c>
      <c r="H105" s="178">
        <v>4</v>
      </c>
      <c r="I105" s="179"/>
      <c r="J105" s="180">
        <f t="shared" si="10"/>
        <v>0</v>
      </c>
      <c r="K105" s="176" t="s">
        <v>127</v>
      </c>
      <c r="L105" s="181"/>
      <c r="M105" s="182" t="s">
        <v>21</v>
      </c>
      <c r="N105" s="183" t="s">
        <v>46</v>
      </c>
      <c r="O105" s="60"/>
      <c r="P105" s="170">
        <f t="shared" si="11"/>
        <v>0</v>
      </c>
      <c r="Q105" s="170">
        <v>0</v>
      </c>
      <c r="R105" s="170">
        <f t="shared" si="12"/>
        <v>0</v>
      </c>
      <c r="S105" s="170">
        <v>0</v>
      </c>
      <c r="T105" s="171">
        <f t="shared" si="13"/>
        <v>0</v>
      </c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R105" s="172" t="s">
        <v>133</v>
      </c>
      <c r="AT105" s="172" t="s">
        <v>130</v>
      </c>
      <c r="AU105" s="172" t="s">
        <v>80</v>
      </c>
      <c r="AY105" s="13" t="s">
        <v>122</v>
      </c>
      <c r="BE105" s="173">
        <f t="shared" si="14"/>
        <v>0</v>
      </c>
      <c r="BF105" s="173">
        <f t="shared" si="15"/>
        <v>0</v>
      </c>
      <c r="BG105" s="173">
        <f t="shared" si="16"/>
        <v>0</v>
      </c>
      <c r="BH105" s="173">
        <f t="shared" si="17"/>
        <v>0</v>
      </c>
      <c r="BI105" s="173">
        <f t="shared" si="18"/>
        <v>0</v>
      </c>
      <c r="BJ105" s="13" t="s">
        <v>80</v>
      </c>
      <c r="BK105" s="173">
        <f t="shared" si="19"/>
        <v>0</v>
      </c>
      <c r="BL105" s="13" t="s">
        <v>128</v>
      </c>
      <c r="BM105" s="172" t="s">
        <v>188</v>
      </c>
    </row>
    <row r="106" spans="1:65" s="2" customFormat="1" ht="24.2" customHeight="1">
      <c r="A106" s="30"/>
      <c r="B106" s="31"/>
      <c r="C106" s="161" t="s">
        <v>189</v>
      </c>
      <c r="D106" s="161" t="s">
        <v>123</v>
      </c>
      <c r="E106" s="162" t="s">
        <v>190</v>
      </c>
      <c r="F106" s="163" t="s">
        <v>191</v>
      </c>
      <c r="G106" s="164" t="s">
        <v>126</v>
      </c>
      <c r="H106" s="165">
        <v>8</v>
      </c>
      <c r="I106" s="166"/>
      <c r="J106" s="167">
        <f t="shared" si="10"/>
        <v>0</v>
      </c>
      <c r="K106" s="163" t="s">
        <v>127</v>
      </c>
      <c r="L106" s="35"/>
      <c r="M106" s="168" t="s">
        <v>21</v>
      </c>
      <c r="N106" s="169" t="s">
        <v>46</v>
      </c>
      <c r="O106" s="60"/>
      <c r="P106" s="170">
        <f t="shared" si="11"/>
        <v>0</v>
      </c>
      <c r="Q106" s="170">
        <v>0</v>
      </c>
      <c r="R106" s="170">
        <f t="shared" si="12"/>
        <v>0</v>
      </c>
      <c r="S106" s="170">
        <v>0</v>
      </c>
      <c r="T106" s="171">
        <f t="shared" si="13"/>
        <v>0</v>
      </c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R106" s="172" t="s">
        <v>128</v>
      </c>
      <c r="AT106" s="172" t="s">
        <v>123</v>
      </c>
      <c r="AU106" s="172" t="s">
        <v>80</v>
      </c>
      <c r="AY106" s="13" t="s">
        <v>122</v>
      </c>
      <c r="BE106" s="173">
        <f t="shared" si="14"/>
        <v>0</v>
      </c>
      <c r="BF106" s="173">
        <f t="shared" si="15"/>
        <v>0</v>
      </c>
      <c r="BG106" s="173">
        <f t="shared" si="16"/>
        <v>0</v>
      </c>
      <c r="BH106" s="173">
        <f t="shared" si="17"/>
        <v>0</v>
      </c>
      <c r="BI106" s="173">
        <f t="shared" si="18"/>
        <v>0</v>
      </c>
      <c r="BJ106" s="13" t="s">
        <v>80</v>
      </c>
      <c r="BK106" s="173">
        <f t="shared" si="19"/>
        <v>0</v>
      </c>
      <c r="BL106" s="13" t="s">
        <v>128</v>
      </c>
      <c r="BM106" s="172" t="s">
        <v>192</v>
      </c>
    </row>
    <row r="107" spans="1:65" s="2" customFormat="1" ht="24.2" customHeight="1">
      <c r="A107" s="30"/>
      <c r="B107" s="31"/>
      <c r="C107" s="174" t="s">
        <v>193</v>
      </c>
      <c r="D107" s="174" t="s">
        <v>130</v>
      </c>
      <c r="E107" s="175" t="s">
        <v>194</v>
      </c>
      <c r="F107" s="176" t="s">
        <v>195</v>
      </c>
      <c r="G107" s="177" t="s">
        <v>126</v>
      </c>
      <c r="H107" s="178">
        <v>4</v>
      </c>
      <c r="I107" s="179"/>
      <c r="J107" s="180">
        <f t="shared" si="10"/>
        <v>0</v>
      </c>
      <c r="K107" s="176" t="s">
        <v>127</v>
      </c>
      <c r="L107" s="181"/>
      <c r="M107" s="182" t="s">
        <v>21</v>
      </c>
      <c r="N107" s="183" t="s">
        <v>46</v>
      </c>
      <c r="O107" s="60"/>
      <c r="P107" s="170">
        <f t="shared" si="11"/>
        <v>0</v>
      </c>
      <c r="Q107" s="170">
        <v>0</v>
      </c>
      <c r="R107" s="170">
        <f t="shared" si="12"/>
        <v>0</v>
      </c>
      <c r="S107" s="170">
        <v>0</v>
      </c>
      <c r="T107" s="171">
        <f t="shared" si="13"/>
        <v>0</v>
      </c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R107" s="172" t="s">
        <v>133</v>
      </c>
      <c r="AT107" s="172" t="s">
        <v>130</v>
      </c>
      <c r="AU107" s="172" t="s">
        <v>80</v>
      </c>
      <c r="AY107" s="13" t="s">
        <v>122</v>
      </c>
      <c r="BE107" s="173">
        <f t="shared" si="14"/>
        <v>0</v>
      </c>
      <c r="BF107" s="173">
        <f t="shared" si="15"/>
        <v>0</v>
      </c>
      <c r="BG107" s="173">
        <f t="shared" si="16"/>
        <v>0</v>
      </c>
      <c r="BH107" s="173">
        <f t="shared" si="17"/>
        <v>0</v>
      </c>
      <c r="BI107" s="173">
        <f t="shared" si="18"/>
        <v>0</v>
      </c>
      <c r="BJ107" s="13" t="s">
        <v>80</v>
      </c>
      <c r="BK107" s="173">
        <f t="shared" si="19"/>
        <v>0</v>
      </c>
      <c r="BL107" s="13" t="s">
        <v>128</v>
      </c>
      <c r="BM107" s="172" t="s">
        <v>196</v>
      </c>
    </row>
    <row r="108" spans="1:65" s="2" customFormat="1" ht="24.2" customHeight="1">
      <c r="A108" s="30"/>
      <c r="B108" s="31"/>
      <c r="C108" s="174" t="s">
        <v>197</v>
      </c>
      <c r="D108" s="174" t="s">
        <v>130</v>
      </c>
      <c r="E108" s="175" t="s">
        <v>198</v>
      </c>
      <c r="F108" s="176" t="s">
        <v>199</v>
      </c>
      <c r="G108" s="177" t="s">
        <v>126</v>
      </c>
      <c r="H108" s="178">
        <v>4</v>
      </c>
      <c r="I108" s="179"/>
      <c r="J108" s="180">
        <f t="shared" si="10"/>
        <v>0</v>
      </c>
      <c r="K108" s="176" t="s">
        <v>127</v>
      </c>
      <c r="L108" s="181"/>
      <c r="M108" s="182" t="s">
        <v>21</v>
      </c>
      <c r="N108" s="183" t="s">
        <v>46</v>
      </c>
      <c r="O108" s="60"/>
      <c r="P108" s="170">
        <f t="shared" si="11"/>
        <v>0</v>
      </c>
      <c r="Q108" s="170">
        <v>0</v>
      </c>
      <c r="R108" s="170">
        <f t="shared" si="12"/>
        <v>0</v>
      </c>
      <c r="S108" s="170">
        <v>0</v>
      </c>
      <c r="T108" s="171">
        <f t="shared" si="13"/>
        <v>0</v>
      </c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R108" s="172" t="s">
        <v>133</v>
      </c>
      <c r="AT108" s="172" t="s">
        <v>130</v>
      </c>
      <c r="AU108" s="172" t="s">
        <v>80</v>
      </c>
      <c r="AY108" s="13" t="s">
        <v>122</v>
      </c>
      <c r="BE108" s="173">
        <f t="shared" si="14"/>
        <v>0</v>
      </c>
      <c r="BF108" s="173">
        <f t="shared" si="15"/>
        <v>0</v>
      </c>
      <c r="BG108" s="173">
        <f t="shared" si="16"/>
        <v>0</v>
      </c>
      <c r="BH108" s="173">
        <f t="shared" si="17"/>
        <v>0</v>
      </c>
      <c r="BI108" s="173">
        <f t="shared" si="18"/>
        <v>0</v>
      </c>
      <c r="BJ108" s="13" t="s">
        <v>80</v>
      </c>
      <c r="BK108" s="173">
        <f t="shared" si="19"/>
        <v>0</v>
      </c>
      <c r="BL108" s="13" t="s">
        <v>128</v>
      </c>
      <c r="BM108" s="172" t="s">
        <v>200</v>
      </c>
    </row>
    <row r="109" spans="1:65" s="2" customFormat="1" ht="24.2" customHeight="1">
      <c r="A109" s="30"/>
      <c r="B109" s="31"/>
      <c r="C109" s="161" t="s">
        <v>201</v>
      </c>
      <c r="D109" s="161" t="s">
        <v>123</v>
      </c>
      <c r="E109" s="162" t="s">
        <v>202</v>
      </c>
      <c r="F109" s="163" t="s">
        <v>203</v>
      </c>
      <c r="G109" s="164" t="s">
        <v>126</v>
      </c>
      <c r="H109" s="165">
        <v>4</v>
      </c>
      <c r="I109" s="166"/>
      <c r="J109" s="167">
        <f t="shared" si="10"/>
        <v>0</v>
      </c>
      <c r="K109" s="163" t="s">
        <v>127</v>
      </c>
      <c r="L109" s="35"/>
      <c r="M109" s="168" t="s">
        <v>21</v>
      </c>
      <c r="N109" s="169" t="s">
        <v>46</v>
      </c>
      <c r="O109" s="60"/>
      <c r="P109" s="170">
        <f t="shared" si="11"/>
        <v>0</v>
      </c>
      <c r="Q109" s="170">
        <v>0</v>
      </c>
      <c r="R109" s="170">
        <f t="shared" si="12"/>
        <v>0</v>
      </c>
      <c r="S109" s="170">
        <v>0</v>
      </c>
      <c r="T109" s="171">
        <f t="shared" si="13"/>
        <v>0</v>
      </c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R109" s="172" t="s">
        <v>128</v>
      </c>
      <c r="AT109" s="172" t="s">
        <v>123</v>
      </c>
      <c r="AU109" s="172" t="s">
        <v>80</v>
      </c>
      <c r="AY109" s="13" t="s">
        <v>122</v>
      </c>
      <c r="BE109" s="173">
        <f t="shared" si="14"/>
        <v>0</v>
      </c>
      <c r="BF109" s="173">
        <f t="shared" si="15"/>
        <v>0</v>
      </c>
      <c r="BG109" s="173">
        <f t="shared" si="16"/>
        <v>0</v>
      </c>
      <c r="BH109" s="173">
        <f t="shared" si="17"/>
        <v>0</v>
      </c>
      <c r="BI109" s="173">
        <f t="shared" si="18"/>
        <v>0</v>
      </c>
      <c r="BJ109" s="13" t="s">
        <v>80</v>
      </c>
      <c r="BK109" s="173">
        <f t="shared" si="19"/>
        <v>0</v>
      </c>
      <c r="BL109" s="13" t="s">
        <v>128</v>
      </c>
      <c r="BM109" s="172" t="s">
        <v>204</v>
      </c>
    </row>
    <row r="110" spans="1:65" s="11" customFormat="1" ht="25.9" customHeight="1">
      <c r="B110" s="147"/>
      <c r="C110" s="148"/>
      <c r="D110" s="149" t="s">
        <v>74</v>
      </c>
      <c r="E110" s="150" t="s">
        <v>205</v>
      </c>
      <c r="F110" s="150" t="s">
        <v>206</v>
      </c>
      <c r="G110" s="148"/>
      <c r="H110" s="148"/>
      <c r="I110" s="151"/>
      <c r="J110" s="152">
        <f>BK110</f>
        <v>0</v>
      </c>
      <c r="K110" s="148"/>
      <c r="L110" s="153"/>
      <c r="M110" s="154"/>
      <c r="N110" s="155"/>
      <c r="O110" s="155"/>
      <c r="P110" s="156">
        <f>SUM(P111:P144)</f>
        <v>0</v>
      </c>
      <c r="Q110" s="155"/>
      <c r="R110" s="156">
        <f>SUM(R111:R144)</f>
        <v>0</v>
      </c>
      <c r="S110" s="155"/>
      <c r="T110" s="157">
        <f>SUM(T111:T144)</f>
        <v>0</v>
      </c>
      <c r="AR110" s="158" t="s">
        <v>121</v>
      </c>
      <c r="AT110" s="159" t="s">
        <v>74</v>
      </c>
      <c r="AU110" s="159" t="s">
        <v>75</v>
      </c>
      <c r="AY110" s="158" t="s">
        <v>122</v>
      </c>
      <c r="BK110" s="160">
        <f>SUM(BK111:BK144)</f>
        <v>0</v>
      </c>
    </row>
    <row r="111" spans="1:65" s="2" customFormat="1" ht="24.2" customHeight="1">
      <c r="A111" s="30"/>
      <c r="B111" s="31"/>
      <c r="C111" s="161" t="s">
        <v>207</v>
      </c>
      <c r="D111" s="161" t="s">
        <v>123</v>
      </c>
      <c r="E111" s="162" t="s">
        <v>208</v>
      </c>
      <c r="F111" s="163" t="s">
        <v>209</v>
      </c>
      <c r="G111" s="164" t="s">
        <v>126</v>
      </c>
      <c r="H111" s="165">
        <v>4</v>
      </c>
      <c r="I111" s="166"/>
      <c r="J111" s="167">
        <f t="shared" ref="J111:J144" si="20">ROUND(I111*H111,2)</f>
        <v>0</v>
      </c>
      <c r="K111" s="163" t="s">
        <v>127</v>
      </c>
      <c r="L111" s="35"/>
      <c r="M111" s="168" t="s">
        <v>21</v>
      </c>
      <c r="N111" s="169" t="s">
        <v>46</v>
      </c>
      <c r="O111" s="60"/>
      <c r="P111" s="170">
        <f t="shared" ref="P111:P144" si="21">O111*H111</f>
        <v>0</v>
      </c>
      <c r="Q111" s="170">
        <v>0</v>
      </c>
      <c r="R111" s="170">
        <f t="shared" ref="R111:R144" si="22">Q111*H111</f>
        <v>0</v>
      </c>
      <c r="S111" s="170">
        <v>0</v>
      </c>
      <c r="T111" s="171">
        <f t="shared" ref="T111:T144" si="23">S111*H111</f>
        <v>0</v>
      </c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R111" s="172" t="s">
        <v>128</v>
      </c>
      <c r="AT111" s="172" t="s">
        <v>123</v>
      </c>
      <c r="AU111" s="172" t="s">
        <v>80</v>
      </c>
      <c r="AY111" s="13" t="s">
        <v>122</v>
      </c>
      <c r="BE111" s="173">
        <f t="shared" ref="BE111:BE144" si="24">IF(N111="základní",J111,0)</f>
        <v>0</v>
      </c>
      <c r="BF111" s="173">
        <f t="shared" ref="BF111:BF144" si="25">IF(N111="snížená",J111,0)</f>
        <v>0</v>
      </c>
      <c r="BG111" s="173">
        <f t="shared" ref="BG111:BG144" si="26">IF(N111="zákl. přenesená",J111,0)</f>
        <v>0</v>
      </c>
      <c r="BH111" s="173">
        <f t="shared" ref="BH111:BH144" si="27">IF(N111="sníž. přenesená",J111,0)</f>
        <v>0</v>
      </c>
      <c r="BI111" s="173">
        <f t="shared" ref="BI111:BI144" si="28">IF(N111="nulová",J111,0)</f>
        <v>0</v>
      </c>
      <c r="BJ111" s="13" t="s">
        <v>80</v>
      </c>
      <c r="BK111" s="173">
        <f t="shared" ref="BK111:BK144" si="29">ROUND(I111*H111,2)</f>
        <v>0</v>
      </c>
      <c r="BL111" s="13" t="s">
        <v>128</v>
      </c>
      <c r="BM111" s="172" t="s">
        <v>210</v>
      </c>
    </row>
    <row r="112" spans="1:65" s="2" customFormat="1" ht="24.2" customHeight="1">
      <c r="A112" s="30"/>
      <c r="B112" s="31"/>
      <c r="C112" s="174" t="s">
        <v>211</v>
      </c>
      <c r="D112" s="174" t="s">
        <v>130</v>
      </c>
      <c r="E112" s="175" t="s">
        <v>212</v>
      </c>
      <c r="F112" s="176" t="s">
        <v>213</v>
      </c>
      <c r="G112" s="177" t="s">
        <v>126</v>
      </c>
      <c r="H112" s="178">
        <v>4</v>
      </c>
      <c r="I112" s="179"/>
      <c r="J112" s="180">
        <f t="shared" si="20"/>
        <v>0</v>
      </c>
      <c r="K112" s="176" t="s">
        <v>127</v>
      </c>
      <c r="L112" s="181"/>
      <c r="M112" s="182" t="s">
        <v>21</v>
      </c>
      <c r="N112" s="183" t="s">
        <v>46</v>
      </c>
      <c r="O112" s="60"/>
      <c r="P112" s="170">
        <f t="shared" si="21"/>
        <v>0</v>
      </c>
      <c r="Q112" s="170">
        <v>0</v>
      </c>
      <c r="R112" s="170">
        <f t="shared" si="22"/>
        <v>0</v>
      </c>
      <c r="S112" s="170">
        <v>0</v>
      </c>
      <c r="T112" s="171">
        <f t="shared" si="23"/>
        <v>0</v>
      </c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R112" s="172" t="s">
        <v>133</v>
      </c>
      <c r="AT112" s="172" t="s">
        <v>130</v>
      </c>
      <c r="AU112" s="172" t="s">
        <v>80</v>
      </c>
      <c r="AY112" s="13" t="s">
        <v>122</v>
      </c>
      <c r="BE112" s="173">
        <f t="shared" si="24"/>
        <v>0</v>
      </c>
      <c r="BF112" s="173">
        <f t="shared" si="25"/>
        <v>0</v>
      </c>
      <c r="BG112" s="173">
        <f t="shared" si="26"/>
        <v>0</v>
      </c>
      <c r="BH112" s="173">
        <f t="shared" si="27"/>
        <v>0</v>
      </c>
      <c r="BI112" s="173">
        <f t="shared" si="28"/>
        <v>0</v>
      </c>
      <c r="BJ112" s="13" t="s">
        <v>80</v>
      </c>
      <c r="BK112" s="173">
        <f t="shared" si="29"/>
        <v>0</v>
      </c>
      <c r="BL112" s="13" t="s">
        <v>128</v>
      </c>
      <c r="BM112" s="172" t="s">
        <v>214</v>
      </c>
    </row>
    <row r="113" spans="1:65" s="2" customFormat="1" ht="24.2" customHeight="1">
      <c r="A113" s="30"/>
      <c r="B113" s="31"/>
      <c r="C113" s="174" t="s">
        <v>215</v>
      </c>
      <c r="D113" s="174" t="s">
        <v>130</v>
      </c>
      <c r="E113" s="175" t="s">
        <v>216</v>
      </c>
      <c r="F113" s="176" t="s">
        <v>217</v>
      </c>
      <c r="G113" s="177" t="s">
        <v>126</v>
      </c>
      <c r="H113" s="178">
        <v>20</v>
      </c>
      <c r="I113" s="179"/>
      <c r="J113" s="180">
        <f t="shared" si="20"/>
        <v>0</v>
      </c>
      <c r="K113" s="176" t="s">
        <v>127</v>
      </c>
      <c r="L113" s="181"/>
      <c r="M113" s="182" t="s">
        <v>21</v>
      </c>
      <c r="N113" s="183" t="s">
        <v>46</v>
      </c>
      <c r="O113" s="60"/>
      <c r="P113" s="170">
        <f t="shared" si="21"/>
        <v>0</v>
      </c>
      <c r="Q113" s="170">
        <v>0</v>
      </c>
      <c r="R113" s="170">
        <f t="shared" si="22"/>
        <v>0</v>
      </c>
      <c r="S113" s="170">
        <v>0</v>
      </c>
      <c r="T113" s="171">
        <f t="shared" si="23"/>
        <v>0</v>
      </c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R113" s="172" t="s">
        <v>133</v>
      </c>
      <c r="AT113" s="172" t="s">
        <v>130</v>
      </c>
      <c r="AU113" s="172" t="s">
        <v>80</v>
      </c>
      <c r="AY113" s="13" t="s">
        <v>122</v>
      </c>
      <c r="BE113" s="173">
        <f t="shared" si="24"/>
        <v>0</v>
      </c>
      <c r="BF113" s="173">
        <f t="shared" si="25"/>
        <v>0</v>
      </c>
      <c r="BG113" s="173">
        <f t="shared" si="26"/>
        <v>0</v>
      </c>
      <c r="BH113" s="173">
        <f t="shared" si="27"/>
        <v>0</v>
      </c>
      <c r="BI113" s="173">
        <f t="shared" si="28"/>
        <v>0</v>
      </c>
      <c r="BJ113" s="13" t="s">
        <v>80</v>
      </c>
      <c r="BK113" s="173">
        <f t="shared" si="29"/>
        <v>0</v>
      </c>
      <c r="BL113" s="13" t="s">
        <v>128</v>
      </c>
      <c r="BM113" s="172" t="s">
        <v>218</v>
      </c>
    </row>
    <row r="114" spans="1:65" s="2" customFormat="1" ht="24.2" customHeight="1">
      <c r="A114" s="30"/>
      <c r="B114" s="31"/>
      <c r="C114" s="161" t="s">
        <v>219</v>
      </c>
      <c r="D114" s="161" t="s">
        <v>123</v>
      </c>
      <c r="E114" s="162" t="s">
        <v>220</v>
      </c>
      <c r="F114" s="163" t="s">
        <v>221</v>
      </c>
      <c r="G114" s="164" t="s">
        <v>126</v>
      </c>
      <c r="H114" s="165">
        <v>44</v>
      </c>
      <c r="I114" s="166"/>
      <c r="J114" s="167">
        <f t="shared" si="20"/>
        <v>0</v>
      </c>
      <c r="K114" s="163" t="s">
        <v>127</v>
      </c>
      <c r="L114" s="35"/>
      <c r="M114" s="168" t="s">
        <v>21</v>
      </c>
      <c r="N114" s="169" t="s">
        <v>46</v>
      </c>
      <c r="O114" s="60"/>
      <c r="P114" s="170">
        <f t="shared" si="21"/>
        <v>0</v>
      </c>
      <c r="Q114" s="170">
        <v>0</v>
      </c>
      <c r="R114" s="170">
        <f t="shared" si="22"/>
        <v>0</v>
      </c>
      <c r="S114" s="170">
        <v>0</v>
      </c>
      <c r="T114" s="171">
        <f t="shared" si="23"/>
        <v>0</v>
      </c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R114" s="172" t="s">
        <v>128</v>
      </c>
      <c r="AT114" s="172" t="s">
        <v>123</v>
      </c>
      <c r="AU114" s="172" t="s">
        <v>80</v>
      </c>
      <c r="AY114" s="13" t="s">
        <v>122</v>
      </c>
      <c r="BE114" s="173">
        <f t="shared" si="24"/>
        <v>0</v>
      </c>
      <c r="BF114" s="173">
        <f t="shared" si="25"/>
        <v>0</v>
      </c>
      <c r="BG114" s="173">
        <f t="shared" si="26"/>
        <v>0</v>
      </c>
      <c r="BH114" s="173">
        <f t="shared" si="27"/>
        <v>0</v>
      </c>
      <c r="BI114" s="173">
        <f t="shared" si="28"/>
        <v>0</v>
      </c>
      <c r="BJ114" s="13" t="s">
        <v>80</v>
      </c>
      <c r="BK114" s="173">
        <f t="shared" si="29"/>
        <v>0</v>
      </c>
      <c r="BL114" s="13" t="s">
        <v>128</v>
      </c>
      <c r="BM114" s="172" t="s">
        <v>222</v>
      </c>
    </row>
    <row r="115" spans="1:65" s="2" customFormat="1" ht="24.2" customHeight="1">
      <c r="A115" s="30"/>
      <c r="B115" s="31"/>
      <c r="C115" s="161" t="s">
        <v>223</v>
      </c>
      <c r="D115" s="161" t="s">
        <v>123</v>
      </c>
      <c r="E115" s="162" t="s">
        <v>224</v>
      </c>
      <c r="F115" s="163" t="s">
        <v>225</v>
      </c>
      <c r="G115" s="164" t="s">
        <v>126</v>
      </c>
      <c r="H115" s="165">
        <v>10</v>
      </c>
      <c r="I115" s="166"/>
      <c r="J115" s="167">
        <f t="shared" si="20"/>
        <v>0</v>
      </c>
      <c r="K115" s="163" t="s">
        <v>127</v>
      </c>
      <c r="L115" s="35"/>
      <c r="M115" s="168" t="s">
        <v>21</v>
      </c>
      <c r="N115" s="169" t="s">
        <v>46</v>
      </c>
      <c r="O115" s="60"/>
      <c r="P115" s="170">
        <f t="shared" si="21"/>
        <v>0</v>
      </c>
      <c r="Q115" s="170">
        <v>0</v>
      </c>
      <c r="R115" s="170">
        <f t="shared" si="22"/>
        <v>0</v>
      </c>
      <c r="S115" s="170">
        <v>0</v>
      </c>
      <c r="T115" s="171">
        <f t="shared" si="23"/>
        <v>0</v>
      </c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R115" s="172" t="s">
        <v>128</v>
      </c>
      <c r="AT115" s="172" t="s">
        <v>123</v>
      </c>
      <c r="AU115" s="172" t="s">
        <v>80</v>
      </c>
      <c r="AY115" s="13" t="s">
        <v>122</v>
      </c>
      <c r="BE115" s="173">
        <f t="shared" si="24"/>
        <v>0</v>
      </c>
      <c r="BF115" s="173">
        <f t="shared" si="25"/>
        <v>0</v>
      </c>
      <c r="BG115" s="173">
        <f t="shared" si="26"/>
        <v>0</v>
      </c>
      <c r="BH115" s="173">
        <f t="shared" si="27"/>
        <v>0</v>
      </c>
      <c r="BI115" s="173">
        <f t="shared" si="28"/>
        <v>0</v>
      </c>
      <c r="BJ115" s="13" t="s">
        <v>80</v>
      </c>
      <c r="BK115" s="173">
        <f t="shared" si="29"/>
        <v>0</v>
      </c>
      <c r="BL115" s="13" t="s">
        <v>128</v>
      </c>
      <c r="BM115" s="172" t="s">
        <v>226</v>
      </c>
    </row>
    <row r="116" spans="1:65" s="2" customFormat="1" ht="24.2" customHeight="1">
      <c r="A116" s="30"/>
      <c r="B116" s="31"/>
      <c r="C116" s="174" t="s">
        <v>227</v>
      </c>
      <c r="D116" s="174" t="s">
        <v>130</v>
      </c>
      <c r="E116" s="175" t="s">
        <v>228</v>
      </c>
      <c r="F116" s="176" t="s">
        <v>229</v>
      </c>
      <c r="G116" s="177" t="s">
        <v>126</v>
      </c>
      <c r="H116" s="178">
        <v>10</v>
      </c>
      <c r="I116" s="179"/>
      <c r="J116" s="180">
        <f t="shared" si="20"/>
        <v>0</v>
      </c>
      <c r="K116" s="176" t="s">
        <v>127</v>
      </c>
      <c r="L116" s="181"/>
      <c r="M116" s="182" t="s">
        <v>21</v>
      </c>
      <c r="N116" s="183" t="s">
        <v>46</v>
      </c>
      <c r="O116" s="60"/>
      <c r="P116" s="170">
        <f t="shared" si="21"/>
        <v>0</v>
      </c>
      <c r="Q116" s="170">
        <v>0</v>
      </c>
      <c r="R116" s="170">
        <f t="shared" si="22"/>
        <v>0</v>
      </c>
      <c r="S116" s="170">
        <v>0</v>
      </c>
      <c r="T116" s="171">
        <f t="shared" si="23"/>
        <v>0</v>
      </c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R116" s="172" t="s">
        <v>133</v>
      </c>
      <c r="AT116" s="172" t="s">
        <v>130</v>
      </c>
      <c r="AU116" s="172" t="s">
        <v>80</v>
      </c>
      <c r="AY116" s="13" t="s">
        <v>122</v>
      </c>
      <c r="BE116" s="173">
        <f t="shared" si="24"/>
        <v>0</v>
      </c>
      <c r="BF116" s="173">
        <f t="shared" si="25"/>
        <v>0</v>
      </c>
      <c r="BG116" s="173">
        <f t="shared" si="26"/>
        <v>0</v>
      </c>
      <c r="BH116" s="173">
        <f t="shared" si="27"/>
        <v>0</v>
      </c>
      <c r="BI116" s="173">
        <f t="shared" si="28"/>
        <v>0</v>
      </c>
      <c r="BJ116" s="13" t="s">
        <v>80</v>
      </c>
      <c r="BK116" s="173">
        <f t="shared" si="29"/>
        <v>0</v>
      </c>
      <c r="BL116" s="13" t="s">
        <v>128</v>
      </c>
      <c r="BM116" s="172" t="s">
        <v>230</v>
      </c>
    </row>
    <row r="117" spans="1:65" s="2" customFormat="1" ht="24.2" customHeight="1">
      <c r="A117" s="30"/>
      <c r="B117" s="31"/>
      <c r="C117" s="161" t="s">
        <v>231</v>
      </c>
      <c r="D117" s="161" t="s">
        <v>123</v>
      </c>
      <c r="E117" s="162" t="s">
        <v>232</v>
      </c>
      <c r="F117" s="163" t="s">
        <v>233</v>
      </c>
      <c r="G117" s="164" t="s">
        <v>126</v>
      </c>
      <c r="H117" s="165">
        <v>6</v>
      </c>
      <c r="I117" s="166"/>
      <c r="J117" s="167">
        <f t="shared" si="20"/>
        <v>0</v>
      </c>
      <c r="K117" s="163" t="s">
        <v>127</v>
      </c>
      <c r="L117" s="35"/>
      <c r="M117" s="168" t="s">
        <v>21</v>
      </c>
      <c r="N117" s="169" t="s">
        <v>46</v>
      </c>
      <c r="O117" s="60"/>
      <c r="P117" s="170">
        <f t="shared" si="21"/>
        <v>0</v>
      </c>
      <c r="Q117" s="170">
        <v>0</v>
      </c>
      <c r="R117" s="170">
        <f t="shared" si="22"/>
        <v>0</v>
      </c>
      <c r="S117" s="170">
        <v>0</v>
      </c>
      <c r="T117" s="171">
        <f t="shared" si="23"/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R117" s="172" t="s">
        <v>128</v>
      </c>
      <c r="AT117" s="172" t="s">
        <v>123</v>
      </c>
      <c r="AU117" s="172" t="s">
        <v>80</v>
      </c>
      <c r="AY117" s="13" t="s">
        <v>122</v>
      </c>
      <c r="BE117" s="173">
        <f t="shared" si="24"/>
        <v>0</v>
      </c>
      <c r="BF117" s="173">
        <f t="shared" si="25"/>
        <v>0</v>
      </c>
      <c r="BG117" s="173">
        <f t="shared" si="26"/>
        <v>0</v>
      </c>
      <c r="BH117" s="173">
        <f t="shared" si="27"/>
        <v>0</v>
      </c>
      <c r="BI117" s="173">
        <f t="shared" si="28"/>
        <v>0</v>
      </c>
      <c r="BJ117" s="13" t="s">
        <v>80</v>
      </c>
      <c r="BK117" s="173">
        <f t="shared" si="29"/>
        <v>0</v>
      </c>
      <c r="BL117" s="13" t="s">
        <v>128</v>
      </c>
      <c r="BM117" s="172" t="s">
        <v>234</v>
      </c>
    </row>
    <row r="118" spans="1:65" s="2" customFormat="1" ht="24.2" customHeight="1">
      <c r="A118" s="30"/>
      <c r="B118" s="31"/>
      <c r="C118" s="174" t="s">
        <v>235</v>
      </c>
      <c r="D118" s="174" t="s">
        <v>130</v>
      </c>
      <c r="E118" s="175" t="s">
        <v>236</v>
      </c>
      <c r="F118" s="176" t="s">
        <v>237</v>
      </c>
      <c r="G118" s="177" t="s">
        <v>126</v>
      </c>
      <c r="H118" s="178">
        <v>6</v>
      </c>
      <c r="I118" s="179"/>
      <c r="J118" s="180">
        <f t="shared" si="20"/>
        <v>0</v>
      </c>
      <c r="K118" s="176" t="s">
        <v>127</v>
      </c>
      <c r="L118" s="181"/>
      <c r="M118" s="182" t="s">
        <v>21</v>
      </c>
      <c r="N118" s="183" t="s">
        <v>46</v>
      </c>
      <c r="O118" s="60"/>
      <c r="P118" s="170">
        <f t="shared" si="21"/>
        <v>0</v>
      </c>
      <c r="Q118" s="170">
        <v>0</v>
      </c>
      <c r="R118" s="170">
        <f t="shared" si="22"/>
        <v>0</v>
      </c>
      <c r="S118" s="170">
        <v>0</v>
      </c>
      <c r="T118" s="171">
        <f t="shared" si="23"/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R118" s="172" t="s">
        <v>133</v>
      </c>
      <c r="AT118" s="172" t="s">
        <v>130</v>
      </c>
      <c r="AU118" s="172" t="s">
        <v>80</v>
      </c>
      <c r="AY118" s="13" t="s">
        <v>122</v>
      </c>
      <c r="BE118" s="173">
        <f t="shared" si="24"/>
        <v>0</v>
      </c>
      <c r="BF118" s="173">
        <f t="shared" si="25"/>
        <v>0</v>
      </c>
      <c r="BG118" s="173">
        <f t="shared" si="26"/>
        <v>0</v>
      </c>
      <c r="BH118" s="173">
        <f t="shared" si="27"/>
        <v>0</v>
      </c>
      <c r="BI118" s="173">
        <f t="shared" si="28"/>
        <v>0</v>
      </c>
      <c r="BJ118" s="13" t="s">
        <v>80</v>
      </c>
      <c r="BK118" s="173">
        <f t="shared" si="29"/>
        <v>0</v>
      </c>
      <c r="BL118" s="13" t="s">
        <v>128</v>
      </c>
      <c r="BM118" s="172" t="s">
        <v>238</v>
      </c>
    </row>
    <row r="119" spans="1:65" s="2" customFormat="1" ht="24.2" customHeight="1">
      <c r="A119" s="30"/>
      <c r="B119" s="31"/>
      <c r="C119" s="161" t="s">
        <v>239</v>
      </c>
      <c r="D119" s="161" t="s">
        <v>123</v>
      </c>
      <c r="E119" s="162" t="s">
        <v>240</v>
      </c>
      <c r="F119" s="163" t="s">
        <v>241</v>
      </c>
      <c r="G119" s="164" t="s">
        <v>126</v>
      </c>
      <c r="H119" s="165">
        <v>4</v>
      </c>
      <c r="I119" s="166"/>
      <c r="J119" s="167">
        <f t="shared" si="20"/>
        <v>0</v>
      </c>
      <c r="K119" s="163" t="s">
        <v>127</v>
      </c>
      <c r="L119" s="35"/>
      <c r="M119" s="168" t="s">
        <v>21</v>
      </c>
      <c r="N119" s="169" t="s">
        <v>46</v>
      </c>
      <c r="O119" s="60"/>
      <c r="P119" s="170">
        <f t="shared" si="21"/>
        <v>0</v>
      </c>
      <c r="Q119" s="170">
        <v>0</v>
      </c>
      <c r="R119" s="170">
        <f t="shared" si="22"/>
        <v>0</v>
      </c>
      <c r="S119" s="170">
        <v>0</v>
      </c>
      <c r="T119" s="171">
        <f t="shared" si="23"/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72" t="s">
        <v>128</v>
      </c>
      <c r="AT119" s="172" t="s">
        <v>123</v>
      </c>
      <c r="AU119" s="172" t="s">
        <v>80</v>
      </c>
      <c r="AY119" s="13" t="s">
        <v>122</v>
      </c>
      <c r="BE119" s="173">
        <f t="shared" si="24"/>
        <v>0</v>
      </c>
      <c r="BF119" s="173">
        <f t="shared" si="25"/>
        <v>0</v>
      </c>
      <c r="BG119" s="173">
        <f t="shared" si="26"/>
        <v>0</v>
      </c>
      <c r="BH119" s="173">
        <f t="shared" si="27"/>
        <v>0</v>
      </c>
      <c r="BI119" s="173">
        <f t="shared" si="28"/>
        <v>0</v>
      </c>
      <c r="BJ119" s="13" t="s">
        <v>80</v>
      </c>
      <c r="BK119" s="173">
        <f t="shared" si="29"/>
        <v>0</v>
      </c>
      <c r="BL119" s="13" t="s">
        <v>128</v>
      </c>
      <c r="BM119" s="172" t="s">
        <v>242</v>
      </c>
    </row>
    <row r="120" spans="1:65" s="2" customFormat="1" ht="24.2" customHeight="1">
      <c r="A120" s="30"/>
      <c r="B120" s="31"/>
      <c r="C120" s="174" t="s">
        <v>243</v>
      </c>
      <c r="D120" s="174" t="s">
        <v>130</v>
      </c>
      <c r="E120" s="175" t="s">
        <v>244</v>
      </c>
      <c r="F120" s="176" t="s">
        <v>245</v>
      </c>
      <c r="G120" s="177" t="s">
        <v>126</v>
      </c>
      <c r="H120" s="178">
        <v>4</v>
      </c>
      <c r="I120" s="179"/>
      <c r="J120" s="180">
        <f t="shared" si="20"/>
        <v>0</v>
      </c>
      <c r="K120" s="176" t="s">
        <v>127</v>
      </c>
      <c r="L120" s="181"/>
      <c r="M120" s="182" t="s">
        <v>21</v>
      </c>
      <c r="N120" s="183" t="s">
        <v>46</v>
      </c>
      <c r="O120" s="60"/>
      <c r="P120" s="170">
        <f t="shared" si="21"/>
        <v>0</v>
      </c>
      <c r="Q120" s="170">
        <v>0</v>
      </c>
      <c r="R120" s="170">
        <f t="shared" si="22"/>
        <v>0</v>
      </c>
      <c r="S120" s="170">
        <v>0</v>
      </c>
      <c r="T120" s="171">
        <f t="shared" si="23"/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72" t="s">
        <v>133</v>
      </c>
      <c r="AT120" s="172" t="s">
        <v>130</v>
      </c>
      <c r="AU120" s="172" t="s">
        <v>80</v>
      </c>
      <c r="AY120" s="13" t="s">
        <v>122</v>
      </c>
      <c r="BE120" s="173">
        <f t="shared" si="24"/>
        <v>0</v>
      </c>
      <c r="BF120" s="173">
        <f t="shared" si="25"/>
        <v>0</v>
      </c>
      <c r="BG120" s="173">
        <f t="shared" si="26"/>
        <v>0</v>
      </c>
      <c r="BH120" s="173">
        <f t="shared" si="27"/>
        <v>0</v>
      </c>
      <c r="BI120" s="173">
        <f t="shared" si="28"/>
        <v>0</v>
      </c>
      <c r="BJ120" s="13" t="s">
        <v>80</v>
      </c>
      <c r="BK120" s="173">
        <f t="shared" si="29"/>
        <v>0</v>
      </c>
      <c r="BL120" s="13" t="s">
        <v>128</v>
      </c>
      <c r="BM120" s="172" t="s">
        <v>246</v>
      </c>
    </row>
    <row r="121" spans="1:65" s="2" customFormat="1" ht="24.2" customHeight="1">
      <c r="A121" s="30"/>
      <c r="B121" s="31"/>
      <c r="C121" s="161" t="s">
        <v>247</v>
      </c>
      <c r="D121" s="161" t="s">
        <v>123</v>
      </c>
      <c r="E121" s="162" t="s">
        <v>248</v>
      </c>
      <c r="F121" s="163" t="s">
        <v>249</v>
      </c>
      <c r="G121" s="164" t="s">
        <v>126</v>
      </c>
      <c r="H121" s="165">
        <v>175</v>
      </c>
      <c r="I121" s="166"/>
      <c r="J121" s="167">
        <f t="shared" si="20"/>
        <v>0</v>
      </c>
      <c r="K121" s="163" t="s">
        <v>127</v>
      </c>
      <c r="L121" s="35"/>
      <c r="M121" s="168" t="s">
        <v>21</v>
      </c>
      <c r="N121" s="169" t="s">
        <v>46</v>
      </c>
      <c r="O121" s="60"/>
      <c r="P121" s="170">
        <f t="shared" si="21"/>
        <v>0</v>
      </c>
      <c r="Q121" s="170">
        <v>0</v>
      </c>
      <c r="R121" s="170">
        <f t="shared" si="22"/>
        <v>0</v>
      </c>
      <c r="S121" s="170">
        <v>0</v>
      </c>
      <c r="T121" s="171">
        <f t="shared" si="23"/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72" t="s">
        <v>128</v>
      </c>
      <c r="AT121" s="172" t="s">
        <v>123</v>
      </c>
      <c r="AU121" s="172" t="s">
        <v>80</v>
      </c>
      <c r="AY121" s="13" t="s">
        <v>122</v>
      </c>
      <c r="BE121" s="173">
        <f t="shared" si="24"/>
        <v>0</v>
      </c>
      <c r="BF121" s="173">
        <f t="shared" si="25"/>
        <v>0</v>
      </c>
      <c r="BG121" s="173">
        <f t="shared" si="26"/>
        <v>0</v>
      </c>
      <c r="BH121" s="173">
        <f t="shared" si="27"/>
        <v>0</v>
      </c>
      <c r="BI121" s="173">
        <f t="shared" si="28"/>
        <v>0</v>
      </c>
      <c r="BJ121" s="13" t="s">
        <v>80</v>
      </c>
      <c r="BK121" s="173">
        <f t="shared" si="29"/>
        <v>0</v>
      </c>
      <c r="BL121" s="13" t="s">
        <v>128</v>
      </c>
      <c r="BM121" s="172" t="s">
        <v>250</v>
      </c>
    </row>
    <row r="122" spans="1:65" s="2" customFormat="1" ht="24.2" customHeight="1">
      <c r="A122" s="30"/>
      <c r="B122" s="31"/>
      <c r="C122" s="174" t="s">
        <v>251</v>
      </c>
      <c r="D122" s="174" t="s">
        <v>130</v>
      </c>
      <c r="E122" s="175" t="s">
        <v>252</v>
      </c>
      <c r="F122" s="176" t="s">
        <v>253</v>
      </c>
      <c r="G122" s="177" t="s">
        <v>126</v>
      </c>
      <c r="H122" s="178">
        <v>175</v>
      </c>
      <c r="I122" s="179"/>
      <c r="J122" s="180">
        <f t="shared" si="20"/>
        <v>0</v>
      </c>
      <c r="K122" s="176" t="s">
        <v>127</v>
      </c>
      <c r="L122" s="181"/>
      <c r="M122" s="182" t="s">
        <v>21</v>
      </c>
      <c r="N122" s="183" t="s">
        <v>46</v>
      </c>
      <c r="O122" s="60"/>
      <c r="P122" s="170">
        <f t="shared" si="21"/>
        <v>0</v>
      </c>
      <c r="Q122" s="170">
        <v>0</v>
      </c>
      <c r="R122" s="170">
        <f t="shared" si="22"/>
        <v>0</v>
      </c>
      <c r="S122" s="170">
        <v>0</v>
      </c>
      <c r="T122" s="171">
        <f t="shared" si="23"/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72" t="s">
        <v>133</v>
      </c>
      <c r="AT122" s="172" t="s">
        <v>130</v>
      </c>
      <c r="AU122" s="172" t="s">
        <v>80</v>
      </c>
      <c r="AY122" s="13" t="s">
        <v>122</v>
      </c>
      <c r="BE122" s="173">
        <f t="shared" si="24"/>
        <v>0</v>
      </c>
      <c r="BF122" s="173">
        <f t="shared" si="25"/>
        <v>0</v>
      </c>
      <c r="BG122" s="173">
        <f t="shared" si="26"/>
        <v>0</v>
      </c>
      <c r="BH122" s="173">
        <f t="shared" si="27"/>
        <v>0</v>
      </c>
      <c r="BI122" s="173">
        <f t="shared" si="28"/>
        <v>0</v>
      </c>
      <c r="BJ122" s="13" t="s">
        <v>80</v>
      </c>
      <c r="BK122" s="173">
        <f t="shared" si="29"/>
        <v>0</v>
      </c>
      <c r="BL122" s="13" t="s">
        <v>128</v>
      </c>
      <c r="BM122" s="172" t="s">
        <v>254</v>
      </c>
    </row>
    <row r="123" spans="1:65" s="2" customFormat="1" ht="24.2" customHeight="1">
      <c r="A123" s="30"/>
      <c r="B123" s="31"/>
      <c r="C123" s="161" t="s">
        <v>255</v>
      </c>
      <c r="D123" s="161" t="s">
        <v>123</v>
      </c>
      <c r="E123" s="162" t="s">
        <v>256</v>
      </c>
      <c r="F123" s="163" t="s">
        <v>257</v>
      </c>
      <c r="G123" s="164" t="s">
        <v>126</v>
      </c>
      <c r="H123" s="165">
        <v>4</v>
      </c>
      <c r="I123" s="166"/>
      <c r="J123" s="167">
        <f t="shared" si="20"/>
        <v>0</v>
      </c>
      <c r="K123" s="163" t="s">
        <v>127</v>
      </c>
      <c r="L123" s="35"/>
      <c r="M123" s="168" t="s">
        <v>21</v>
      </c>
      <c r="N123" s="169" t="s">
        <v>46</v>
      </c>
      <c r="O123" s="60"/>
      <c r="P123" s="170">
        <f t="shared" si="21"/>
        <v>0</v>
      </c>
      <c r="Q123" s="170">
        <v>0</v>
      </c>
      <c r="R123" s="170">
        <f t="shared" si="22"/>
        <v>0</v>
      </c>
      <c r="S123" s="170">
        <v>0</v>
      </c>
      <c r="T123" s="171">
        <f t="shared" si="2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72" t="s">
        <v>128</v>
      </c>
      <c r="AT123" s="172" t="s">
        <v>123</v>
      </c>
      <c r="AU123" s="172" t="s">
        <v>80</v>
      </c>
      <c r="AY123" s="13" t="s">
        <v>122</v>
      </c>
      <c r="BE123" s="173">
        <f t="shared" si="24"/>
        <v>0</v>
      </c>
      <c r="BF123" s="173">
        <f t="shared" si="25"/>
        <v>0</v>
      </c>
      <c r="BG123" s="173">
        <f t="shared" si="26"/>
        <v>0</v>
      </c>
      <c r="BH123" s="173">
        <f t="shared" si="27"/>
        <v>0</v>
      </c>
      <c r="BI123" s="173">
        <f t="shared" si="28"/>
        <v>0</v>
      </c>
      <c r="BJ123" s="13" t="s">
        <v>80</v>
      </c>
      <c r="BK123" s="173">
        <f t="shared" si="29"/>
        <v>0</v>
      </c>
      <c r="BL123" s="13" t="s">
        <v>128</v>
      </c>
      <c r="BM123" s="172" t="s">
        <v>258</v>
      </c>
    </row>
    <row r="124" spans="1:65" s="2" customFormat="1" ht="24.2" customHeight="1">
      <c r="A124" s="30"/>
      <c r="B124" s="31"/>
      <c r="C124" s="174" t="s">
        <v>259</v>
      </c>
      <c r="D124" s="174" t="s">
        <v>130</v>
      </c>
      <c r="E124" s="175" t="s">
        <v>260</v>
      </c>
      <c r="F124" s="176" t="s">
        <v>261</v>
      </c>
      <c r="G124" s="177" t="s">
        <v>126</v>
      </c>
      <c r="H124" s="178">
        <v>4</v>
      </c>
      <c r="I124" s="179"/>
      <c r="J124" s="180">
        <f t="shared" si="20"/>
        <v>0</v>
      </c>
      <c r="K124" s="176" t="s">
        <v>127</v>
      </c>
      <c r="L124" s="181"/>
      <c r="M124" s="182" t="s">
        <v>21</v>
      </c>
      <c r="N124" s="183" t="s">
        <v>46</v>
      </c>
      <c r="O124" s="60"/>
      <c r="P124" s="170">
        <f t="shared" si="21"/>
        <v>0</v>
      </c>
      <c r="Q124" s="170">
        <v>0</v>
      </c>
      <c r="R124" s="170">
        <f t="shared" si="22"/>
        <v>0</v>
      </c>
      <c r="S124" s="170">
        <v>0</v>
      </c>
      <c r="T124" s="171">
        <f t="shared" si="2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72" t="s">
        <v>133</v>
      </c>
      <c r="AT124" s="172" t="s">
        <v>130</v>
      </c>
      <c r="AU124" s="172" t="s">
        <v>80</v>
      </c>
      <c r="AY124" s="13" t="s">
        <v>122</v>
      </c>
      <c r="BE124" s="173">
        <f t="shared" si="24"/>
        <v>0</v>
      </c>
      <c r="BF124" s="173">
        <f t="shared" si="25"/>
        <v>0</v>
      </c>
      <c r="BG124" s="173">
        <f t="shared" si="26"/>
        <v>0</v>
      </c>
      <c r="BH124" s="173">
        <f t="shared" si="27"/>
        <v>0</v>
      </c>
      <c r="BI124" s="173">
        <f t="shared" si="28"/>
        <v>0</v>
      </c>
      <c r="BJ124" s="13" t="s">
        <v>80</v>
      </c>
      <c r="BK124" s="173">
        <f t="shared" si="29"/>
        <v>0</v>
      </c>
      <c r="BL124" s="13" t="s">
        <v>128</v>
      </c>
      <c r="BM124" s="172" t="s">
        <v>262</v>
      </c>
    </row>
    <row r="125" spans="1:65" s="2" customFormat="1" ht="24.2" customHeight="1">
      <c r="A125" s="30"/>
      <c r="B125" s="31"/>
      <c r="C125" s="161" t="s">
        <v>263</v>
      </c>
      <c r="D125" s="161" t="s">
        <v>123</v>
      </c>
      <c r="E125" s="162" t="s">
        <v>264</v>
      </c>
      <c r="F125" s="163" t="s">
        <v>265</v>
      </c>
      <c r="G125" s="164" t="s">
        <v>180</v>
      </c>
      <c r="H125" s="165">
        <v>1050</v>
      </c>
      <c r="I125" s="166"/>
      <c r="J125" s="167">
        <f t="shared" si="20"/>
        <v>0</v>
      </c>
      <c r="K125" s="163" t="s">
        <v>127</v>
      </c>
      <c r="L125" s="35"/>
      <c r="M125" s="168" t="s">
        <v>21</v>
      </c>
      <c r="N125" s="169" t="s">
        <v>46</v>
      </c>
      <c r="O125" s="60"/>
      <c r="P125" s="170">
        <f t="shared" si="21"/>
        <v>0</v>
      </c>
      <c r="Q125" s="170">
        <v>0</v>
      </c>
      <c r="R125" s="170">
        <f t="shared" si="22"/>
        <v>0</v>
      </c>
      <c r="S125" s="170">
        <v>0</v>
      </c>
      <c r="T125" s="171">
        <f t="shared" si="2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72" t="s">
        <v>128</v>
      </c>
      <c r="AT125" s="172" t="s">
        <v>123</v>
      </c>
      <c r="AU125" s="172" t="s">
        <v>80</v>
      </c>
      <c r="AY125" s="13" t="s">
        <v>122</v>
      </c>
      <c r="BE125" s="173">
        <f t="shared" si="24"/>
        <v>0</v>
      </c>
      <c r="BF125" s="173">
        <f t="shared" si="25"/>
        <v>0</v>
      </c>
      <c r="BG125" s="173">
        <f t="shared" si="26"/>
        <v>0</v>
      </c>
      <c r="BH125" s="173">
        <f t="shared" si="27"/>
        <v>0</v>
      </c>
      <c r="BI125" s="173">
        <f t="shared" si="28"/>
        <v>0</v>
      </c>
      <c r="BJ125" s="13" t="s">
        <v>80</v>
      </c>
      <c r="BK125" s="173">
        <f t="shared" si="29"/>
        <v>0</v>
      </c>
      <c r="BL125" s="13" t="s">
        <v>128</v>
      </c>
      <c r="BM125" s="172" t="s">
        <v>266</v>
      </c>
    </row>
    <row r="126" spans="1:65" s="2" customFormat="1" ht="24.2" customHeight="1">
      <c r="A126" s="30"/>
      <c r="B126" s="31"/>
      <c r="C126" s="161" t="s">
        <v>267</v>
      </c>
      <c r="D126" s="161" t="s">
        <v>123</v>
      </c>
      <c r="E126" s="162" t="s">
        <v>268</v>
      </c>
      <c r="F126" s="163" t="s">
        <v>269</v>
      </c>
      <c r="G126" s="164" t="s">
        <v>126</v>
      </c>
      <c r="H126" s="165">
        <v>5</v>
      </c>
      <c r="I126" s="166"/>
      <c r="J126" s="167">
        <f t="shared" si="20"/>
        <v>0</v>
      </c>
      <c r="K126" s="163" t="s">
        <v>127</v>
      </c>
      <c r="L126" s="35"/>
      <c r="M126" s="168" t="s">
        <v>21</v>
      </c>
      <c r="N126" s="169" t="s">
        <v>46</v>
      </c>
      <c r="O126" s="60"/>
      <c r="P126" s="170">
        <f t="shared" si="21"/>
        <v>0</v>
      </c>
      <c r="Q126" s="170">
        <v>0</v>
      </c>
      <c r="R126" s="170">
        <f t="shared" si="22"/>
        <v>0</v>
      </c>
      <c r="S126" s="170">
        <v>0</v>
      </c>
      <c r="T126" s="171">
        <f t="shared" si="2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72" t="s">
        <v>128</v>
      </c>
      <c r="AT126" s="172" t="s">
        <v>123</v>
      </c>
      <c r="AU126" s="172" t="s">
        <v>80</v>
      </c>
      <c r="AY126" s="13" t="s">
        <v>122</v>
      </c>
      <c r="BE126" s="173">
        <f t="shared" si="24"/>
        <v>0</v>
      </c>
      <c r="BF126" s="173">
        <f t="shared" si="25"/>
        <v>0</v>
      </c>
      <c r="BG126" s="173">
        <f t="shared" si="26"/>
        <v>0</v>
      </c>
      <c r="BH126" s="173">
        <f t="shared" si="27"/>
        <v>0</v>
      </c>
      <c r="BI126" s="173">
        <f t="shared" si="28"/>
        <v>0</v>
      </c>
      <c r="BJ126" s="13" t="s">
        <v>80</v>
      </c>
      <c r="BK126" s="173">
        <f t="shared" si="29"/>
        <v>0</v>
      </c>
      <c r="BL126" s="13" t="s">
        <v>128</v>
      </c>
      <c r="BM126" s="172" t="s">
        <v>270</v>
      </c>
    </row>
    <row r="127" spans="1:65" s="2" customFormat="1" ht="24.2" customHeight="1">
      <c r="A127" s="30"/>
      <c r="B127" s="31"/>
      <c r="C127" s="161" t="s">
        <v>271</v>
      </c>
      <c r="D127" s="161" t="s">
        <v>123</v>
      </c>
      <c r="E127" s="162" t="s">
        <v>272</v>
      </c>
      <c r="F127" s="163" t="s">
        <v>273</v>
      </c>
      <c r="G127" s="164" t="s">
        <v>126</v>
      </c>
      <c r="H127" s="165">
        <v>5</v>
      </c>
      <c r="I127" s="166"/>
      <c r="J127" s="167">
        <f t="shared" si="20"/>
        <v>0</v>
      </c>
      <c r="K127" s="163" t="s">
        <v>127</v>
      </c>
      <c r="L127" s="35"/>
      <c r="M127" s="168" t="s">
        <v>21</v>
      </c>
      <c r="N127" s="169" t="s">
        <v>46</v>
      </c>
      <c r="O127" s="60"/>
      <c r="P127" s="170">
        <f t="shared" si="21"/>
        <v>0</v>
      </c>
      <c r="Q127" s="170">
        <v>0</v>
      </c>
      <c r="R127" s="170">
        <f t="shared" si="22"/>
        <v>0</v>
      </c>
      <c r="S127" s="170">
        <v>0</v>
      </c>
      <c r="T127" s="171">
        <f t="shared" si="2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72" t="s">
        <v>128</v>
      </c>
      <c r="AT127" s="172" t="s">
        <v>123</v>
      </c>
      <c r="AU127" s="172" t="s">
        <v>80</v>
      </c>
      <c r="AY127" s="13" t="s">
        <v>122</v>
      </c>
      <c r="BE127" s="173">
        <f t="shared" si="24"/>
        <v>0</v>
      </c>
      <c r="BF127" s="173">
        <f t="shared" si="25"/>
        <v>0</v>
      </c>
      <c r="BG127" s="173">
        <f t="shared" si="26"/>
        <v>0</v>
      </c>
      <c r="BH127" s="173">
        <f t="shared" si="27"/>
        <v>0</v>
      </c>
      <c r="BI127" s="173">
        <f t="shared" si="28"/>
        <v>0</v>
      </c>
      <c r="BJ127" s="13" t="s">
        <v>80</v>
      </c>
      <c r="BK127" s="173">
        <f t="shared" si="29"/>
        <v>0</v>
      </c>
      <c r="BL127" s="13" t="s">
        <v>128</v>
      </c>
      <c r="BM127" s="172" t="s">
        <v>274</v>
      </c>
    </row>
    <row r="128" spans="1:65" s="2" customFormat="1" ht="24.2" customHeight="1">
      <c r="A128" s="30"/>
      <c r="B128" s="31"/>
      <c r="C128" s="161" t="s">
        <v>275</v>
      </c>
      <c r="D128" s="161" t="s">
        <v>123</v>
      </c>
      <c r="E128" s="162" t="s">
        <v>276</v>
      </c>
      <c r="F128" s="163" t="s">
        <v>277</v>
      </c>
      <c r="G128" s="164" t="s">
        <v>126</v>
      </c>
      <c r="H128" s="165">
        <v>5</v>
      </c>
      <c r="I128" s="166"/>
      <c r="J128" s="167">
        <f t="shared" si="20"/>
        <v>0</v>
      </c>
      <c r="K128" s="163" t="s">
        <v>127</v>
      </c>
      <c r="L128" s="35"/>
      <c r="M128" s="168" t="s">
        <v>21</v>
      </c>
      <c r="N128" s="169" t="s">
        <v>46</v>
      </c>
      <c r="O128" s="60"/>
      <c r="P128" s="170">
        <f t="shared" si="21"/>
        <v>0</v>
      </c>
      <c r="Q128" s="170">
        <v>0</v>
      </c>
      <c r="R128" s="170">
        <f t="shared" si="22"/>
        <v>0</v>
      </c>
      <c r="S128" s="170">
        <v>0</v>
      </c>
      <c r="T128" s="171">
        <f t="shared" si="2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72" t="s">
        <v>128</v>
      </c>
      <c r="AT128" s="172" t="s">
        <v>123</v>
      </c>
      <c r="AU128" s="172" t="s">
        <v>80</v>
      </c>
      <c r="AY128" s="13" t="s">
        <v>122</v>
      </c>
      <c r="BE128" s="173">
        <f t="shared" si="24"/>
        <v>0</v>
      </c>
      <c r="BF128" s="173">
        <f t="shared" si="25"/>
        <v>0</v>
      </c>
      <c r="BG128" s="173">
        <f t="shared" si="26"/>
        <v>0</v>
      </c>
      <c r="BH128" s="173">
        <f t="shared" si="27"/>
        <v>0</v>
      </c>
      <c r="BI128" s="173">
        <f t="shared" si="28"/>
        <v>0</v>
      </c>
      <c r="BJ128" s="13" t="s">
        <v>80</v>
      </c>
      <c r="BK128" s="173">
        <f t="shared" si="29"/>
        <v>0</v>
      </c>
      <c r="BL128" s="13" t="s">
        <v>128</v>
      </c>
      <c r="BM128" s="172" t="s">
        <v>278</v>
      </c>
    </row>
    <row r="129" spans="1:65" s="2" customFormat="1" ht="24.2" customHeight="1">
      <c r="A129" s="30"/>
      <c r="B129" s="31"/>
      <c r="C129" s="161" t="s">
        <v>279</v>
      </c>
      <c r="D129" s="161" t="s">
        <v>123</v>
      </c>
      <c r="E129" s="162" t="s">
        <v>280</v>
      </c>
      <c r="F129" s="163" t="s">
        <v>281</v>
      </c>
      <c r="G129" s="164" t="s">
        <v>126</v>
      </c>
      <c r="H129" s="165">
        <v>4</v>
      </c>
      <c r="I129" s="166"/>
      <c r="J129" s="167">
        <f t="shared" si="20"/>
        <v>0</v>
      </c>
      <c r="K129" s="163" t="s">
        <v>127</v>
      </c>
      <c r="L129" s="35"/>
      <c r="M129" s="168" t="s">
        <v>21</v>
      </c>
      <c r="N129" s="169" t="s">
        <v>46</v>
      </c>
      <c r="O129" s="60"/>
      <c r="P129" s="170">
        <f t="shared" si="21"/>
        <v>0</v>
      </c>
      <c r="Q129" s="170">
        <v>0</v>
      </c>
      <c r="R129" s="170">
        <f t="shared" si="22"/>
        <v>0</v>
      </c>
      <c r="S129" s="170">
        <v>0</v>
      </c>
      <c r="T129" s="171">
        <f t="shared" si="2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72" t="s">
        <v>128</v>
      </c>
      <c r="AT129" s="172" t="s">
        <v>123</v>
      </c>
      <c r="AU129" s="172" t="s">
        <v>80</v>
      </c>
      <c r="AY129" s="13" t="s">
        <v>122</v>
      </c>
      <c r="BE129" s="173">
        <f t="shared" si="24"/>
        <v>0</v>
      </c>
      <c r="BF129" s="173">
        <f t="shared" si="25"/>
        <v>0</v>
      </c>
      <c r="BG129" s="173">
        <f t="shared" si="26"/>
        <v>0</v>
      </c>
      <c r="BH129" s="173">
        <f t="shared" si="27"/>
        <v>0</v>
      </c>
      <c r="BI129" s="173">
        <f t="shared" si="28"/>
        <v>0</v>
      </c>
      <c r="BJ129" s="13" t="s">
        <v>80</v>
      </c>
      <c r="BK129" s="173">
        <f t="shared" si="29"/>
        <v>0</v>
      </c>
      <c r="BL129" s="13" t="s">
        <v>128</v>
      </c>
      <c r="BM129" s="172" t="s">
        <v>282</v>
      </c>
    </row>
    <row r="130" spans="1:65" s="2" customFormat="1" ht="24.2" customHeight="1">
      <c r="A130" s="30"/>
      <c r="B130" s="31"/>
      <c r="C130" s="174" t="s">
        <v>283</v>
      </c>
      <c r="D130" s="174" t="s">
        <v>130</v>
      </c>
      <c r="E130" s="175" t="s">
        <v>284</v>
      </c>
      <c r="F130" s="176" t="s">
        <v>285</v>
      </c>
      <c r="G130" s="177" t="s">
        <v>126</v>
      </c>
      <c r="H130" s="178">
        <v>4</v>
      </c>
      <c r="I130" s="179"/>
      <c r="J130" s="180">
        <f t="shared" si="20"/>
        <v>0</v>
      </c>
      <c r="K130" s="176" t="s">
        <v>127</v>
      </c>
      <c r="L130" s="181"/>
      <c r="M130" s="182" t="s">
        <v>21</v>
      </c>
      <c r="N130" s="183" t="s">
        <v>46</v>
      </c>
      <c r="O130" s="60"/>
      <c r="P130" s="170">
        <f t="shared" si="21"/>
        <v>0</v>
      </c>
      <c r="Q130" s="170">
        <v>0</v>
      </c>
      <c r="R130" s="170">
        <f t="shared" si="22"/>
        <v>0</v>
      </c>
      <c r="S130" s="170">
        <v>0</v>
      </c>
      <c r="T130" s="171">
        <f t="shared" si="2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72" t="s">
        <v>133</v>
      </c>
      <c r="AT130" s="172" t="s">
        <v>130</v>
      </c>
      <c r="AU130" s="172" t="s">
        <v>80</v>
      </c>
      <c r="AY130" s="13" t="s">
        <v>122</v>
      </c>
      <c r="BE130" s="173">
        <f t="shared" si="24"/>
        <v>0</v>
      </c>
      <c r="BF130" s="173">
        <f t="shared" si="25"/>
        <v>0</v>
      </c>
      <c r="BG130" s="173">
        <f t="shared" si="26"/>
        <v>0</v>
      </c>
      <c r="BH130" s="173">
        <f t="shared" si="27"/>
        <v>0</v>
      </c>
      <c r="BI130" s="173">
        <f t="shared" si="28"/>
        <v>0</v>
      </c>
      <c r="BJ130" s="13" t="s">
        <v>80</v>
      </c>
      <c r="BK130" s="173">
        <f t="shared" si="29"/>
        <v>0</v>
      </c>
      <c r="BL130" s="13" t="s">
        <v>128</v>
      </c>
      <c r="BM130" s="172" t="s">
        <v>286</v>
      </c>
    </row>
    <row r="131" spans="1:65" s="2" customFormat="1" ht="24.2" customHeight="1">
      <c r="A131" s="30"/>
      <c r="B131" s="31"/>
      <c r="C131" s="161" t="s">
        <v>287</v>
      </c>
      <c r="D131" s="161" t="s">
        <v>123</v>
      </c>
      <c r="E131" s="162" t="s">
        <v>288</v>
      </c>
      <c r="F131" s="163" t="s">
        <v>289</v>
      </c>
      <c r="G131" s="164" t="s">
        <v>126</v>
      </c>
      <c r="H131" s="165">
        <v>4</v>
      </c>
      <c r="I131" s="166"/>
      <c r="J131" s="167">
        <f t="shared" si="20"/>
        <v>0</v>
      </c>
      <c r="K131" s="163" t="s">
        <v>127</v>
      </c>
      <c r="L131" s="35"/>
      <c r="M131" s="168" t="s">
        <v>21</v>
      </c>
      <c r="N131" s="169" t="s">
        <v>46</v>
      </c>
      <c r="O131" s="60"/>
      <c r="P131" s="170">
        <f t="shared" si="21"/>
        <v>0</v>
      </c>
      <c r="Q131" s="170">
        <v>0</v>
      </c>
      <c r="R131" s="170">
        <f t="shared" si="22"/>
        <v>0</v>
      </c>
      <c r="S131" s="170">
        <v>0</v>
      </c>
      <c r="T131" s="171">
        <f t="shared" si="2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72" t="s">
        <v>128</v>
      </c>
      <c r="AT131" s="172" t="s">
        <v>123</v>
      </c>
      <c r="AU131" s="172" t="s">
        <v>80</v>
      </c>
      <c r="AY131" s="13" t="s">
        <v>122</v>
      </c>
      <c r="BE131" s="173">
        <f t="shared" si="24"/>
        <v>0</v>
      </c>
      <c r="BF131" s="173">
        <f t="shared" si="25"/>
        <v>0</v>
      </c>
      <c r="BG131" s="173">
        <f t="shared" si="26"/>
        <v>0</v>
      </c>
      <c r="BH131" s="173">
        <f t="shared" si="27"/>
        <v>0</v>
      </c>
      <c r="BI131" s="173">
        <f t="shared" si="28"/>
        <v>0</v>
      </c>
      <c r="BJ131" s="13" t="s">
        <v>80</v>
      </c>
      <c r="BK131" s="173">
        <f t="shared" si="29"/>
        <v>0</v>
      </c>
      <c r="BL131" s="13" t="s">
        <v>128</v>
      </c>
      <c r="BM131" s="172" t="s">
        <v>290</v>
      </c>
    </row>
    <row r="132" spans="1:65" s="2" customFormat="1" ht="24.2" customHeight="1">
      <c r="A132" s="30"/>
      <c r="B132" s="31"/>
      <c r="C132" s="174" t="s">
        <v>291</v>
      </c>
      <c r="D132" s="174" t="s">
        <v>130</v>
      </c>
      <c r="E132" s="175" t="s">
        <v>292</v>
      </c>
      <c r="F132" s="176" t="s">
        <v>293</v>
      </c>
      <c r="G132" s="177" t="s">
        <v>126</v>
      </c>
      <c r="H132" s="178">
        <v>4</v>
      </c>
      <c r="I132" s="179"/>
      <c r="J132" s="180">
        <f t="shared" si="20"/>
        <v>0</v>
      </c>
      <c r="K132" s="176" t="s">
        <v>127</v>
      </c>
      <c r="L132" s="181"/>
      <c r="M132" s="182" t="s">
        <v>21</v>
      </c>
      <c r="N132" s="183" t="s">
        <v>46</v>
      </c>
      <c r="O132" s="60"/>
      <c r="P132" s="170">
        <f t="shared" si="21"/>
        <v>0</v>
      </c>
      <c r="Q132" s="170">
        <v>0</v>
      </c>
      <c r="R132" s="170">
        <f t="shared" si="22"/>
        <v>0</v>
      </c>
      <c r="S132" s="170">
        <v>0</v>
      </c>
      <c r="T132" s="171">
        <f t="shared" si="2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72" t="s">
        <v>133</v>
      </c>
      <c r="AT132" s="172" t="s">
        <v>130</v>
      </c>
      <c r="AU132" s="172" t="s">
        <v>80</v>
      </c>
      <c r="AY132" s="13" t="s">
        <v>122</v>
      </c>
      <c r="BE132" s="173">
        <f t="shared" si="24"/>
        <v>0</v>
      </c>
      <c r="BF132" s="173">
        <f t="shared" si="25"/>
        <v>0</v>
      </c>
      <c r="BG132" s="173">
        <f t="shared" si="26"/>
        <v>0</v>
      </c>
      <c r="BH132" s="173">
        <f t="shared" si="27"/>
        <v>0</v>
      </c>
      <c r="BI132" s="173">
        <f t="shared" si="28"/>
        <v>0</v>
      </c>
      <c r="BJ132" s="13" t="s">
        <v>80</v>
      </c>
      <c r="BK132" s="173">
        <f t="shared" si="29"/>
        <v>0</v>
      </c>
      <c r="BL132" s="13" t="s">
        <v>128</v>
      </c>
      <c r="BM132" s="172" t="s">
        <v>294</v>
      </c>
    </row>
    <row r="133" spans="1:65" s="2" customFormat="1" ht="24.2" customHeight="1">
      <c r="A133" s="30"/>
      <c r="B133" s="31"/>
      <c r="C133" s="161" t="s">
        <v>295</v>
      </c>
      <c r="D133" s="161" t="s">
        <v>123</v>
      </c>
      <c r="E133" s="162" t="s">
        <v>296</v>
      </c>
      <c r="F133" s="163" t="s">
        <v>297</v>
      </c>
      <c r="G133" s="164" t="s">
        <v>126</v>
      </c>
      <c r="H133" s="165">
        <v>2</v>
      </c>
      <c r="I133" s="166"/>
      <c r="J133" s="167">
        <f t="shared" si="20"/>
        <v>0</v>
      </c>
      <c r="K133" s="163" t="s">
        <v>127</v>
      </c>
      <c r="L133" s="35"/>
      <c r="M133" s="168" t="s">
        <v>21</v>
      </c>
      <c r="N133" s="169" t="s">
        <v>46</v>
      </c>
      <c r="O133" s="60"/>
      <c r="P133" s="170">
        <f t="shared" si="21"/>
        <v>0</v>
      </c>
      <c r="Q133" s="170">
        <v>0</v>
      </c>
      <c r="R133" s="170">
        <f t="shared" si="22"/>
        <v>0</v>
      </c>
      <c r="S133" s="170">
        <v>0</v>
      </c>
      <c r="T133" s="171">
        <f t="shared" si="2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72" t="s">
        <v>128</v>
      </c>
      <c r="AT133" s="172" t="s">
        <v>123</v>
      </c>
      <c r="AU133" s="172" t="s">
        <v>80</v>
      </c>
      <c r="AY133" s="13" t="s">
        <v>122</v>
      </c>
      <c r="BE133" s="173">
        <f t="shared" si="24"/>
        <v>0</v>
      </c>
      <c r="BF133" s="173">
        <f t="shared" si="25"/>
        <v>0</v>
      </c>
      <c r="BG133" s="173">
        <f t="shared" si="26"/>
        <v>0</v>
      </c>
      <c r="BH133" s="173">
        <f t="shared" si="27"/>
        <v>0</v>
      </c>
      <c r="BI133" s="173">
        <f t="shared" si="28"/>
        <v>0</v>
      </c>
      <c r="BJ133" s="13" t="s">
        <v>80</v>
      </c>
      <c r="BK133" s="173">
        <f t="shared" si="29"/>
        <v>0</v>
      </c>
      <c r="BL133" s="13" t="s">
        <v>128</v>
      </c>
      <c r="BM133" s="172" t="s">
        <v>298</v>
      </c>
    </row>
    <row r="134" spans="1:65" s="2" customFormat="1" ht="24.2" customHeight="1">
      <c r="A134" s="30"/>
      <c r="B134" s="31"/>
      <c r="C134" s="174" t="s">
        <v>299</v>
      </c>
      <c r="D134" s="174" t="s">
        <v>130</v>
      </c>
      <c r="E134" s="175" t="s">
        <v>300</v>
      </c>
      <c r="F134" s="176" t="s">
        <v>301</v>
      </c>
      <c r="G134" s="177" t="s">
        <v>126</v>
      </c>
      <c r="H134" s="178">
        <v>2</v>
      </c>
      <c r="I134" s="179"/>
      <c r="J134" s="180">
        <f t="shared" si="20"/>
        <v>0</v>
      </c>
      <c r="K134" s="176" t="s">
        <v>127</v>
      </c>
      <c r="L134" s="181"/>
      <c r="M134" s="182" t="s">
        <v>21</v>
      </c>
      <c r="N134" s="183" t="s">
        <v>46</v>
      </c>
      <c r="O134" s="60"/>
      <c r="P134" s="170">
        <f t="shared" si="21"/>
        <v>0</v>
      </c>
      <c r="Q134" s="170">
        <v>0</v>
      </c>
      <c r="R134" s="170">
        <f t="shared" si="22"/>
        <v>0</v>
      </c>
      <c r="S134" s="170">
        <v>0</v>
      </c>
      <c r="T134" s="171">
        <f t="shared" si="2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72" t="s">
        <v>133</v>
      </c>
      <c r="AT134" s="172" t="s">
        <v>130</v>
      </c>
      <c r="AU134" s="172" t="s">
        <v>80</v>
      </c>
      <c r="AY134" s="13" t="s">
        <v>122</v>
      </c>
      <c r="BE134" s="173">
        <f t="shared" si="24"/>
        <v>0</v>
      </c>
      <c r="BF134" s="173">
        <f t="shared" si="25"/>
        <v>0</v>
      </c>
      <c r="BG134" s="173">
        <f t="shared" si="26"/>
        <v>0</v>
      </c>
      <c r="BH134" s="173">
        <f t="shared" si="27"/>
        <v>0</v>
      </c>
      <c r="BI134" s="173">
        <f t="shared" si="28"/>
        <v>0</v>
      </c>
      <c r="BJ134" s="13" t="s">
        <v>80</v>
      </c>
      <c r="BK134" s="173">
        <f t="shared" si="29"/>
        <v>0</v>
      </c>
      <c r="BL134" s="13" t="s">
        <v>128</v>
      </c>
      <c r="BM134" s="172" t="s">
        <v>302</v>
      </c>
    </row>
    <row r="135" spans="1:65" s="2" customFormat="1" ht="24.2" customHeight="1">
      <c r="A135" s="30"/>
      <c r="B135" s="31"/>
      <c r="C135" s="161" t="s">
        <v>303</v>
      </c>
      <c r="D135" s="161" t="s">
        <v>123</v>
      </c>
      <c r="E135" s="162" t="s">
        <v>304</v>
      </c>
      <c r="F135" s="163" t="s">
        <v>305</v>
      </c>
      <c r="G135" s="164" t="s">
        <v>126</v>
      </c>
      <c r="H135" s="165">
        <v>4</v>
      </c>
      <c r="I135" s="166"/>
      <c r="J135" s="167">
        <f t="shared" si="20"/>
        <v>0</v>
      </c>
      <c r="K135" s="163" t="s">
        <v>127</v>
      </c>
      <c r="L135" s="35"/>
      <c r="M135" s="168" t="s">
        <v>21</v>
      </c>
      <c r="N135" s="169" t="s">
        <v>46</v>
      </c>
      <c r="O135" s="60"/>
      <c r="P135" s="170">
        <f t="shared" si="21"/>
        <v>0</v>
      </c>
      <c r="Q135" s="170">
        <v>0</v>
      </c>
      <c r="R135" s="170">
        <f t="shared" si="22"/>
        <v>0</v>
      </c>
      <c r="S135" s="170">
        <v>0</v>
      </c>
      <c r="T135" s="171">
        <f t="shared" si="2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72" t="s">
        <v>128</v>
      </c>
      <c r="AT135" s="172" t="s">
        <v>123</v>
      </c>
      <c r="AU135" s="172" t="s">
        <v>80</v>
      </c>
      <c r="AY135" s="13" t="s">
        <v>122</v>
      </c>
      <c r="BE135" s="173">
        <f t="shared" si="24"/>
        <v>0</v>
      </c>
      <c r="BF135" s="173">
        <f t="shared" si="25"/>
        <v>0</v>
      </c>
      <c r="BG135" s="173">
        <f t="shared" si="26"/>
        <v>0</v>
      </c>
      <c r="BH135" s="173">
        <f t="shared" si="27"/>
        <v>0</v>
      </c>
      <c r="BI135" s="173">
        <f t="shared" si="28"/>
        <v>0</v>
      </c>
      <c r="BJ135" s="13" t="s">
        <v>80</v>
      </c>
      <c r="BK135" s="173">
        <f t="shared" si="29"/>
        <v>0</v>
      </c>
      <c r="BL135" s="13" t="s">
        <v>128</v>
      </c>
      <c r="BM135" s="172" t="s">
        <v>306</v>
      </c>
    </row>
    <row r="136" spans="1:65" s="2" customFormat="1" ht="24.2" customHeight="1">
      <c r="A136" s="30"/>
      <c r="B136" s="31"/>
      <c r="C136" s="174" t="s">
        <v>307</v>
      </c>
      <c r="D136" s="174" t="s">
        <v>130</v>
      </c>
      <c r="E136" s="175" t="s">
        <v>308</v>
      </c>
      <c r="F136" s="176" t="s">
        <v>309</v>
      </c>
      <c r="G136" s="177" t="s">
        <v>126</v>
      </c>
      <c r="H136" s="178">
        <v>4</v>
      </c>
      <c r="I136" s="179"/>
      <c r="J136" s="180">
        <f t="shared" si="20"/>
        <v>0</v>
      </c>
      <c r="K136" s="176" t="s">
        <v>127</v>
      </c>
      <c r="L136" s="181"/>
      <c r="M136" s="182" t="s">
        <v>21</v>
      </c>
      <c r="N136" s="183" t="s">
        <v>46</v>
      </c>
      <c r="O136" s="60"/>
      <c r="P136" s="170">
        <f t="shared" si="21"/>
        <v>0</v>
      </c>
      <c r="Q136" s="170">
        <v>0</v>
      </c>
      <c r="R136" s="170">
        <f t="shared" si="22"/>
        <v>0</v>
      </c>
      <c r="S136" s="170">
        <v>0</v>
      </c>
      <c r="T136" s="171">
        <f t="shared" si="2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72" t="s">
        <v>133</v>
      </c>
      <c r="AT136" s="172" t="s">
        <v>130</v>
      </c>
      <c r="AU136" s="172" t="s">
        <v>80</v>
      </c>
      <c r="AY136" s="13" t="s">
        <v>122</v>
      </c>
      <c r="BE136" s="173">
        <f t="shared" si="24"/>
        <v>0</v>
      </c>
      <c r="BF136" s="173">
        <f t="shared" si="25"/>
        <v>0</v>
      </c>
      <c r="BG136" s="173">
        <f t="shared" si="26"/>
        <v>0</v>
      </c>
      <c r="BH136" s="173">
        <f t="shared" si="27"/>
        <v>0</v>
      </c>
      <c r="BI136" s="173">
        <f t="shared" si="28"/>
        <v>0</v>
      </c>
      <c r="BJ136" s="13" t="s">
        <v>80</v>
      </c>
      <c r="BK136" s="173">
        <f t="shared" si="29"/>
        <v>0</v>
      </c>
      <c r="BL136" s="13" t="s">
        <v>128</v>
      </c>
      <c r="BM136" s="172" t="s">
        <v>310</v>
      </c>
    </row>
    <row r="137" spans="1:65" s="2" customFormat="1" ht="24.2" customHeight="1">
      <c r="A137" s="30"/>
      <c r="B137" s="31"/>
      <c r="C137" s="161" t="s">
        <v>311</v>
      </c>
      <c r="D137" s="161" t="s">
        <v>123</v>
      </c>
      <c r="E137" s="162" t="s">
        <v>312</v>
      </c>
      <c r="F137" s="163" t="s">
        <v>313</v>
      </c>
      <c r="G137" s="164" t="s">
        <v>126</v>
      </c>
      <c r="H137" s="165">
        <v>4</v>
      </c>
      <c r="I137" s="166"/>
      <c r="J137" s="167">
        <f t="shared" si="20"/>
        <v>0</v>
      </c>
      <c r="K137" s="163" t="s">
        <v>127</v>
      </c>
      <c r="L137" s="35"/>
      <c r="M137" s="168" t="s">
        <v>21</v>
      </c>
      <c r="N137" s="169" t="s">
        <v>46</v>
      </c>
      <c r="O137" s="60"/>
      <c r="P137" s="170">
        <f t="shared" si="21"/>
        <v>0</v>
      </c>
      <c r="Q137" s="170">
        <v>0</v>
      </c>
      <c r="R137" s="170">
        <f t="shared" si="22"/>
        <v>0</v>
      </c>
      <c r="S137" s="170">
        <v>0</v>
      </c>
      <c r="T137" s="171">
        <f t="shared" si="2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72" t="s">
        <v>128</v>
      </c>
      <c r="AT137" s="172" t="s">
        <v>123</v>
      </c>
      <c r="AU137" s="172" t="s">
        <v>80</v>
      </c>
      <c r="AY137" s="13" t="s">
        <v>122</v>
      </c>
      <c r="BE137" s="173">
        <f t="shared" si="24"/>
        <v>0</v>
      </c>
      <c r="BF137" s="173">
        <f t="shared" si="25"/>
        <v>0</v>
      </c>
      <c r="BG137" s="173">
        <f t="shared" si="26"/>
        <v>0</v>
      </c>
      <c r="BH137" s="173">
        <f t="shared" si="27"/>
        <v>0</v>
      </c>
      <c r="BI137" s="173">
        <f t="shared" si="28"/>
        <v>0</v>
      </c>
      <c r="BJ137" s="13" t="s">
        <v>80</v>
      </c>
      <c r="BK137" s="173">
        <f t="shared" si="29"/>
        <v>0</v>
      </c>
      <c r="BL137" s="13" t="s">
        <v>128</v>
      </c>
      <c r="BM137" s="172" t="s">
        <v>314</v>
      </c>
    </row>
    <row r="138" spans="1:65" s="2" customFormat="1" ht="24.2" customHeight="1">
      <c r="A138" s="30"/>
      <c r="B138" s="31"/>
      <c r="C138" s="174" t="s">
        <v>315</v>
      </c>
      <c r="D138" s="174" t="s">
        <v>130</v>
      </c>
      <c r="E138" s="175" t="s">
        <v>316</v>
      </c>
      <c r="F138" s="176" t="s">
        <v>317</v>
      </c>
      <c r="G138" s="177" t="s">
        <v>126</v>
      </c>
      <c r="H138" s="178">
        <v>4</v>
      </c>
      <c r="I138" s="179"/>
      <c r="J138" s="180">
        <f t="shared" si="20"/>
        <v>0</v>
      </c>
      <c r="K138" s="176" t="s">
        <v>127</v>
      </c>
      <c r="L138" s="181"/>
      <c r="M138" s="182" t="s">
        <v>21</v>
      </c>
      <c r="N138" s="183" t="s">
        <v>46</v>
      </c>
      <c r="O138" s="60"/>
      <c r="P138" s="170">
        <f t="shared" si="21"/>
        <v>0</v>
      </c>
      <c r="Q138" s="170">
        <v>0</v>
      </c>
      <c r="R138" s="170">
        <f t="shared" si="22"/>
        <v>0</v>
      </c>
      <c r="S138" s="170">
        <v>0</v>
      </c>
      <c r="T138" s="171">
        <f t="shared" si="2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72" t="s">
        <v>133</v>
      </c>
      <c r="AT138" s="172" t="s">
        <v>130</v>
      </c>
      <c r="AU138" s="172" t="s">
        <v>80</v>
      </c>
      <c r="AY138" s="13" t="s">
        <v>122</v>
      </c>
      <c r="BE138" s="173">
        <f t="shared" si="24"/>
        <v>0</v>
      </c>
      <c r="BF138" s="173">
        <f t="shared" si="25"/>
        <v>0</v>
      </c>
      <c r="BG138" s="173">
        <f t="shared" si="26"/>
        <v>0</v>
      </c>
      <c r="BH138" s="173">
        <f t="shared" si="27"/>
        <v>0</v>
      </c>
      <c r="BI138" s="173">
        <f t="shared" si="28"/>
        <v>0</v>
      </c>
      <c r="BJ138" s="13" t="s">
        <v>80</v>
      </c>
      <c r="BK138" s="173">
        <f t="shared" si="29"/>
        <v>0</v>
      </c>
      <c r="BL138" s="13" t="s">
        <v>128</v>
      </c>
      <c r="BM138" s="172" t="s">
        <v>318</v>
      </c>
    </row>
    <row r="139" spans="1:65" s="2" customFormat="1" ht="24.2" customHeight="1">
      <c r="A139" s="30"/>
      <c r="B139" s="31"/>
      <c r="C139" s="161" t="s">
        <v>319</v>
      </c>
      <c r="D139" s="161" t="s">
        <v>123</v>
      </c>
      <c r="E139" s="162" t="s">
        <v>320</v>
      </c>
      <c r="F139" s="163" t="s">
        <v>321</v>
      </c>
      <c r="G139" s="164" t="s">
        <v>126</v>
      </c>
      <c r="H139" s="165">
        <v>8</v>
      </c>
      <c r="I139" s="166"/>
      <c r="J139" s="167">
        <f t="shared" si="20"/>
        <v>0</v>
      </c>
      <c r="K139" s="163" t="s">
        <v>127</v>
      </c>
      <c r="L139" s="35"/>
      <c r="M139" s="168" t="s">
        <v>21</v>
      </c>
      <c r="N139" s="169" t="s">
        <v>46</v>
      </c>
      <c r="O139" s="60"/>
      <c r="P139" s="170">
        <f t="shared" si="21"/>
        <v>0</v>
      </c>
      <c r="Q139" s="170">
        <v>0</v>
      </c>
      <c r="R139" s="170">
        <f t="shared" si="22"/>
        <v>0</v>
      </c>
      <c r="S139" s="170">
        <v>0</v>
      </c>
      <c r="T139" s="171">
        <f t="shared" si="2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72" t="s">
        <v>128</v>
      </c>
      <c r="AT139" s="172" t="s">
        <v>123</v>
      </c>
      <c r="AU139" s="172" t="s">
        <v>80</v>
      </c>
      <c r="AY139" s="13" t="s">
        <v>122</v>
      </c>
      <c r="BE139" s="173">
        <f t="shared" si="24"/>
        <v>0</v>
      </c>
      <c r="BF139" s="173">
        <f t="shared" si="25"/>
        <v>0</v>
      </c>
      <c r="BG139" s="173">
        <f t="shared" si="26"/>
        <v>0</v>
      </c>
      <c r="BH139" s="173">
        <f t="shared" si="27"/>
        <v>0</v>
      </c>
      <c r="BI139" s="173">
        <f t="shared" si="28"/>
        <v>0</v>
      </c>
      <c r="BJ139" s="13" t="s">
        <v>80</v>
      </c>
      <c r="BK139" s="173">
        <f t="shared" si="29"/>
        <v>0</v>
      </c>
      <c r="BL139" s="13" t="s">
        <v>128</v>
      </c>
      <c r="BM139" s="172" t="s">
        <v>322</v>
      </c>
    </row>
    <row r="140" spans="1:65" s="2" customFormat="1" ht="24.2" customHeight="1">
      <c r="A140" s="30"/>
      <c r="B140" s="31"/>
      <c r="C140" s="174" t="s">
        <v>323</v>
      </c>
      <c r="D140" s="174" t="s">
        <v>130</v>
      </c>
      <c r="E140" s="175" t="s">
        <v>324</v>
      </c>
      <c r="F140" s="176" t="s">
        <v>325</v>
      </c>
      <c r="G140" s="177" t="s">
        <v>126</v>
      </c>
      <c r="H140" s="178">
        <v>8</v>
      </c>
      <c r="I140" s="179"/>
      <c r="J140" s="180">
        <f t="shared" si="20"/>
        <v>0</v>
      </c>
      <c r="K140" s="176" t="s">
        <v>127</v>
      </c>
      <c r="L140" s="181"/>
      <c r="M140" s="182" t="s">
        <v>21</v>
      </c>
      <c r="N140" s="183" t="s">
        <v>46</v>
      </c>
      <c r="O140" s="60"/>
      <c r="P140" s="170">
        <f t="shared" si="21"/>
        <v>0</v>
      </c>
      <c r="Q140" s="170">
        <v>0</v>
      </c>
      <c r="R140" s="170">
        <f t="shared" si="22"/>
        <v>0</v>
      </c>
      <c r="S140" s="170">
        <v>0</v>
      </c>
      <c r="T140" s="171">
        <f t="shared" si="2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72" t="s">
        <v>133</v>
      </c>
      <c r="AT140" s="172" t="s">
        <v>130</v>
      </c>
      <c r="AU140" s="172" t="s">
        <v>80</v>
      </c>
      <c r="AY140" s="13" t="s">
        <v>122</v>
      </c>
      <c r="BE140" s="173">
        <f t="shared" si="24"/>
        <v>0</v>
      </c>
      <c r="BF140" s="173">
        <f t="shared" si="25"/>
        <v>0</v>
      </c>
      <c r="BG140" s="173">
        <f t="shared" si="26"/>
        <v>0</v>
      </c>
      <c r="BH140" s="173">
        <f t="shared" si="27"/>
        <v>0</v>
      </c>
      <c r="BI140" s="173">
        <f t="shared" si="28"/>
        <v>0</v>
      </c>
      <c r="BJ140" s="13" t="s">
        <v>80</v>
      </c>
      <c r="BK140" s="173">
        <f t="shared" si="29"/>
        <v>0</v>
      </c>
      <c r="BL140" s="13" t="s">
        <v>128</v>
      </c>
      <c r="BM140" s="172" t="s">
        <v>326</v>
      </c>
    </row>
    <row r="141" spans="1:65" s="2" customFormat="1" ht="24.2" customHeight="1">
      <c r="A141" s="30"/>
      <c r="B141" s="31"/>
      <c r="C141" s="161" t="s">
        <v>327</v>
      </c>
      <c r="D141" s="161" t="s">
        <v>123</v>
      </c>
      <c r="E141" s="162" t="s">
        <v>328</v>
      </c>
      <c r="F141" s="163" t="s">
        <v>329</v>
      </c>
      <c r="G141" s="164" t="s">
        <v>126</v>
      </c>
      <c r="H141" s="165">
        <v>8</v>
      </c>
      <c r="I141" s="166"/>
      <c r="J141" s="167">
        <f t="shared" si="20"/>
        <v>0</v>
      </c>
      <c r="K141" s="163" t="s">
        <v>127</v>
      </c>
      <c r="L141" s="35"/>
      <c r="M141" s="168" t="s">
        <v>21</v>
      </c>
      <c r="N141" s="169" t="s">
        <v>46</v>
      </c>
      <c r="O141" s="60"/>
      <c r="P141" s="170">
        <f t="shared" si="21"/>
        <v>0</v>
      </c>
      <c r="Q141" s="170">
        <v>0</v>
      </c>
      <c r="R141" s="170">
        <f t="shared" si="22"/>
        <v>0</v>
      </c>
      <c r="S141" s="170">
        <v>0</v>
      </c>
      <c r="T141" s="171">
        <f t="shared" si="2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72" t="s">
        <v>128</v>
      </c>
      <c r="AT141" s="172" t="s">
        <v>123</v>
      </c>
      <c r="AU141" s="172" t="s">
        <v>80</v>
      </c>
      <c r="AY141" s="13" t="s">
        <v>122</v>
      </c>
      <c r="BE141" s="173">
        <f t="shared" si="24"/>
        <v>0</v>
      </c>
      <c r="BF141" s="173">
        <f t="shared" si="25"/>
        <v>0</v>
      </c>
      <c r="BG141" s="173">
        <f t="shared" si="26"/>
        <v>0</v>
      </c>
      <c r="BH141" s="173">
        <f t="shared" si="27"/>
        <v>0</v>
      </c>
      <c r="BI141" s="173">
        <f t="shared" si="28"/>
        <v>0</v>
      </c>
      <c r="BJ141" s="13" t="s">
        <v>80</v>
      </c>
      <c r="BK141" s="173">
        <f t="shared" si="29"/>
        <v>0</v>
      </c>
      <c r="BL141" s="13" t="s">
        <v>128</v>
      </c>
      <c r="BM141" s="172" t="s">
        <v>330</v>
      </c>
    </row>
    <row r="142" spans="1:65" s="2" customFormat="1" ht="24.2" customHeight="1">
      <c r="A142" s="30"/>
      <c r="B142" s="31"/>
      <c r="C142" s="174" t="s">
        <v>331</v>
      </c>
      <c r="D142" s="174" t="s">
        <v>130</v>
      </c>
      <c r="E142" s="175" t="s">
        <v>332</v>
      </c>
      <c r="F142" s="176" t="s">
        <v>333</v>
      </c>
      <c r="G142" s="177" t="s">
        <v>126</v>
      </c>
      <c r="H142" s="178">
        <v>8</v>
      </c>
      <c r="I142" s="179"/>
      <c r="J142" s="180">
        <f t="shared" si="20"/>
        <v>0</v>
      </c>
      <c r="K142" s="176" t="s">
        <v>127</v>
      </c>
      <c r="L142" s="181"/>
      <c r="M142" s="182" t="s">
        <v>21</v>
      </c>
      <c r="N142" s="183" t="s">
        <v>46</v>
      </c>
      <c r="O142" s="60"/>
      <c r="P142" s="170">
        <f t="shared" si="21"/>
        <v>0</v>
      </c>
      <c r="Q142" s="170">
        <v>0</v>
      </c>
      <c r="R142" s="170">
        <f t="shared" si="22"/>
        <v>0</v>
      </c>
      <c r="S142" s="170">
        <v>0</v>
      </c>
      <c r="T142" s="171">
        <f t="shared" si="2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72" t="s">
        <v>133</v>
      </c>
      <c r="AT142" s="172" t="s">
        <v>130</v>
      </c>
      <c r="AU142" s="172" t="s">
        <v>80</v>
      </c>
      <c r="AY142" s="13" t="s">
        <v>122</v>
      </c>
      <c r="BE142" s="173">
        <f t="shared" si="24"/>
        <v>0</v>
      </c>
      <c r="BF142" s="173">
        <f t="shared" si="25"/>
        <v>0</v>
      </c>
      <c r="BG142" s="173">
        <f t="shared" si="26"/>
        <v>0</v>
      </c>
      <c r="BH142" s="173">
        <f t="shared" si="27"/>
        <v>0</v>
      </c>
      <c r="BI142" s="173">
        <f t="shared" si="28"/>
        <v>0</v>
      </c>
      <c r="BJ142" s="13" t="s">
        <v>80</v>
      </c>
      <c r="BK142" s="173">
        <f t="shared" si="29"/>
        <v>0</v>
      </c>
      <c r="BL142" s="13" t="s">
        <v>128</v>
      </c>
      <c r="BM142" s="172" t="s">
        <v>334</v>
      </c>
    </row>
    <row r="143" spans="1:65" s="2" customFormat="1" ht="24.2" customHeight="1">
      <c r="A143" s="30"/>
      <c r="B143" s="31"/>
      <c r="C143" s="161" t="s">
        <v>335</v>
      </c>
      <c r="D143" s="161" t="s">
        <v>123</v>
      </c>
      <c r="E143" s="162" t="s">
        <v>336</v>
      </c>
      <c r="F143" s="163" t="s">
        <v>337</v>
      </c>
      <c r="G143" s="164" t="s">
        <v>126</v>
      </c>
      <c r="H143" s="165">
        <v>3</v>
      </c>
      <c r="I143" s="166"/>
      <c r="J143" s="167">
        <f t="shared" si="20"/>
        <v>0</v>
      </c>
      <c r="K143" s="163" t="s">
        <v>127</v>
      </c>
      <c r="L143" s="35"/>
      <c r="M143" s="168" t="s">
        <v>21</v>
      </c>
      <c r="N143" s="169" t="s">
        <v>46</v>
      </c>
      <c r="O143" s="60"/>
      <c r="P143" s="170">
        <f t="shared" si="21"/>
        <v>0</v>
      </c>
      <c r="Q143" s="170">
        <v>0</v>
      </c>
      <c r="R143" s="170">
        <f t="shared" si="22"/>
        <v>0</v>
      </c>
      <c r="S143" s="170">
        <v>0</v>
      </c>
      <c r="T143" s="171">
        <f t="shared" si="2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72" t="s">
        <v>128</v>
      </c>
      <c r="AT143" s="172" t="s">
        <v>123</v>
      </c>
      <c r="AU143" s="172" t="s">
        <v>80</v>
      </c>
      <c r="AY143" s="13" t="s">
        <v>122</v>
      </c>
      <c r="BE143" s="173">
        <f t="shared" si="24"/>
        <v>0</v>
      </c>
      <c r="BF143" s="173">
        <f t="shared" si="25"/>
        <v>0</v>
      </c>
      <c r="BG143" s="173">
        <f t="shared" si="26"/>
        <v>0</v>
      </c>
      <c r="BH143" s="173">
        <f t="shared" si="27"/>
        <v>0</v>
      </c>
      <c r="BI143" s="173">
        <f t="shared" si="28"/>
        <v>0</v>
      </c>
      <c r="BJ143" s="13" t="s">
        <v>80</v>
      </c>
      <c r="BK143" s="173">
        <f t="shared" si="29"/>
        <v>0</v>
      </c>
      <c r="BL143" s="13" t="s">
        <v>128</v>
      </c>
      <c r="BM143" s="172" t="s">
        <v>338</v>
      </c>
    </row>
    <row r="144" spans="1:65" s="2" customFormat="1" ht="24.2" customHeight="1">
      <c r="A144" s="30"/>
      <c r="B144" s="31"/>
      <c r="C144" s="161" t="s">
        <v>339</v>
      </c>
      <c r="D144" s="161" t="s">
        <v>123</v>
      </c>
      <c r="E144" s="162" t="s">
        <v>340</v>
      </c>
      <c r="F144" s="163" t="s">
        <v>341</v>
      </c>
      <c r="G144" s="164" t="s">
        <v>342</v>
      </c>
      <c r="H144" s="165">
        <v>560</v>
      </c>
      <c r="I144" s="166"/>
      <c r="J144" s="167">
        <f t="shared" si="20"/>
        <v>0</v>
      </c>
      <c r="K144" s="163" t="s">
        <v>127</v>
      </c>
      <c r="L144" s="35"/>
      <c r="M144" s="168" t="s">
        <v>21</v>
      </c>
      <c r="N144" s="169" t="s">
        <v>46</v>
      </c>
      <c r="O144" s="60"/>
      <c r="P144" s="170">
        <f t="shared" si="21"/>
        <v>0</v>
      </c>
      <c r="Q144" s="170">
        <v>0</v>
      </c>
      <c r="R144" s="170">
        <f t="shared" si="22"/>
        <v>0</v>
      </c>
      <c r="S144" s="170">
        <v>0</v>
      </c>
      <c r="T144" s="171">
        <f t="shared" si="2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72" t="s">
        <v>128</v>
      </c>
      <c r="AT144" s="172" t="s">
        <v>123</v>
      </c>
      <c r="AU144" s="172" t="s">
        <v>80</v>
      </c>
      <c r="AY144" s="13" t="s">
        <v>122</v>
      </c>
      <c r="BE144" s="173">
        <f t="shared" si="24"/>
        <v>0</v>
      </c>
      <c r="BF144" s="173">
        <f t="shared" si="25"/>
        <v>0</v>
      </c>
      <c r="BG144" s="173">
        <f t="shared" si="26"/>
        <v>0</v>
      </c>
      <c r="BH144" s="173">
        <f t="shared" si="27"/>
        <v>0</v>
      </c>
      <c r="BI144" s="173">
        <f t="shared" si="28"/>
        <v>0</v>
      </c>
      <c r="BJ144" s="13" t="s">
        <v>80</v>
      </c>
      <c r="BK144" s="173">
        <f t="shared" si="29"/>
        <v>0</v>
      </c>
      <c r="BL144" s="13" t="s">
        <v>128</v>
      </c>
      <c r="BM144" s="172" t="s">
        <v>343</v>
      </c>
    </row>
    <row r="145" spans="1:65" s="11" customFormat="1" ht="25.9" customHeight="1">
      <c r="B145" s="147"/>
      <c r="C145" s="148"/>
      <c r="D145" s="149" t="s">
        <v>74</v>
      </c>
      <c r="E145" s="150" t="s">
        <v>344</v>
      </c>
      <c r="F145" s="150" t="s">
        <v>345</v>
      </c>
      <c r="G145" s="148"/>
      <c r="H145" s="148"/>
      <c r="I145" s="151"/>
      <c r="J145" s="152">
        <f>BK145</f>
        <v>0</v>
      </c>
      <c r="K145" s="148"/>
      <c r="L145" s="153"/>
      <c r="M145" s="154"/>
      <c r="N145" s="155"/>
      <c r="O145" s="155"/>
      <c r="P145" s="156">
        <f>SUM(P146:P159)</f>
        <v>0</v>
      </c>
      <c r="Q145" s="155"/>
      <c r="R145" s="156">
        <f>SUM(R146:R159)</f>
        <v>0</v>
      </c>
      <c r="S145" s="155"/>
      <c r="T145" s="157">
        <f>SUM(T146:T159)</f>
        <v>0</v>
      </c>
      <c r="AR145" s="158" t="s">
        <v>121</v>
      </c>
      <c r="AT145" s="159" t="s">
        <v>74</v>
      </c>
      <c r="AU145" s="159" t="s">
        <v>75</v>
      </c>
      <c r="AY145" s="158" t="s">
        <v>122</v>
      </c>
      <c r="BK145" s="160">
        <f>SUM(BK146:BK159)</f>
        <v>0</v>
      </c>
    </row>
    <row r="146" spans="1:65" s="2" customFormat="1" ht="24.2" customHeight="1">
      <c r="A146" s="30"/>
      <c r="B146" s="31"/>
      <c r="C146" s="161" t="s">
        <v>346</v>
      </c>
      <c r="D146" s="161" t="s">
        <v>123</v>
      </c>
      <c r="E146" s="162" t="s">
        <v>347</v>
      </c>
      <c r="F146" s="163" t="s">
        <v>348</v>
      </c>
      <c r="G146" s="164" t="s">
        <v>126</v>
      </c>
      <c r="H146" s="165">
        <v>4</v>
      </c>
      <c r="I146" s="166"/>
      <c r="J146" s="167">
        <f t="shared" ref="J146:J159" si="30">ROUND(I146*H146,2)</f>
        <v>0</v>
      </c>
      <c r="K146" s="163" t="s">
        <v>127</v>
      </c>
      <c r="L146" s="35"/>
      <c r="M146" s="168" t="s">
        <v>21</v>
      </c>
      <c r="N146" s="169" t="s">
        <v>46</v>
      </c>
      <c r="O146" s="60"/>
      <c r="P146" s="170">
        <f t="shared" ref="P146:P159" si="31">O146*H146</f>
        <v>0</v>
      </c>
      <c r="Q146" s="170">
        <v>0</v>
      </c>
      <c r="R146" s="170">
        <f t="shared" ref="R146:R159" si="32">Q146*H146</f>
        <v>0</v>
      </c>
      <c r="S146" s="170">
        <v>0</v>
      </c>
      <c r="T146" s="171">
        <f t="shared" ref="T146:T159" si="33"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72" t="s">
        <v>128</v>
      </c>
      <c r="AT146" s="172" t="s">
        <v>123</v>
      </c>
      <c r="AU146" s="172" t="s">
        <v>80</v>
      </c>
      <c r="AY146" s="13" t="s">
        <v>122</v>
      </c>
      <c r="BE146" s="173">
        <f t="shared" ref="BE146:BE159" si="34">IF(N146="základní",J146,0)</f>
        <v>0</v>
      </c>
      <c r="BF146" s="173">
        <f t="shared" ref="BF146:BF159" si="35">IF(N146="snížená",J146,0)</f>
        <v>0</v>
      </c>
      <c r="BG146" s="173">
        <f t="shared" ref="BG146:BG159" si="36">IF(N146="zákl. přenesená",J146,0)</f>
        <v>0</v>
      </c>
      <c r="BH146" s="173">
        <f t="shared" ref="BH146:BH159" si="37">IF(N146="sníž. přenesená",J146,0)</f>
        <v>0</v>
      </c>
      <c r="BI146" s="173">
        <f t="shared" ref="BI146:BI159" si="38">IF(N146="nulová",J146,0)</f>
        <v>0</v>
      </c>
      <c r="BJ146" s="13" t="s">
        <v>80</v>
      </c>
      <c r="BK146" s="173">
        <f t="shared" ref="BK146:BK159" si="39">ROUND(I146*H146,2)</f>
        <v>0</v>
      </c>
      <c r="BL146" s="13" t="s">
        <v>128</v>
      </c>
      <c r="BM146" s="172" t="s">
        <v>349</v>
      </c>
    </row>
    <row r="147" spans="1:65" s="2" customFormat="1" ht="37.9" customHeight="1">
      <c r="A147" s="30"/>
      <c r="B147" s="31"/>
      <c r="C147" s="174" t="s">
        <v>350</v>
      </c>
      <c r="D147" s="174" t="s">
        <v>130</v>
      </c>
      <c r="E147" s="175" t="s">
        <v>351</v>
      </c>
      <c r="F147" s="176" t="s">
        <v>352</v>
      </c>
      <c r="G147" s="177" t="s">
        <v>126</v>
      </c>
      <c r="H147" s="178">
        <v>4</v>
      </c>
      <c r="I147" s="179"/>
      <c r="J147" s="180">
        <f t="shared" si="30"/>
        <v>0</v>
      </c>
      <c r="K147" s="176" t="s">
        <v>127</v>
      </c>
      <c r="L147" s="181"/>
      <c r="M147" s="182" t="s">
        <v>21</v>
      </c>
      <c r="N147" s="183" t="s">
        <v>46</v>
      </c>
      <c r="O147" s="60"/>
      <c r="P147" s="170">
        <f t="shared" si="31"/>
        <v>0</v>
      </c>
      <c r="Q147" s="170">
        <v>0</v>
      </c>
      <c r="R147" s="170">
        <f t="shared" si="32"/>
        <v>0</v>
      </c>
      <c r="S147" s="170">
        <v>0</v>
      </c>
      <c r="T147" s="171">
        <f t="shared" si="3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72" t="s">
        <v>133</v>
      </c>
      <c r="AT147" s="172" t="s">
        <v>130</v>
      </c>
      <c r="AU147" s="172" t="s">
        <v>80</v>
      </c>
      <c r="AY147" s="13" t="s">
        <v>122</v>
      </c>
      <c r="BE147" s="173">
        <f t="shared" si="34"/>
        <v>0</v>
      </c>
      <c r="BF147" s="173">
        <f t="shared" si="35"/>
        <v>0</v>
      </c>
      <c r="BG147" s="173">
        <f t="shared" si="36"/>
        <v>0</v>
      </c>
      <c r="BH147" s="173">
        <f t="shared" si="37"/>
        <v>0</v>
      </c>
      <c r="BI147" s="173">
        <f t="shared" si="38"/>
        <v>0</v>
      </c>
      <c r="BJ147" s="13" t="s">
        <v>80</v>
      </c>
      <c r="BK147" s="173">
        <f t="shared" si="39"/>
        <v>0</v>
      </c>
      <c r="BL147" s="13" t="s">
        <v>128</v>
      </c>
      <c r="BM147" s="172" t="s">
        <v>353</v>
      </c>
    </row>
    <row r="148" spans="1:65" s="2" customFormat="1" ht="49.15" customHeight="1">
      <c r="A148" s="30"/>
      <c r="B148" s="31"/>
      <c r="C148" s="161" t="s">
        <v>354</v>
      </c>
      <c r="D148" s="161" t="s">
        <v>123</v>
      </c>
      <c r="E148" s="162" t="s">
        <v>355</v>
      </c>
      <c r="F148" s="163" t="s">
        <v>356</v>
      </c>
      <c r="G148" s="164" t="s">
        <v>126</v>
      </c>
      <c r="H148" s="165">
        <v>4</v>
      </c>
      <c r="I148" s="166"/>
      <c r="J148" s="167">
        <f t="shared" si="30"/>
        <v>0</v>
      </c>
      <c r="K148" s="163" t="s">
        <v>127</v>
      </c>
      <c r="L148" s="35"/>
      <c r="M148" s="168" t="s">
        <v>21</v>
      </c>
      <c r="N148" s="169" t="s">
        <v>46</v>
      </c>
      <c r="O148" s="60"/>
      <c r="P148" s="170">
        <f t="shared" si="31"/>
        <v>0</v>
      </c>
      <c r="Q148" s="170">
        <v>0</v>
      </c>
      <c r="R148" s="170">
        <f t="shared" si="32"/>
        <v>0</v>
      </c>
      <c r="S148" s="170">
        <v>0</v>
      </c>
      <c r="T148" s="171">
        <f t="shared" si="3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72" t="s">
        <v>128</v>
      </c>
      <c r="AT148" s="172" t="s">
        <v>123</v>
      </c>
      <c r="AU148" s="172" t="s">
        <v>80</v>
      </c>
      <c r="AY148" s="13" t="s">
        <v>122</v>
      </c>
      <c r="BE148" s="173">
        <f t="shared" si="34"/>
        <v>0</v>
      </c>
      <c r="BF148" s="173">
        <f t="shared" si="35"/>
        <v>0</v>
      </c>
      <c r="BG148" s="173">
        <f t="shared" si="36"/>
        <v>0</v>
      </c>
      <c r="BH148" s="173">
        <f t="shared" si="37"/>
        <v>0</v>
      </c>
      <c r="BI148" s="173">
        <f t="shared" si="38"/>
        <v>0</v>
      </c>
      <c r="BJ148" s="13" t="s">
        <v>80</v>
      </c>
      <c r="BK148" s="173">
        <f t="shared" si="39"/>
        <v>0</v>
      </c>
      <c r="BL148" s="13" t="s">
        <v>128</v>
      </c>
      <c r="BM148" s="172" t="s">
        <v>357</v>
      </c>
    </row>
    <row r="149" spans="1:65" s="2" customFormat="1" ht="49.15" customHeight="1">
      <c r="A149" s="30"/>
      <c r="B149" s="31"/>
      <c r="C149" s="174" t="s">
        <v>358</v>
      </c>
      <c r="D149" s="174" t="s">
        <v>130</v>
      </c>
      <c r="E149" s="175" t="s">
        <v>359</v>
      </c>
      <c r="F149" s="176" t="s">
        <v>360</v>
      </c>
      <c r="G149" s="177" t="s">
        <v>126</v>
      </c>
      <c r="H149" s="178">
        <v>4</v>
      </c>
      <c r="I149" s="179"/>
      <c r="J149" s="180">
        <f t="shared" si="30"/>
        <v>0</v>
      </c>
      <c r="K149" s="176" t="s">
        <v>127</v>
      </c>
      <c r="L149" s="181"/>
      <c r="M149" s="182" t="s">
        <v>21</v>
      </c>
      <c r="N149" s="183" t="s">
        <v>46</v>
      </c>
      <c r="O149" s="60"/>
      <c r="P149" s="170">
        <f t="shared" si="31"/>
        <v>0</v>
      </c>
      <c r="Q149" s="170">
        <v>0</v>
      </c>
      <c r="R149" s="170">
        <f t="shared" si="32"/>
        <v>0</v>
      </c>
      <c r="S149" s="170">
        <v>0</v>
      </c>
      <c r="T149" s="171">
        <f t="shared" si="3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72" t="s">
        <v>133</v>
      </c>
      <c r="AT149" s="172" t="s">
        <v>130</v>
      </c>
      <c r="AU149" s="172" t="s">
        <v>80</v>
      </c>
      <c r="AY149" s="13" t="s">
        <v>122</v>
      </c>
      <c r="BE149" s="173">
        <f t="shared" si="34"/>
        <v>0</v>
      </c>
      <c r="BF149" s="173">
        <f t="shared" si="35"/>
        <v>0</v>
      </c>
      <c r="BG149" s="173">
        <f t="shared" si="36"/>
        <v>0</v>
      </c>
      <c r="BH149" s="173">
        <f t="shared" si="37"/>
        <v>0</v>
      </c>
      <c r="BI149" s="173">
        <f t="shared" si="38"/>
        <v>0</v>
      </c>
      <c r="BJ149" s="13" t="s">
        <v>80</v>
      </c>
      <c r="BK149" s="173">
        <f t="shared" si="39"/>
        <v>0</v>
      </c>
      <c r="BL149" s="13" t="s">
        <v>128</v>
      </c>
      <c r="BM149" s="172" t="s">
        <v>361</v>
      </c>
    </row>
    <row r="150" spans="1:65" s="2" customFormat="1" ht="24.2" customHeight="1">
      <c r="A150" s="30"/>
      <c r="B150" s="31"/>
      <c r="C150" s="161" t="s">
        <v>362</v>
      </c>
      <c r="D150" s="161" t="s">
        <v>123</v>
      </c>
      <c r="E150" s="162" t="s">
        <v>363</v>
      </c>
      <c r="F150" s="163" t="s">
        <v>364</v>
      </c>
      <c r="G150" s="164" t="s">
        <v>180</v>
      </c>
      <c r="H150" s="165">
        <v>120</v>
      </c>
      <c r="I150" s="166"/>
      <c r="J150" s="167">
        <f t="shared" si="30"/>
        <v>0</v>
      </c>
      <c r="K150" s="163" t="s">
        <v>127</v>
      </c>
      <c r="L150" s="35"/>
      <c r="M150" s="168" t="s">
        <v>21</v>
      </c>
      <c r="N150" s="169" t="s">
        <v>46</v>
      </c>
      <c r="O150" s="60"/>
      <c r="P150" s="170">
        <f t="shared" si="31"/>
        <v>0</v>
      </c>
      <c r="Q150" s="170">
        <v>0</v>
      </c>
      <c r="R150" s="170">
        <f t="shared" si="32"/>
        <v>0</v>
      </c>
      <c r="S150" s="170">
        <v>0</v>
      </c>
      <c r="T150" s="171">
        <f t="shared" si="3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72" t="s">
        <v>128</v>
      </c>
      <c r="AT150" s="172" t="s">
        <v>123</v>
      </c>
      <c r="AU150" s="172" t="s">
        <v>80</v>
      </c>
      <c r="AY150" s="13" t="s">
        <v>122</v>
      </c>
      <c r="BE150" s="173">
        <f t="shared" si="34"/>
        <v>0</v>
      </c>
      <c r="BF150" s="173">
        <f t="shared" si="35"/>
        <v>0</v>
      </c>
      <c r="BG150" s="173">
        <f t="shared" si="36"/>
        <v>0</v>
      </c>
      <c r="BH150" s="173">
        <f t="shared" si="37"/>
        <v>0</v>
      </c>
      <c r="BI150" s="173">
        <f t="shared" si="38"/>
        <v>0</v>
      </c>
      <c r="BJ150" s="13" t="s">
        <v>80</v>
      </c>
      <c r="BK150" s="173">
        <f t="shared" si="39"/>
        <v>0</v>
      </c>
      <c r="BL150" s="13" t="s">
        <v>128</v>
      </c>
      <c r="BM150" s="172" t="s">
        <v>365</v>
      </c>
    </row>
    <row r="151" spans="1:65" s="2" customFormat="1" ht="24.2" customHeight="1">
      <c r="A151" s="30"/>
      <c r="B151" s="31"/>
      <c r="C151" s="174" t="s">
        <v>366</v>
      </c>
      <c r="D151" s="174" t="s">
        <v>130</v>
      </c>
      <c r="E151" s="175" t="s">
        <v>367</v>
      </c>
      <c r="F151" s="176" t="s">
        <v>368</v>
      </c>
      <c r="G151" s="177" t="s">
        <v>180</v>
      </c>
      <c r="H151" s="178">
        <v>120</v>
      </c>
      <c r="I151" s="179"/>
      <c r="J151" s="180">
        <f t="shared" si="30"/>
        <v>0</v>
      </c>
      <c r="K151" s="176" t="s">
        <v>127</v>
      </c>
      <c r="L151" s="181"/>
      <c r="M151" s="182" t="s">
        <v>21</v>
      </c>
      <c r="N151" s="183" t="s">
        <v>46</v>
      </c>
      <c r="O151" s="60"/>
      <c r="P151" s="170">
        <f t="shared" si="31"/>
        <v>0</v>
      </c>
      <c r="Q151" s="170">
        <v>0</v>
      </c>
      <c r="R151" s="170">
        <f t="shared" si="32"/>
        <v>0</v>
      </c>
      <c r="S151" s="170">
        <v>0</v>
      </c>
      <c r="T151" s="171">
        <f t="shared" si="3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72" t="s">
        <v>133</v>
      </c>
      <c r="AT151" s="172" t="s">
        <v>130</v>
      </c>
      <c r="AU151" s="172" t="s">
        <v>80</v>
      </c>
      <c r="AY151" s="13" t="s">
        <v>122</v>
      </c>
      <c r="BE151" s="173">
        <f t="shared" si="34"/>
        <v>0</v>
      </c>
      <c r="BF151" s="173">
        <f t="shared" si="35"/>
        <v>0</v>
      </c>
      <c r="BG151" s="173">
        <f t="shared" si="36"/>
        <v>0</v>
      </c>
      <c r="BH151" s="173">
        <f t="shared" si="37"/>
        <v>0</v>
      </c>
      <c r="BI151" s="173">
        <f t="shared" si="38"/>
        <v>0</v>
      </c>
      <c r="BJ151" s="13" t="s">
        <v>80</v>
      </c>
      <c r="BK151" s="173">
        <f t="shared" si="39"/>
        <v>0</v>
      </c>
      <c r="BL151" s="13" t="s">
        <v>128</v>
      </c>
      <c r="BM151" s="172" t="s">
        <v>369</v>
      </c>
    </row>
    <row r="152" spans="1:65" s="2" customFormat="1" ht="37.9" customHeight="1">
      <c r="A152" s="30"/>
      <c r="B152" s="31"/>
      <c r="C152" s="161" t="s">
        <v>370</v>
      </c>
      <c r="D152" s="161" t="s">
        <v>123</v>
      </c>
      <c r="E152" s="162" t="s">
        <v>371</v>
      </c>
      <c r="F152" s="163" t="s">
        <v>372</v>
      </c>
      <c r="G152" s="164" t="s">
        <v>126</v>
      </c>
      <c r="H152" s="165">
        <v>4</v>
      </c>
      <c r="I152" s="166"/>
      <c r="J152" s="167">
        <f t="shared" si="30"/>
        <v>0</v>
      </c>
      <c r="K152" s="163" t="s">
        <v>127</v>
      </c>
      <c r="L152" s="35"/>
      <c r="M152" s="168" t="s">
        <v>21</v>
      </c>
      <c r="N152" s="169" t="s">
        <v>46</v>
      </c>
      <c r="O152" s="60"/>
      <c r="P152" s="170">
        <f t="shared" si="31"/>
        <v>0</v>
      </c>
      <c r="Q152" s="170">
        <v>0</v>
      </c>
      <c r="R152" s="170">
        <f t="shared" si="32"/>
        <v>0</v>
      </c>
      <c r="S152" s="170">
        <v>0</v>
      </c>
      <c r="T152" s="171">
        <f t="shared" si="3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72" t="s">
        <v>128</v>
      </c>
      <c r="AT152" s="172" t="s">
        <v>123</v>
      </c>
      <c r="AU152" s="172" t="s">
        <v>80</v>
      </c>
      <c r="AY152" s="13" t="s">
        <v>122</v>
      </c>
      <c r="BE152" s="173">
        <f t="shared" si="34"/>
        <v>0</v>
      </c>
      <c r="BF152" s="173">
        <f t="shared" si="35"/>
        <v>0</v>
      </c>
      <c r="BG152" s="173">
        <f t="shared" si="36"/>
        <v>0</v>
      </c>
      <c r="BH152" s="173">
        <f t="shared" si="37"/>
        <v>0</v>
      </c>
      <c r="BI152" s="173">
        <f t="shared" si="38"/>
        <v>0</v>
      </c>
      <c r="BJ152" s="13" t="s">
        <v>80</v>
      </c>
      <c r="BK152" s="173">
        <f t="shared" si="39"/>
        <v>0</v>
      </c>
      <c r="BL152" s="13" t="s">
        <v>128</v>
      </c>
      <c r="BM152" s="172" t="s">
        <v>373</v>
      </c>
    </row>
    <row r="153" spans="1:65" s="2" customFormat="1" ht="37.9" customHeight="1">
      <c r="A153" s="30"/>
      <c r="B153" s="31"/>
      <c r="C153" s="174" t="s">
        <v>128</v>
      </c>
      <c r="D153" s="174" t="s">
        <v>130</v>
      </c>
      <c r="E153" s="175" t="s">
        <v>374</v>
      </c>
      <c r="F153" s="176" t="s">
        <v>375</v>
      </c>
      <c r="G153" s="177" t="s">
        <v>126</v>
      </c>
      <c r="H153" s="178">
        <v>4</v>
      </c>
      <c r="I153" s="179"/>
      <c r="J153" s="180">
        <f t="shared" si="30"/>
        <v>0</v>
      </c>
      <c r="K153" s="176" t="s">
        <v>127</v>
      </c>
      <c r="L153" s="181"/>
      <c r="M153" s="182" t="s">
        <v>21</v>
      </c>
      <c r="N153" s="183" t="s">
        <v>46</v>
      </c>
      <c r="O153" s="60"/>
      <c r="P153" s="170">
        <f t="shared" si="31"/>
        <v>0</v>
      </c>
      <c r="Q153" s="170">
        <v>0</v>
      </c>
      <c r="R153" s="170">
        <f t="shared" si="32"/>
        <v>0</v>
      </c>
      <c r="S153" s="170">
        <v>0</v>
      </c>
      <c r="T153" s="171">
        <f t="shared" si="3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72" t="s">
        <v>133</v>
      </c>
      <c r="AT153" s="172" t="s">
        <v>130</v>
      </c>
      <c r="AU153" s="172" t="s">
        <v>80</v>
      </c>
      <c r="AY153" s="13" t="s">
        <v>122</v>
      </c>
      <c r="BE153" s="173">
        <f t="shared" si="34"/>
        <v>0</v>
      </c>
      <c r="BF153" s="173">
        <f t="shared" si="35"/>
        <v>0</v>
      </c>
      <c r="BG153" s="173">
        <f t="shared" si="36"/>
        <v>0</v>
      </c>
      <c r="BH153" s="173">
        <f t="shared" si="37"/>
        <v>0</v>
      </c>
      <c r="BI153" s="173">
        <f t="shared" si="38"/>
        <v>0</v>
      </c>
      <c r="BJ153" s="13" t="s">
        <v>80</v>
      </c>
      <c r="BK153" s="173">
        <f t="shared" si="39"/>
        <v>0</v>
      </c>
      <c r="BL153" s="13" t="s">
        <v>128</v>
      </c>
      <c r="BM153" s="172" t="s">
        <v>376</v>
      </c>
    </row>
    <row r="154" spans="1:65" s="2" customFormat="1" ht="24.2" customHeight="1">
      <c r="A154" s="30"/>
      <c r="B154" s="31"/>
      <c r="C154" s="161" t="s">
        <v>377</v>
      </c>
      <c r="D154" s="161" t="s">
        <v>123</v>
      </c>
      <c r="E154" s="162" t="s">
        <v>378</v>
      </c>
      <c r="F154" s="163" t="s">
        <v>379</v>
      </c>
      <c r="G154" s="164" t="s">
        <v>126</v>
      </c>
      <c r="H154" s="165">
        <v>4</v>
      </c>
      <c r="I154" s="166"/>
      <c r="J154" s="167">
        <f t="shared" si="30"/>
        <v>0</v>
      </c>
      <c r="K154" s="163" t="s">
        <v>127</v>
      </c>
      <c r="L154" s="35"/>
      <c r="M154" s="168" t="s">
        <v>21</v>
      </c>
      <c r="N154" s="169" t="s">
        <v>46</v>
      </c>
      <c r="O154" s="60"/>
      <c r="P154" s="170">
        <f t="shared" si="31"/>
        <v>0</v>
      </c>
      <c r="Q154" s="170">
        <v>0</v>
      </c>
      <c r="R154" s="170">
        <f t="shared" si="32"/>
        <v>0</v>
      </c>
      <c r="S154" s="170">
        <v>0</v>
      </c>
      <c r="T154" s="171">
        <f t="shared" si="3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72" t="s">
        <v>128</v>
      </c>
      <c r="AT154" s="172" t="s">
        <v>123</v>
      </c>
      <c r="AU154" s="172" t="s">
        <v>80</v>
      </c>
      <c r="AY154" s="13" t="s">
        <v>122</v>
      </c>
      <c r="BE154" s="173">
        <f t="shared" si="34"/>
        <v>0</v>
      </c>
      <c r="BF154" s="173">
        <f t="shared" si="35"/>
        <v>0</v>
      </c>
      <c r="BG154" s="173">
        <f t="shared" si="36"/>
        <v>0</v>
      </c>
      <c r="BH154" s="173">
        <f t="shared" si="37"/>
        <v>0</v>
      </c>
      <c r="BI154" s="173">
        <f t="shared" si="38"/>
        <v>0</v>
      </c>
      <c r="BJ154" s="13" t="s">
        <v>80</v>
      </c>
      <c r="BK154" s="173">
        <f t="shared" si="39"/>
        <v>0</v>
      </c>
      <c r="BL154" s="13" t="s">
        <v>128</v>
      </c>
      <c r="BM154" s="172" t="s">
        <v>380</v>
      </c>
    </row>
    <row r="155" spans="1:65" s="2" customFormat="1" ht="24.2" customHeight="1">
      <c r="A155" s="30"/>
      <c r="B155" s="31"/>
      <c r="C155" s="174" t="s">
        <v>381</v>
      </c>
      <c r="D155" s="174" t="s">
        <v>130</v>
      </c>
      <c r="E155" s="175" t="s">
        <v>382</v>
      </c>
      <c r="F155" s="176" t="s">
        <v>383</v>
      </c>
      <c r="G155" s="177" t="s">
        <v>126</v>
      </c>
      <c r="H155" s="178">
        <v>4</v>
      </c>
      <c r="I155" s="179"/>
      <c r="J155" s="180">
        <f t="shared" si="30"/>
        <v>0</v>
      </c>
      <c r="K155" s="176" t="s">
        <v>127</v>
      </c>
      <c r="L155" s="181"/>
      <c r="M155" s="182" t="s">
        <v>21</v>
      </c>
      <c r="N155" s="183" t="s">
        <v>46</v>
      </c>
      <c r="O155" s="60"/>
      <c r="P155" s="170">
        <f t="shared" si="31"/>
        <v>0</v>
      </c>
      <c r="Q155" s="170">
        <v>0</v>
      </c>
      <c r="R155" s="170">
        <f t="shared" si="32"/>
        <v>0</v>
      </c>
      <c r="S155" s="170">
        <v>0</v>
      </c>
      <c r="T155" s="171">
        <f t="shared" si="3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72" t="s">
        <v>133</v>
      </c>
      <c r="AT155" s="172" t="s">
        <v>130</v>
      </c>
      <c r="AU155" s="172" t="s">
        <v>80</v>
      </c>
      <c r="AY155" s="13" t="s">
        <v>122</v>
      </c>
      <c r="BE155" s="173">
        <f t="shared" si="34"/>
        <v>0</v>
      </c>
      <c r="BF155" s="173">
        <f t="shared" si="35"/>
        <v>0</v>
      </c>
      <c r="BG155" s="173">
        <f t="shared" si="36"/>
        <v>0</v>
      </c>
      <c r="BH155" s="173">
        <f t="shared" si="37"/>
        <v>0</v>
      </c>
      <c r="BI155" s="173">
        <f t="shared" si="38"/>
        <v>0</v>
      </c>
      <c r="BJ155" s="13" t="s">
        <v>80</v>
      </c>
      <c r="BK155" s="173">
        <f t="shared" si="39"/>
        <v>0</v>
      </c>
      <c r="BL155" s="13" t="s">
        <v>128</v>
      </c>
      <c r="BM155" s="172" t="s">
        <v>384</v>
      </c>
    </row>
    <row r="156" spans="1:65" s="2" customFormat="1" ht="24.2" customHeight="1">
      <c r="A156" s="30"/>
      <c r="B156" s="31"/>
      <c r="C156" s="161" t="s">
        <v>385</v>
      </c>
      <c r="D156" s="161" t="s">
        <v>123</v>
      </c>
      <c r="E156" s="162" t="s">
        <v>386</v>
      </c>
      <c r="F156" s="163" t="s">
        <v>387</v>
      </c>
      <c r="G156" s="164" t="s">
        <v>126</v>
      </c>
      <c r="H156" s="165">
        <v>4</v>
      </c>
      <c r="I156" s="166"/>
      <c r="J156" s="167">
        <f t="shared" si="30"/>
        <v>0</v>
      </c>
      <c r="K156" s="163" t="s">
        <v>127</v>
      </c>
      <c r="L156" s="35"/>
      <c r="M156" s="168" t="s">
        <v>21</v>
      </c>
      <c r="N156" s="169" t="s">
        <v>46</v>
      </c>
      <c r="O156" s="60"/>
      <c r="P156" s="170">
        <f t="shared" si="31"/>
        <v>0</v>
      </c>
      <c r="Q156" s="170">
        <v>0</v>
      </c>
      <c r="R156" s="170">
        <f t="shared" si="32"/>
        <v>0</v>
      </c>
      <c r="S156" s="170">
        <v>0</v>
      </c>
      <c r="T156" s="171">
        <f t="shared" si="3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72" t="s">
        <v>128</v>
      </c>
      <c r="AT156" s="172" t="s">
        <v>123</v>
      </c>
      <c r="AU156" s="172" t="s">
        <v>80</v>
      </c>
      <c r="AY156" s="13" t="s">
        <v>122</v>
      </c>
      <c r="BE156" s="173">
        <f t="shared" si="34"/>
        <v>0</v>
      </c>
      <c r="BF156" s="173">
        <f t="shared" si="35"/>
        <v>0</v>
      </c>
      <c r="BG156" s="173">
        <f t="shared" si="36"/>
        <v>0</v>
      </c>
      <c r="BH156" s="173">
        <f t="shared" si="37"/>
        <v>0</v>
      </c>
      <c r="BI156" s="173">
        <f t="shared" si="38"/>
        <v>0</v>
      </c>
      <c r="BJ156" s="13" t="s">
        <v>80</v>
      </c>
      <c r="BK156" s="173">
        <f t="shared" si="39"/>
        <v>0</v>
      </c>
      <c r="BL156" s="13" t="s">
        <v>128</v>
      </c>
      <c r="BM156" s="172" t="s">
        <v>388</v>
      </c>
    </row>
    <row r="157" spans="1:65" s="2" customFormat="1" ht="24.2" customHeight="1">
      <c r="A157" s="30"/>
      <c r="B157" s="31"/>
      <c r="C157" s="174" t="s">
        <v>389</v>
      </c>
      <c r="D157" s="174" t="s">
        <v>130</v>
      </c>
      <c r="E157" s="175" t="s">
        <v>390</v>
      </c>
      <c r="F157" s="176" t="s">
        <v>391</v>
      </c>
      <c r="G157" s="177" t="s">
        <v>126</v>
      </c>
      <c r="H157" s="178">
        <v>4</v>
      </c>
      <c r="I157" s="179"/>
      <c r="J157" s="180">
        <f t="shared" si="30"/>
        <v>0</v>
      </c>
      <c r="K157" s="176" t="s">
        <v>127</v>
      </c>
      <c r="L157" s="181"/>
      <c r="M157" s="182" t="s">
        <v>21</v>
      </c>
      <c r="N157" s="183" t="s">
        <v>46</v>
      </c>
      <c r="O157" s="60"/>
      <c r="P157" s="170">
        <f t="shared" si="31"/>
        <v>0</v>
      </c>
      <c r="Q157" s="170">
        <v>0</v>
      </c>
      <c r="R157" s="170">
        <f t="shared" si="32"/>
        <v>0</v>
      </c>
      <c r="S157" s="170">
        <v>0</v>
      </c>
      <c r="T157" s="171">
        <f t="shared" si="3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72" t="s">
        <v>133</v>
      </c>
      <c r="AT157" s="172" t="s">
        <v>130</v>
      </c>
      <c r="AU157" s="172" t="s">
        <v>80</v>
      </c>
      <c r="AY157" s="13" t="s">
        <v>122</v>
      </c>
      <c r="BE157" s="173">
        <f t="shared" si="34"/>
        <v>0</v>
      </c>
      <c r="BF157" s="173">
        <f t="shared" si="35"/>
        <v>0</v>
      </c>
      <c r="BG157" s="173">
        <f t="shared" si="36"/>
        <v>0</v>
      </c>
      <c r="BH157" s="173">
        <f t="shared" si="37"/>
        <v>0</v>
      </c>
      <c r="BI157" s="173">
        <f t="shared" si="38"/>
        <v>0</v>
      </c>
      <c r="BJ157" s="13" t="s">
        <v>80</v>
      </c>
      <c r="BK157" s="173">
        <f t="shared" si="39"/>
        <v>0</v>
      </c>
      <c r="BL157" s="13" t="s">
        <v>128</v>
      </c>
      <c r="BM157" s="172" t="s">
        <v>392</v>
      </c>
    </row>
    <row r="158" spans="1:65" s="2" customFormat="1" ht="24.2" customHeight="1">
      <c r="A158" s="30"/>
      <c r="B158" s="31"/>
      <c r="C158" s="161" t="s">
        <v>393</v>
      </c>
      <c r="D158" s="161" t="s">
        <v>123</v>
      </c>
      <c r="E158" s="162" t="s">
        <v>394</v>
      </c>
      <c r="F158" s="163" t="s">
        <v>395</v>
      </c>
      <c r="G158" s="164" t="s">
        <v>126</v>
      </c>
      <c r="H158" s="165">
        <v>4</v>
      </c>
      <c r="I158" s="166"/>
      <c r="J158" s="167">
        <f t="shared" si="30"/>
        <v>0</v>
      </c>
      <c r="K158" s="163" t="s">
        <v>127</v>
      </c>
      <c r="L158" s="35"/>
      <c r="M158" s="168" t="s">
        <v>21</v>
      </c>
      <c r="N158" s="169" t="s">
        <v>46</v>
      </c>
      <c r="O158" s="60"/>
      <c r="P158" s="170">
        <f t="shared" si="31"/>
        <v>0</v>
      </c>
      <c r="Q158" s="170">
        <v>0</v>
      </c>
      <c r="R158" s="170">
        <f t="shared" si="32"/>
        <v>0</v>
      </c>
      <c r="S158" s="170">
        <v>0</v>
      </c>
      <c r="T158" s="171">
        <f t="shared" si="3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72" t="s">
        <v>128</v>
      </c>
      <c r="AT158" s="172" t="s">
        <v>123</v>
      </c>
      <c r="AU158" s="172" t="s">
        <v>80</v>
      </c>
      <c r="AY158" s="13" t="s">
        <v>122</v>
      </c>
      <c r="BE158" s="173">
        <f t="shared" si="34"/>
        <v>0</v>
      </c>
      <c r="BF158" s="173">
        <f t="shared" si="35"/>
        <v>0</v>
      </c>
      <c r="BG158" s="173">
        <f t="shared" si="36"/>
        <v>0</v>
      </c>
      <c r="BH158" s="173">
        <f t="shared" si="37"/>
        <v>0</v>
      </c>
      <c r="BI158" s="173">
        <f t="shared" si="38"/>
        <v>0</v>
      </c>
      <c r="BJ158" s="13" t="s">
        <v>80</v>
      </c>
      <c r="BK158" s="173">
        <f t="shared" si="39"/>
        <v>0</v>
      </c>
      <c r="BL158" s="13" t="s">
        <v>128</v>
      </c>
      <c r="BM158" s="172" t="s">
        <v>396</v>
      </c>
    </row>
    <row r="159" spans="1:65" s="2" customFormat="1" ht="24.2" customHeight="1">
      <c r="A159" s="30"/>
      <c r="B159" s="31"/>
      <c r="C159" s="174" t="s">
        <v>397</v>
      </c>
      <c r="D159" s="174" t="s">
        <v>130</v>
      </c>
      <c r="E159" s="175" t="s">
        <v>398</v>
      </c>
      <c r="F159" s="176" t="s">
        <v>399</v>
      </c>
      <c r="G159" s="177" t="s">
        <v>126</v>
      </c>
      <c r="H159" s="178">
        <v>4</v>
      </c>
      <c r="I159" s="179"/>
      <c r="J159" s="180">
        <f t="shared" si="30"/>
        <v>0</v>
      </c>
      <c r="K159" s="176" t="s">
        <v>127</v>
      </c>
      <c r="L159" s="181"/>
      <c r="M159" s="182" t="s">
        <v>21</v>
      </c>
      <c r="N159" s="183" t="s">
        <v>46</v>
      </c>
      <c r="O159" s="60"/>
      <c r="P159" s="170">
        <f t="shared" si="31"/>
        <v>0</v>
      </c>
      <c r="Q159" s="170">
        <v>0</v>
      </c>
      <c r="R159" s="170">
        <f t="shared" si="32"/>
        <v>0</v>
      </c>
      <c r="S159" s="170">
        <v>0</v>
      </c>
      <c r="T159" s="171">
        <f t="shared" si="3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72" t="s">
        <v>133</v>
      </c>
      <c r="AT159" s="172" t="s">
        <v>130</v>
      </c>
      <c r="AU159" s="172" t="s">
        <v>80</v>
      </c>
      <c r="AY159" s="13" t="s">
        <v>122</v>
      </c>
      <c r="BE159" s="173">
        <f t="shared" si="34"/>
        <v>0</v>
      </c>
      <c r="BF159" s="173">
        <f t="shared" si="35"/>
        <v>0</v>
      </c>
      <c r="BG159" s="173">
        <f t="shared" si="36"/>
        <v>0</v>
      </c>
      <c r="BH159" s="173">
        <f t="shared" si="37"/>
        <v>0</v>
      </c>
      <c r="BI159" s="173">
        <f t="shared" si="38"/>
        <v>0</v>
      </c>
      <c r="BJ159" s="13" t="s">
        <v>80</v>
      </c>
      <c r="BK159" s="173">
        <f t="shared" si="39"/>
        <v>0</v>
      </c>
      <c r="BL159" s="13" t="s">
        <v>128</v>
      </c>
      <c r="BM159" s="172" t="s">
        <v>400</v>
      </c>
    </row>
    <row r="160" spans="1:65" s="11" customFormat="1" ht="25.9" customHeight="1">
      <c r="B160" s="147"/>
      <c r="C160" s="148"/>
      <c r="D160" s="149" t="s">
        <v>74</v>
      </c>
      <c r="E160" s="150" t="s">
        <v>401</v>
      </c>
      <c r="F160" s="150" t="s">
        <v>402</v>
      </c>
      <c r="G160" s="148"/>
      <c r="H160" s="148"/>
      <c r="I160" s="151"/>
      <c r="J160" s="152">
        <f>BK160</f>
        <v>0</v>
      </c>
      <c r="K160" s="148"/>
      <c r="L160" s="153"/>
      <c r="M160" s="154"/>
      <c r="N160" s="155"/>
      <c r="O160" s="155"/>
      <c r="P160" s="156">
        <f>SUM(P161:P171)</f>
        <v>0</v>
      </c>
      <c r="Q160" s="155"/>
      <c r="R160" s="156">
        <f>SUM(R161:R171)</f>
        <v>0</v>
      </c>
      <c r="S160" s="155"/>
      <c r="T160" s="157">
        <f>SUM(T161:T171)</f>
        <v>0</v>
      </c>
      <c r="AR160" s="158" t="s">
        <v>121</v>
      </c>
      <c r="AT160" s="159" t="s">
        <v>74</v>
      </c>
      <c r="AU160" s="159" t="s">
        <v>75</v>
      </c>
      <c r="AY160" s="158" t="s">
        <v>122</v>
      </c>
      <c r="BK160" s="160">
        <f>SUM(BK161:BK171)</f>
        <v>0</v>
      </c>
    </row>
    <row r="161" spans="1:65" s="2" customFormat="1" ht="76.349999999999994" customHeight="1">
      <c r="A161" s="30"/>
      <c r="B161" s="31"/>
      <c r="C161" s="161" t="s">
        <v>403</v>
      </c>
      <c r="D161" s="161" t="s">
        <v>123</v>
      </c>
      <c r="E161" s="162" t="s">
        <v>404</v>
      </c>
      <c r="F161" s="163" t="s">
        <v>405</v>
      </c>
      <c r="G161" s="164" t="s">
        <v>138</v>
      </c>
      <c r="H161" s="165">
        <v>18</v>
      </c>
      <c r="I161" s="166"/>
      <c r="J161" s="167">
        <f>ROUND(I161*H161,2)</f>
        <v>0</v>
      </c>
      <c r="K161" s="163" t="s">
        <v>127</v>
      </c>
      <c r="L161" s="35"/>
      <c r="M161" s="168" t="s">
        <v>21</v>
      </c>
      <c r="N161" s="169" t="s">
        <v>46</v>
      </c>
      <c r="O161" s="60"/>
      <c r="P161" s="170">
        <f>O161*H161</f>
        <v>0</v>
      </c>
      <c r="Q161" s="170">
        <v>0</v>
      </c>
      <c r="R161" s="170">
        <f>Q161*H161</f>
        <v>0</v>
      </c>
      <c r="S161" s="170">
        <v>0</v>
      </c>
      <c r="T161" s="171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72" t="s">
        <v>128</v>
      </c>
      <c r="AT161" s="172" t="s">
        <v>123</v>
      </c>
      <c r="AU161" s="172" t="s">
        <v>80</v>
      </c>
      <c r="AY161" s="13" t="s">
        <v>122</v>
      </c>
      <c r="BE161" s="173">
        <f>IF(N161="základní",J161,0)</f>
        <v>0</v>
      </c>
      <c r="BF161" s="173">
        <f>IF(N161="snížená",J161,0)</f>
        <v>0</v>
      </c>
      <c r="BG161" s="173">
        <f>IF(N161="zákl. přenesená",J161,0)</f>
        <v>0</v>
      </c>
      <c r="BH161" s="173">
        <f>IF(N161="sníž. přenesená",J161,0)</f>
        <v>0</v>
      </c>
      <c r="BI161" s="173">
        <f>IF(N161="nulová",J161,0)</f>
        <v>0</v>
      </c>
      <c r="BJ161" s="13" t="s">
        <v>80</v>
      </c>
      <c r="BK161" s="173">
        <f>ROUND(I161*H161,2)</f>
        <v>0</v>
      </c>
      <c r="BL161" s="13" t="s">
        <v>128</v>
      </c>
      <c r="BM161" s="172" t="s">
        <v>406</v>
      </c>
    </row>
    <row r="162" spans="1:65" s="2" customFormat="1" ht="39">
      <c r="A162" s="30"/>
      <c r="B162" s="31"/>
      <c r="C162" s="32"/>
      <c r="D162" s="184" t="s">
        <v>407</v>
      </c>
      <c r="E162" s="32"/>
      <c r="F162" s="185" t="s">
        <v>408</v>
      </c>
      <c r="G162" s="32"/>
      <c r="H162" s="32"/>
      <c r="I162" s="186"/>
      <c r="J162" s="32"/>
      <c r="K162" s="32"/>
      <c r="L162" s="35"/>
      <c r="M162" s="187"/>
      <c r="N162" s="188"/>
      <c r="O162" s="60"/>
      <c r="P162" s="60"/>
      <c r="Q162" s="60"/>
      <c r="R162" s="60"/>
      <c r="S162" s="60"/>
      <c r="T162" s="61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T162" s="13" t="s">
        <v>407</v>
      </c>
      <c r="AU162" s="13" t="s">
        <v>80</v>
      </c>
    </row>
    <row r="163" spans="1:65" s="2" customFormat="1" ht="37.9" customHeight="1">
      <c r="A163" s="30"/>
      <c r="B163" s="31"/>
      <c r="C163" s="161" t="s">
        <v>409</v>
      </c>
      <c r="D163" s="161" t="s">
        <v>123</v>
      </c>
      <c r="E163" s="162" t="s">
        <v>410</v>
      </c>
      <c r="F163" s="163" t="s">
        <v>411</v>
      </c>
      <c r="G163" s="164" t="s">
        <v>126</v>
      </c>
      <c r="H163" s="165">
        <v>4</v>
      </c>
      <c r="I163" s="166"/>
      <c r="J163" s="167">
        <f t="shared" ref="J163:J171" si="40">ROUND(I163*H163,2)</f>
        <v>0</v>
      </c>
      <c r="K163" s="163" t="s">
        <v>127</v>
      </c>
      <c r="L163" s="35"/>
      <c r="M163" s="168" t="s">
        <v>21</v>
      </c>
      <c r="N163" s="169" t="s">
        <v>46</v>
      </c>
      <c r="O163" s="60"/>
      <c r="P163" s="170">
        <f t="shared" ref="P163:P171" si="41">O163*H163</f>
        <v>0</v>
      </c>
      <c r="Q163" s="170">
        <v>0</v>
      </c>
      <c r="R163" s="170">
        <f t="shared" ref="R163:R171" si="42">Q163*H163</f>
        <v>0</v>
      </c>
      <c r="S163" s="170">
        <v>0</v>
      </c>
      <c r="T163" s="171">
        <f t="shared" ref="T163:T171" si="43"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72" t="s">
        <v>128</v>
      </c>
      <c r="AT163" s="172" t="s">
        <v>123</v>
      </c>
      <c r="AU163" s="172" t="s">
        <v>80</v>
      </c>
      <c r="AY163" s="13" t="s">
        <v>122</v>
      </c>
      <c r="BE163" s="173">
        <f t="shared" ref="BE163:BE171" si="44">IF(N163="základní",J163,0)</f>
        <v>0</v>
      </c>
      <c r="BF163" s="173">
        <f t="shared" ref="BF163:BF171" si="45">IF(N163="snížená",J163,0)</f>
        <v>0</v>
      </c>
      <c r="BG163" s="173">
        <f t="shared" ref="BG163:BG171" si="46">IF(N163="zákl. přenesená",J163,0)</f>
        <v>0</v>
      </c>
      <c r="BH163" s="173">
        <f t="shared" ref="BH163:BH171" si="47">IF(N163="sníž. přenesená",J163,0)</f>
        <v>0</v>
      </c>
      <c r="BI163" s="173">
        <f t="shared" ref="BI163:BI171" si="48">IF(N163="nulová",J163,0)</f>
        <v>0</v>
      </c>
      <c r="BJ163" s="13" t="s">
        <v>80</v>
      </c>
      <c r="BK163" s="173">
        <f t="shared" ref="BK163:BK171" si="49">ROUND(I163*H163,2)</f>
        <v>0</v>
      </c>
      <c r="BL163" s="13" t="s">
        <v>128</v>
      </c>
      <c r="BM163" s="172" t="s">
        <v>412</v>
      </c>
    </row>
    <row r="164" spans="1:65" s="2" customFormat="1" ht="37.9" customHeight="1">
      <c r="A164" s="30"/>
      <c r="B164" s="31"/>
      <c r="C164" s="161" t="s">
        <v>413</v>
      </c>
      <c r="D164" s="161" t="s">
        <v>123</v>
      </c>
      <c r="E164" s="162" t="s">
        <v>414</v>
      </c>
      <c r="F164" s="163" t="s">
        <v>415</v>
      </c>
      <c r="G164" s="164" t="s">
        <v>126</v>
      </c>
      <c r="H164" s="165">
        <v>4</v>
      </c>
      <c r="I164" s="166"/>
      <c r="J164" s="167">
        <f t="shared" si="40"/>
        <v>0</v>
      </c>
      <c r="K164" s="163" t="s">
        <v>127</v>
      </c>
      <c r="L164" s="35"/>
      <c r="M164" s="168" t="s">
        <v>21</v>
      </c>
      <c r="N164" s="169" t="s">
        <v>46</v>
      </c>
      <c r="O164" s="60"/>
      <c r="P164" s="170">
        <f t="shared" si="41"/>
        <v>0</v>
      </c>
      <c r="Q164" s="170">
        <v>0</v>
      </c>
      <c r="R164" s="170">
        <f t="shared" si="42"/>
        <v>0</v>
      </c>
      <c r="S164" s="170">
        <v>0</v>
      </c>
      <c r="T164" s="171">
        <f t="shared" si="4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72" t="s">
        <v>128</v>
      </c>
      <c r="AT164" s="172" t="s">
        <v>123</v>
      </c>
      <c r="AU164" s="172" t="s">
        <v>80</v>
      </c>
      <c r="AY164" s="13" t="s">
        <v>122</v>
      </c>
      <c r="BE164" s="173">
        <f t="shared" si="44"/>
        <v>0</v>
      </c>
      <c r="BF164" s="173">
        <f t="shared" si="45"/>
        <v>0</v>
      </c>
      <c r="BG164" s="173">
        <f t="shared" si="46"/>
        <v>0</v>
      </c>
      <c r="BH164" s="173">
        <f t="shared" si="47"/>
        <v>0</v>
      </c>
      <c r="BI164" s="173">
        <f t="shared" si="48"/>
        <v>0</v>
      </c>
      <c r="BJ164" s="13" t="s">
        <v>80</v>
      </c>
      <c r="BK164" s="173">
        <f t="shared" si="49"/>
        <v>0</v>
      </c>
      <c r="BL164" s="13" t="s">
        <v>128</v>
      </c>
      <c r="BM164" s="172" t="s">
        <v>416</v>
      </c>
    </row>
    <row r="165" spans="1:65" s="2" customFormat="1" ht="37.9" customHeight="1">
      <c r="A165" s="30"/>
      <c r="B165" s="31"/>
      <c r="C165" s="161" t="s">
        <v>417</v>
      </c>
      <c r="D165" s="161" t="s">
        <v>123</v>
      </c>
      <c r="E165" s="162" t="s">
        <v>418</v>
      </c>
      <c r="F165" s="163" t="s">
        <v>419</v>
      </c>
      <c r="G165" s="164" t="s">
        <v>126</v>
      </c>
      <c r="H165" s="165">
        <v>4</v>
      </c>
      <c r="I165" s="166"/>
      <c r="J165" s="167">
        <f t="shared" si="40"/>
        <v>0</v>
      </c>
      <c r="K165" s="163" t="s">
        <v>127</v>
      </c>
      <c r="L165" s="35"/>
      <c r="M165" s="168" t="s">
        <v>21</v>
      </c>
      <c r="N165" s="169" t="s">
        <v>46</v>
      </c>
      <c r="O165" s="60"/>
      <c r="P165" s="170">
        <f t="shared" si="41"/>
        <v>0</v>
      </c>
      <c r="Q165" s="170">
        <v>0</v>
      </c>
      <c r="R165" s="170">
        <f t="shared" si="42"/>
        <v>0</v>
      </c>
      <c r="S165" s="170">
        <v>0</v>
      </c>
      <c r="T165" s="171">
        <f t="shared" si="4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72" t="s">
        <v>128</v>
      </c>
      <c r="AT165" s="172" t="s">
        <v>123</v>
      </c>
      <c r="AU165" s="172" t="s">
        <v>80</v>
      </c>
      <c r="AY165" s="13" t="s">
        <v>122</v>
      </c>
      <c r="BE165" s="173">
        <f t="shared" si="44"/>
        <v>0</v>
      </c>
      <c r="BF165" s="173">
        <f t="shared" si="45"/>
        <v>0</v>
      </c>
      <c r="BG165" s="173">
        <f t="shared" si="46"/>
        <v>0</v>
      </c>
      <c r="BH165" s="173">
        <f t="shared" si="47"/>
        <v>0</v>
      </c>
      <c r="BI165" s="173">
        <f t="shared" si="48"/>
        <v>0</v>
      </c>
      <c r="BJ165" s="13" t="s">
        <v>80</v>
      </c>
      <c r="BK165" s="173">
        <f t="shared" si="49"/>
        <v>0</v>
      </c>
      <c r="BL165" s="13" t="s">
        <v>128</v>
      </c>
      <c r="BM165" s="172" t="s">
        <v>420</v>
      </c>
    </row>
    <row r="166" spans="1:65" s="2" customFormat="1" ht="49.15" customHeight="1">
      <c r="A166" s="30"/>
      <c r="B166" s="31"/>
      <c r="C166" s="161" t="s">
        <v>421</v>
      </c>
      <c r="D166" s="161" t="s">
        <v>123</v>
      </c>
      <c r="E166" s="162" t="s">
        <v>422</v>
      </c>
      <c r="F166" s="163" t="s">
        <v>423</v>
      </c>
      <c r="G166" s="164" t="s">
        <v>126</v>
      </c>
      <c r="H166" s="165">
        <v>4</v>
      </c>
      <c r="I166" s="166"/>
      <c r="J166" s="167">
        <f t="shared" si="40"/>
        <v>0</v>
      </c>
      <c r="K166" s="163" t="s">
        <v>127</v>
      </c>
      <c r="L166" s="35"/>
      <c r="M166" s="168" t="s">
        <v>21</v>
      </c>
      <c r="N166" s="169" t="s">
        <v>46</v>
      </c>
      <c r="O166" s="60"/>
      <c r="P166" s="170">
        <f t="shared" si="41"/>
        <v>0</v>
      </c>
      <c r="Q166" s="170">
        <v>0</v>
      </c>
      <c r="R166" s="170">
        <f t="shared" si="42"/>
        <v>0</v>
      </c>
      <c r="S166" s="170">
        <v>0</v>
      </c>
      <c r="T166" s="171">
        <f t="shared" si="4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72" t="s">
        <v>128</v>
      </c>
      <c r="AT166" s="172" t="s">
        <v>123</v>
      </c>
      <c r="AU166" s="172" t="s">
        <v>80</v>
      </c>
      <c r="AY166" s="13" t="s">
        <v>122</v>
      </c>
      <c r="BE166" s="173">
        <f t="shared" si="44"/>
        <v>0</v>
      </c>
      <c r="BF166" s="173">
        <f t="shared" si="45"/>
        <v>0</v>
      </c>
      <c r="BG166" s="173">
        <f t="shared" si="46"/>
        <v>0</v>
      </c>
      <c r="BH166" s="173">
        <f t="shared" si="47"/>
        <v>0</v>
      </c>
      <c r="BI166" s="173">
        <f t="shared" si="48"/>
        <v>0</v>
      </c>
      <c r="BJ166" s="13" t="s">
        <v>80</v>
      </c>
      <c r="BK166" s="173">
        <f t="shared" si="49"/>
        <v>0</v>
      </c>
      <c r="BL166" s="13" t="s">
        <v>128</v>
      </c>
      <c r="BM166" s="172" t="s">
        <v>424</v>
      </c>
    </row>
    <row r="167" spans="1:65" s="2" customFormat="1" ht="37.9" customHeight="1">
      <c r="A167" s="30"/>
      <c r="B167" s="31"/>
      <c r="C167" s="161" t="s">
        <v>425</v>
      </c>
      <c r="D167" s="161" t="s">
        <v>123</v>
      </c>
      <c r="E167" s="162" t="s">
        <v>426</v>
      </c>
      <c r="F167" s="163" t="s">
        <v>427</v>
      </c>
      <c r="G167" s="164" t="s">
        <v>126</v>
      </c>
      <c r="H167" s="165">
        <v>4</v>
      </c>
      <c r="I167" s="166"/>
      <c r="J167" s="167">
        <f t="shared" si="40"/>
        <v>0</v>
      </c>
      <c r="K167" s="163" t="s">
        <v>127</v>
      </c>
      <c r="L167" s="35"/>
      <c r="M167" s="168" t="s">
        <v>21</v>
      </c>
      <c r="N167" s="169" t="s">
        <v>46</v>
      </c>
      <c r="O167" s="60"/>
      <c r="P167" s="170">
        <f t="shared" si="41"/>
        <v>0</v>
      </c>
      <c r="Q167" s="170">
        <v>0</v>
      </c>
      <c r="R167" s="170">
        <f t="shared" si="42"/>
        <v>0</v>
      </c>
      <c r="S167" s="170">
        <v>0</v>
      </c>
      <c r="T167" s="171">
        <f t="shared" si="4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72" t="s">
        <v>128</v>
      </c>
      <c r="AT167" s="172" t="s">
        <v>123</v>
      </c>
      <c r="AU167" s="172" t="s">
        <v>80</v>
      </c>
      <c r="AY167" s="13" t="s">
        <v>122</v>
      </c>
      <c r="BE167" s="173">
        <f t="shared" si="44"/>
        <v>0</v>
      </c>
      <c r="BF167" s="173">
        <f t="shared" si="45"/>
        <v>0</v>
      </c>
      <c r="BG167" s="173">
        <f t="shared" si="46"/>
        <v>0</v>
      </c>
      <c r="BH167" s="173">
        <f t="shared" si="47"/>
        <v>0</v>
      </c>
      <c r="BI167" s="173">
        <f t="shared" si="48"/>
        <v>0</v>
      </c>
      <c r="BJ167" s="13" t="s">
        <v>80</v>
      </c>
      <c r="BK167" s="173">
        <f t="shared" si="49"/>
        <v>0</v>
      </c>
      <c r="BL167" s="13" t="s">
        <v>128</v>
      </c>
      <c r="BM167" s="172" t="s">
        <v>428</v>
      </c>
    </row>
    <row r="168" spans="1:65" s="2" customFormat="1" ht="37.9" customHeight="1">
      <c r="A168" s="30"/>
      <c r="B168" s="31"/>
      <c r="C168" s="161" t="s">
        <v>429</v>
      </c>
      <c r="D168" s="161" t="s">
        <v>123</v>
      </c>
      <c r="E168" s="162" t="s">
        <v>430</v>
      </c>
      <c r="F168" s="163" t="s">
        <v>431</v>
      </c>
      <c r="G168" s="164" t="s">
        <v>126</v>
      </c>
      <c r="H168" s="165">
        <v>4</v>
      </c>
      <c r="I168" s="166"/>
      <c r="J168" s="167">
        <f t="shared" si="40"/>
        <v>0</v>
      </c>
      <c r="K168" s="163" t="s">
        <v>127</v>
      </c>
      <c r="L168" s="35"/>
      <c r="M168" s="168" t="s">
        <v>21</v>
      </c>
      <c r="N168" s="169" t="s">
        <v>46</v>
      </c>
      <c r="O168" s="60"/>
      <c r="P168" s="170">
        <f t="shared" si="41"/>
        <v>0</v>
      </c>
      <c r="Q168" s="170">
        <v>0</v>
      </c>
      <c r="R168" s="170">
        <f t="shared" si="42"/>
        <v>0</v>
      </c>
      <c r="S168" s="170">
        <v>0</v>
      </c>
      <c r="T168" s="171">
        <f t="shared" si="4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72" t="s">
        <v>128</v>
      </c>
      <c r="AT168" s="172" t="s">
        <v>123</v>
      </c>
      <c r="AU168" s="172" t="s">
        <v>80</v>
      </c>
      <c r="AY168" s="13" t="s">
        <v>122</v>
      </c>
      <c r="BE168" s="173">
        <f t="shared" si="44"/>
        <v>0</v>
      </c>
      <c r="BF168" s="173">
        <f t="shared" si="45"/>
        <v>0</v>
      </c>
      <c r="BG168" s="173">
        <f t="shared" si="46"/>
        <v>0</v>
      </c>
      <c r="BH168" s="173">
        <f t="shared" si="47"/>
        <v>0</v>
      </c>
      <c r="BI168" s="173">
        <f t="shared" si="48"/>
        <v>0</v>
      </c>
      <c r="BJ168" s="13" t="s">
        <v>80</v>
      </c>
      <c r="BK168" s="173">
        <f t="shared" si="49"/>
        <v>0</v>
      </c>
      <c r="BL168" s="13" t="s">
        <v>128</v>
      </c>
      <c r="BM168" s="172" t="s">
        <v>432</v>
      </c>
    </row>
    <row r="169" spans="1:65" s="2" customFormat="1" ht="37.9" customHeight="1">
      <c r="A169" s="30"/>
      <c r="B169" s="31"/>
      <c r="C169" s="161" t="s">
        <v>433</v>
      </c>
      <c r="D169" s="161" t="s">
        <v>123</v>
      </c>
      <c r="E169" s="162" t="s">
        <v>434</v>
      </c>
      <c r="F169" s="163" t="s">
        <v>435</v>
      </c>
      <c r="G169" s="164" t="s">
        <v>126</v>
      </c>
      <c r="H169" s="165">
        <v>16</v>
      </c>
      <c r="I169" s="166"/>
      <c r="J169" s="167">
        <f t="shared" si="40"/>
        <v>0</v>
      </c>
      <c r="K169" s="163" t="s">
        <v>127</v>
      </c>
      <c r="L169" s="35"/>
      <c r="M169" s="168" t="s">
        <v>21</v>
      </c>
      <c r="N169" s="169" t="s">
        <v>46</v>
      </c>
      <c r="O169" s="60"/>
      <c r="P169" s="170">
        <f t="shared" si="41"/>
        <v>0</v>
      </c>
      <c r="Q169" s="170">
        <v>0</v>
      </c>
      <c r="R169" s="170">
        <f t="shared" si="42"/>
        <v>0</v>
      </c>
      <c r="S169" s="170">
        <v>0</v>
      </c>
      <c r="T169" s="171">
        <f t="shared" si="4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72" t="s">
        <v>128</v>
      </c>
      <c r="AT169" s="172" t="s">
        <v>123</v>
      </c>
      <c r="AU169" s="172" t="s">
        <v>80</v>
      </c>
      <c r="AY169" s="13" t="s">
        <v>122</v>
      </c>
      <c r="BE169" s="173">
        <f t="shared" si="44"/>
        <v>0</v>
      </c>
      <c r="BF169" s="173">
        <f t="shared" si="45"/>
        <v>0</v>
      </c>
      <c r="BG169" s="173">
        <f t="shared" si="46"/>
        <v>0</v>
      </c>
      <c r="BH169" s="173">
        <f t="shared" si="47"/>
        <v>0</v>
      </c>
      <c r="BI169" s="173">
        <f t="shared" si="48"/>
        <v>0</v>
      </c>
      <c r="BJ169" s="13" t="s">
        <v>80</v>
      </c>
      <c r="BK169" s="173">
        <f t="shared" si="49"/>
        <v>0</v>
      </c>
      <c r="BL169" s="13" t="s">
        <v>128</v>
      </c>
      <c r="BM169" s="172" t="s">
        <v>436</v>
      </c>
    </row>
    <row r="170" spans="1:65" s="2" customFormat="1" ht="37.9" customHeight="1">
      <c r="A170" s="30"/>
      <c r="B170" s="31"/>
      <c r="C170" s="161" t="s">
        <v>437</v>
      </c>
      <c r="D170" s="161" t="s">
        <v>123</v>
      </c>
      <c r="E170" s="162" t="s">
        <v>438</v>
      </c>
      <c r="F170" s="163" t="s">
        <v>439</v>
      </c>
      <c r="G170" s="164" t="s">
        <v>126</v>
      </c>
      <c r="H170" s="165">
        <v>175</v>
      </c>
      <c r="I170" s="166"/>
      <c r="J170" s="167">
        <f t="shared" si="40"/>
        <v>0</v>
      </c>
      <c r="K170" s="163" t="s">
        <v>127</v>
      </c>
      <c r="L170" s="35"/>
      <c r="M170" s="168" t="s">
        <v>21</v>
      </c>
      <c r="N170" s="169" t="s">
        <v>46</v>
      </c>
      <c r="O170" s="60"/>
      <c r="P170" s="170">
        <f t="shared" si="41"/>
        <v>0</v>
      </c>
      <c r="Q170" s="170">
        <v>0</v>
      </c>
      <c r="R170" s="170">
        <f t="shared" si="42"/>
        <v>0</v>
      </c>
      <c r="S170" s="170">
        <v>0</v>
      </c>
      <c r="T170" s="171">
        <f t="shared" si="4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72" t="s">
        <v>128</v>
      </c>
      <c r="AT170" s="172" t="s">
        <v>123</v>
      </c>
      <c r="AU170" s="172" t="s">
        <v>80</v>
      </c>
      <c r="AY170" s="13" t="s">
        <v>122</v>
      </c>
      <c r="BE170" s="173">
        <f t="shared" si="44"/>
        <v>0</v>
      </c>
      <c r="BF170" s="173">
        <f t="shared" si="45"/>
        <v>0</v>
      </c>
      <c r="BG170" s="173">
        <f t="shared" si="46"/>
        <v>0</v>
      </c>
      <c r="BH170" s="173">
        <f t="shared" si="47"/>
        <v>0</v>
      </c>
      <c r="BI170" s="173">
        <f t="shared" si="48"/>
        <v>0</v>
      </c>
      <c r="BJ170" s="13" t="s">
        <v>80</v>
      </c>
      <c r="BK170" s="173">
        <f t="shared" si="49"/>
        <v>0</v>
      </c>
      <c r="BL170" s="13" t="s">
        <v>128</v>
      </c>
      <c r="BM170" s="172" t="s">
        <v>440</v>
      </c>
    </row>
    <row r="171" spans="1:65" s="2" customFormat="1" ht="37.9" customHeight="1">
      <c r="A171" s="30"/>
      <c r="B171" s="31"/>
      <c r="C171" s="161" t="s">
        <v>441</v>
      </c>
      <c r="D171" s="161" t="s">
        <v>123</v>
      </c>
      <c r="E171" s="162" t="s">
        <v>442</v>
      </c>
      <c r="F171" s="163" t="s">
        <v>443</v>
      </c>
      <c r="G171" s="164" t="s">
        <v>126</v>
      </c>
      <c r="H171" s="165">
        <v>4</v>
      </c>
      <c r="I171" s="166"/>
      <c r="J171" s="167">
        <f t="shared" si="40"/>
        <v>0</v>
      </c>
      <c r="K171" s="163" t="s">
        <v>127</v>
      </c>
      <c r="L171" s="35"/>
      <c r="M171" s="168" t="s">
        <v>21</v>
      </c>
      <c r="N171" s="169" t="s">
        <v>46</v>
      </c>
      <c r="O171" s="60"/>
      <c r="P171" s="170">
        <f t="shared" si="41"/>
        <v>0</v>
      </c>
      <c r="Q171" s="170">
        <v>0</v>
      </c>
      <c r="R171" s="170">
        <f t="shared" si="42"/>
        <v>0</v>
      </c>
      <c r="S171" s="170">
        <v>0</v>
      </c>
      <c r="T171" s="171">
        <f t="shared" si="4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72" t="s">
        <v>128</v>
      </c>
      <c r="AT171" s="172" t="s">
        <v>123</v>
      </c>
      <c r="AU171" s="172" t="s">
        <v>80</v>
      </c>
      <c r="AY171" s="13" t="s">
        <v>122</v>
      </c>
      <c r="BE171" s="173">
        <f t="shared" si="44"/>
        <v>0</v>
      </c>
      <c r="BF171" s="173">
        <f t="shared" si="45"/>
        <v>0</v>
      </c>
      <c r="BG171" s="173">
        <f t="shared" si="46"/>
        <v>0</v>
      </c>
      <c r="BH171" s="173">
        <f t="shared" si="47"/>
        <v>0</v>
      </c>
      <c r="BI171" s="173">
        <f t="shared" si="48"/>
        <v>0</v>
      </c>
      <c r="BJ171" s="13" t="s">
        <v>80</v>
      </c>
      <c r="BK171" s="173">
        <f t="shared" si="49"/>
        <v>0</v>
      </c>
      <c r="BL171" s="13" t="s">
        <v>128</v>
      </c>
      <c r="BM171" s="172" t="s">
        <v>444</v>
      </c>
    </row>
    <row r="172" spans="1:65" s="11" customFormat="1" ht="25.9" customHeight="1">
      <c r="B172" s="147"/>
      <c r="C172" s="148"/>
      <c r="D172" s="149" t="s">
        <v>74</v>
      </c>
      <c r="E172" s="150" t="s">
        <v>445</v>
      </c>
      <c r="F172" s="150" t="s">
        <v>446</v>
      </c>
      <c r="G172" s="148"/>
      <c r="H172" s="148"/>
      <c r="I172" s="151"/>
      <c r="J172" s="152">
        <f>BK172</f>
        <v>0</v>
      </c>
      <c r="K172" s="148"/>
      <c r="L172" s="153"/>
      <c r="M172" s="154"/>
      <c r="N172" s="155"/>
      <c r="O172" s="155"/>
      <c r="P172" s="156">
        <f>SUM(P173:P185)</f>
        <v>0</v>
      </c>
      <c r="Q172" s="155"/>
      <c r="R172" s="156">
        <f>SUM(R173:R185)</f>
        <v>0</v>
      </c>
      <c r="S172" s="155"/>
      <c r="T172" s="157">
        <f>SUM(T173:T185)</f>
        <v>0</v>
      </c>
      <c r="AR172" s="158" t="s">
        <v>121</v>
      </c>
      <c r="AT172" s="159" t="s">
        <v>74</v>
      </c>
      <c r="AU172" s="159" t="s">
        <v>75</v>
      </c>
      <c r="AY172" s="158" t="s">
        <v>122</v>
      </c>
      <c r="BK172" s="160">
        <f>SUM(BK173:BK185)</f>
        <v>0</v>
      </c>
    </row>
    <row r="173" spans="1:65" s="2" customFormat="1" ht="24.2" customHeight="1">
      <c r="A173" s="30"/>
      <c r="B173" s="31"/>
      <c r="C173" s="161" t="s">
        <v>447</v>
      </c>
      <c r="D173" s="161" t="s">
        <v>123</v>
      </c>
      <c r="E173" s="162" t="s">
        <v>448</v>
      </c>
      <c r="F173" s="163" t="s">
        <v>449</v>
      </c>
      <c r="G173" s="164" t="s">
        <v>450</v>
      </c>
      <c r="H173" s="165">
        <v>24</v>
      </c>
      <c r="I173" s="166"/>
      <c r="J173" s="167">
        <f t="shared" ref="J173:J185" si="50">ROUND(I173*H173,2)</f>
        <v>0</v>
      </c>
      <c r="K173" s="163" t="s">
        <v>127</v>
      </c>
      <c r="L173" s="35"/>
      <c r="M173" s="168" t="s">
        <v>21</v>
      </c>
      <c r="N173" s="169" t="s">
        <v>46</v>
      </c>
      <c r="O173" s="60"/>
      <c r="P173" s="170">
        <f t="shared" ref="P173:P185" si="51">O173*H173</f>
        <v>0</v>
      </c>
      <c r="Q173" s="170">
        <v>0</v>
      </c>
      <c r="R173" s="170">
        <f t="shared" ref="R173:R185" si="52">Q173*H173</f>
        <v>0</v>
      </c>
      <c r="S173" s="170">
        <v>0</v>
      </c>
      <c r="T173" s="171">
        <f t="shared" ref="T173:T185" si="53"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72" t="s">
        <v>128</v>
      </c>
      <c r="AT173" s="172" t="s">
        <v>123</v>
      </c>
      <c r="AU173" s="172" t="s">
        <v>80</v>
      </c>
      <c r="AY173" s="13" t="s">
        <v>122</v>
      </c>
      <c r="BE173" s="173">
        <f t="shared" ref="BE173:BE185" si="54">IF(N173="základní",J173,0)</f>
        <v>0</v>
      </c>
      <c r="BF173" s="173">
        <f t="shared" ref="BF173:BF185" si="55">IF(N173="snížená",J173,0)</f>
        <v>0</v>
      </c>
      <c r="BG173" s="173">
        <f t="shared" ref="BG173:BG185" si="56">IF(N173="zákl. přenesená",J173,0)</f>
        <v>0</v>
      </c>
      <c r="BH173" s="173">
        <f t="shared" ref="BH173:BH185" si="57">IF(N173="sníž. přenesená",J173,0)</f>
        <v>0</v>
      </c>
      <c r="BI173" s="173">
        <f t="shared" ref="BI173:BI185" si="58">IF(N173="nulová",J173,0)</f>
        <v>0</v>
      </c>
      <c r="BJ173" s="13" t="s">
        <v>80</v>
      </c>
      <c r="BK173" s="173">
        <f t="shared" ref="BK173:BK185" si="59">ROUND(I173*H173,2)</f>
        <v>0</v>
      </c>
      <c r="BL173" s="13" t="s">
        <v>128</v>
      </c>
      <c r="BM173" s="172" t="s">
        <v>451</v>
      </c>
    </row>
    <row r="174" spans="1:65" s="2" customFormat="1" ht="24.2" customHeight="1">
      <c r="A174" s="30"/>
      <c r="B174" s="31"/>
      <c r="C174" s="161" t="s">
        <v>452</v>
      </c>
      <c r="D174" s="161" t="s">
        <v>123</v>
      </c>
      <c r="E174" s="162" t="s">
        <v>453</v>
      </c>
      <c r="F174" s="163" t="s">
        <v>454</v>
      </c>
      <c r="G174" s="164" t="s">
        <v>455</v>
      </c>
      <c r="H174" s="165">
        <v>32</v>
      </c>
      <c r="I174" s="166"/>
      <c r="J174" s="167">
        <f t="shared" si="50"/>
        <v>0</v>
      </c>
      <c r="K174" s="163" t="s">
        <v>127</v>
      </c>
      <c r="L174" s="35"/>
      <c r="M174" s="168" t="s">
        <v>21</v>
      </c>
      <c r="N174" s="169" t="s">
        <v>46</v>
      </c>
      <c r="O174" s="60"/>
      <c r="P174" s="170">
        <f t="shared" si="51"/>
        <v>0</v>
      </c>
      <c r="Q174" s="170">
        <v>0</v>
      </c>
      <c r="R174" s="170">
        <f t="shared" si="52"/>
        <v>0</v>
      </c>
      <c r="S174" s="170">
        <v>0</v>
      </c>
      <c r="T174" s="171">
        <f t="shared" si="5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72" t="s">
        <v>128</v>
      </c>
      <c r="AT174" s="172" t="s">
        <v>123</v>
      </c>
      <c r="AU174" s="172" t="s">
        <v>80</v>
      </c>
      <c r="AY174" s="13" t="s">
        <v>122</v>
      </c>
      <c r="BE174" s="173">
        <f t="shared" si="54"/>
        <v>0</v>
      </c>
      <c r="BF174" s="173">
        <f t="shared" si="55"/>
        <v>0</v>
      </c>
      <c r="BG174" s="173">
        <f t="shared" si="56"/>
        <v>0</v>
      </c>
      <c r="BH174" s="173">
        <f t="shared" si="57"/>
        <v>0</v>
      </c>
      <c r="BI174" s="173">
        <f t="shared" si="58"/>
        <v>0</v>
      </c>
      <c r="BJ174" s="13" t="s">
        <v>80</v>
      </c>
      <c r="BK174" s="173">
        <f t="shared" si="59"/>
        <v>0</v>
      </c>
      <c r="BL174" s="13" t="s">
        <v>128</v>
      </c>
      <c r="BM174" s="172" t="s">
        <v>456</v>
      </c>
    </row>
    <row r="175" spans="1:65" s="2" customFormat="1" ht="24.2" customHeight="1">
      <c r="A175" s="30"/>
      <c r="B175" s="31"/>
      <c r="C175" s="161" t="s">
        <v>457</v>
      </c>
      <c r="D175" s="161" t="s">
        <v>123</v>
      </c>
      <c r="E175" s="162" t="s">
        <v>458</v>
      </c>
      <c r="F175" s="163" t="s">
        <v>459</v>
      </c>
      <c r="G175" s="164" t="s">
        <v>455</v>
      </c>
      <c r="H175" s="165">
        <v>32</v>
      </c>
      <c r="I175" s="166"/>
      <c r="J175" s="167">
        <f t="shared" si="50"/>
        <v>0</v>
      </c>
      <c r="K175" s="163" t="s">
        <v>127</v>
      </c>
      <c r="L175" s="35"/>
      <c r="M175" s="168" t="s">
        <v>21</v>
      </c>
      <c r="N175" s="169" t="s">
        <v>46</v>
      </c>
      <c r="O175" s="60"/>
      <c r="P175" s="170">
        <f t="shared" si="51"/>
        <v>0</v>
      </c>
      <c r="Q175" s="170">
        <v>0</v>
      </c>
      <c r="R175" s="170">
        <f t="shared" si="52"/>
        <v>0</v>
      </c>
      <c r="S175" s="170">
        <v>0</v>
      </c>
      <c r="T175" s="171">
        <f t="shared" si="5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72" t="s">
        <v>128</v>
      </c>
      <c r="AT175" s="172" t="s">
        <v>123</v>
      </c>
      <c r="AU175" s="172" t="s">
        <v>80</v>
      </c>
      <c r="AY175" s="13" t="s">
        <v>122</v>
      </c>
      <c r="BE175" s="173">
        <f t="shared" si="54"/>
        <v>0</v>
      </c>
      <c r="BF175" s="173">
        <f t="shared" si="55"/>
        <v>0</v>
      </c>
      <c r="BG175" s="173">
        <f t="shared" si="56"/>
        <v>0</v>
      </c>
      <c r="BH175" s="173">
        <f t="shared" si="57"/>
        <v>0</v>
      </c>
      <c r="BI175" s="173">
        <f t="shared" si="58"/>
        <v>0</v>
      </c>
      <c r="BJ175" s="13" t="s">
        <v>80</v>
      </c>
      <c r="BK175" s="173">
        <f t="shared" si="59"/>
        <v>0</v>
      </c>
      <c r="BL175" s="13" t="s">
        <v>128</v>
      </c>
      <c r="BM175" s="172" t="s">
        <v>460</v>
      </c>
    </row>
    <row r="176" spans="1:65" s="2" customFormat="1" ht="24.2" customHeight="1">
      <c r="A176" s="30"/>
      <c r="B176" s="31"/>
      <c r="C176" s="161" t="s">
        <v>461</v>
      </c>
      <c r="D176" s="161" t="s">
        <v>123</v>
      </c>
      <c r="E176" s="162" t="s">
        <v>462</v>
      </c>
      <c r="F176" s="163" t="s">
        <v>463</v>
      </c>
      <c r="G176" s="164" t="s">
        <v>130</v>
      </c>
      <c r="H176" s="165">
        <v>960</v>
      </c>
      <c r="I176" s="166"/>
      <c r="J176" s="167">
        <f t="shared" si="50"/>
        <v>0</v>
      </c>
      <c r="K176" s="163" t="s">
        <v>127</v>
      </c>
      <c r="L176" s="35"/>
      <c r="M176" s="168" t="s">
        <v>21</v>
      </c>
      <c r="N176" s="169" t="s">
        <v>46</v>
      </c>
      <c r="O176" s="60"/>
      <c r="P176" s="170">
        <f t="shared" si="51"/>
        <v>0</v>
      </c>
      <c r="Q176" s="170">
        <v>0</v>
      </c>
      <c r="R176" s="170">
        <f t="shared" si="52"/>
        <v>0</v>
      </c>
      <c r="S176" s="170">
        <v>0</v>
      </c>
      <c r="T176" s="171">
        <f t="shared" si="5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72" t="s">
        <v>128</v>
      </c>
      <c r="AT176" s="172" t="s">
        <v>123</v>
      </c>
      <c r="AU176" s="172" t="s">
        <v>80</v>
      </c>
      <c r="AY176" s="13" t="s">
        <v>122</v>
      </c>
      <c r="BE176" s="173">
        <f t="shared" si="54"/>
        <v>0</v>
      </c>
      <c r="BF176" s="173">
        <f t="shared" si="55"/>
        <v>0</v>
      </c>
      <c r="BG176" s="173">
        <f t="shared" si="56"/>
        <v>0</v>
      </c>
      <c r="BH176" s="173">
        <f t="shared" si="57"/>
        <v>0</v>
      </c>
      <c r="BI176" s="173">
        <f t="shared" si="58"/>
        <v>0</v>
      </c>
      <c r="BJ176" s="13" t="s">
        <v>80</v>
      </c>
      <c r="BK176" s="173">
        <f t="shared" si="59"/>
        <v>0</v>
      </c>
      <c r="BL176" s="13" t="s">
        <v>128</v>
      </c>
      <c r="BM176" s="172" t="s">
        <v>464</v>
      </c>
    </row>
    <row r="177" spans="1:65" s="2" customFormat="1" ht="24.2" customHeight="1">
      <c r="A177" s="30"/>
      <c r="B177" s="31"/>
      <c r="C177" s="161" t="s">
        <v>465</v>
      </c>
      <c r="D177" s="161" t="s">
        <v>123</v>
      </c>
      <c r="E177" s="162" t="s">
        <v>466</v>
      </c>
      <c r="F177" s="163" t="s">
        <v>467</v>
      </c>
      <c r="G177" s="164" t="s">
        <v>130</v>
      </c>
      <c r="H177" s="165">
        <v>876.8</v>
      </c>
      <c r="I177" s="166"/>
      <c r="J177" s="167">
        <f t="shared" si="50"/>
        <v>0</v>
      </c>
      <c r="K177" s="163" t="s">
        <v>127</v>
      </c>
      <c r="L177" s="35"/>
      <c r="M177" s="168" t="s">
        <v>21</v>
      </c>
      <c r="N177" s="169" t="s">
        <v>46</v>
      </c>
      <c r="O177" s="60"/>
      <c r="P177" s="170">
        <f t="shared" si="51"/>
        <v>0</v>
      </c>
      <c r="Q177" s="170">
        <v>0</v>
      </c>
      <c r="R177" s="170">
        <f t="shared" si="52"/>
        <v>0</v>
      </c>
      <c r="S177" s="170">
        <v>0</v>
      </c>
      <c r="T177" s="171">
        <f t="shared" si="5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72" t="s">
        <v>128</v>
      </c>
      <c r="AT177" s="172" t="s">
        <v>123</v>
      </c>
      <c r="AU177" s="172" t="s">
        <v>80</v>
      </c>
      <c r="AY177" s="13" t="s">
        <v>122</v>
      </c>
      <c r="BE177" s="173">
        <f t="shared" si="54"/>
        <v>0</v>
      </c>
      <c r="BF177" s="173">
        <f t="shared" si="55"/>
        <v>0</v>
      </c>
      <c r="BG177" s="173">
        <f t="shared" si="56"/>
        <v>0</v>
      </c>
      <c r="BH177" s="173">
        <f t="shared" si="57"/>
        <v>0</v>
      </c>
      <c r="BI177" s="173">
        <f t="shared" si="58"/>
        <v>0</v>
      </c>
      <c r="BJ177" s="13" t="s">
        <v>80</v>
      </c>
      <c r="BK177" s="173">
        <f t="shared" si="59"/>
        <v>0</v>
      </c>
      <c r="BL177" s="13" t="s">
        <v>128</v>
      </c>
      <c r="BM177" s="172" t="s">
        <v>468</v>
      </c>
    </row>
    <row r="178" spans="1:65" s="2" customFormat="1" ht="24.2" customHeight="1">
      <c r="A178" s="30"/>
      <c r="B178" s="31"/>
      <c r="C178" s="161" t="s">
        <v>469</v>
      </c>
      <c r="D178" s="161" t="s">
        <v>123</v>
      </c>
      <c r="E178" s="162" t="s">
        <v>470</v>
      </c>
      <c r="F178" s="163" t="s">
        <v>471</v>
      </c>
      <c r="G178" s="164" t="s">
        <v>450</v>
      </c>
      <c r="H178" s="165">
        <v>8</v>
      </c>
      <c r="I178" s="166"/>
      <c r="J178" s="167">
        <f t="shared" si="50"/>
        <v>0</v>
      </c>
      <c r="K178" s="163" t="s">
        <v>127</v>
      </c>
      <c r="L178" s="35"/>
      <c r="M178" s="168" t="s">
        <v>21</v>
      </c>
      <c r="N178" s="169" t="s">
        <v>46</v>
      </c>
      <c r="O178" s="60"/>
      <c r="P178" s="170">
        <f t="shared" si="51"/>
        <v>0</v>
      </c>
      <c r="Q178" s="170">
        <v>0</v>
      </c>
      <c r="R178" s="170">
        <f t="shared" si="52"/>
        <v>0</v>
      </c>
      <c r="S178" s="170">
        <v>0</v>
      </c>
      <c r="T178" s="171">
        <f t="shared" si="5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72" t="s">
        <v>128</v>
      </c>
      <c r="AT178" s="172" t="s">
        <v>123</v>
      </c>
      <c r="AU178" s="172" t="s">
        <v>80</v>
      </c>
      <c r="AY178" s="13" t="s">
        <v>122</v>
      </c>
      <c r="BE178" s="173">
        <f t="shared" si="54"/>
        <v>0</v>
      </c>
      <c r="BF178" s="173">
        <f t="shared" si="55"/>
        <v>0</v>
      </c>
      <c r="BG178" s="173">
        <f t="shared" si="56"/>
        <v>0</v>
      </c>
      <c r="BH178" s="173">
        <f t="shared" si="57"/>
        <v>0</v>
      </c>
      <c r="BI178" s="173">
        <f t="shared" si="58"/>
        <v>0</v>
      </c>
      <c r="BJ178" s="13" t="s">
        <v>80</v>
      </c>
      <c r="BK178" s="173">
        <f t="shared" si="59"/>
        <v>0</v>
      </c>
      <c r="BL178" s="13" t="s">
        <v>128</v>
      </c>
      <c r="BM178" s="172" t="s">
        <v>472</v>
      </c>
    </row>
    <row r="179" spans="1:65" s="2" customFormat="1" ht="24.2" customHeight="1">
      <c r="A179" s="30"/>
      <c r="B179" s="31"/>
      <c r="C179" s="161" t="s">
        <v>473</v>
      </c>
      <c r="D179" s="161" t="s">
        <v>123</v>
      </c>
      <c r="E179" s="162" t="s">
        <v>474</v>
      </c>
      <c r="F179" s="163" t="s">
        <v>475</v>
      </c>
      <c r="G179" s="164" t="s">
        <v>455</v>
      </c>
      <c r="H179" s="165">
        <v>23.52</v>
      </c>
      <c r="I179" s="166"/>
      <c r="J179" s="167">
        <f t="shared" si="50"/>
        <v>0</v>
      </c>
      <c r="K179" s="163" t="s">
        <v>127</v>
      </c>
      <c r="L179" s="35"/>
      <c r="M179" s="168" t="s">
        <v>21</v>
      </c>
      <c r="N179" s="169" t="s">
        <v>46</v>
      </c>
      <c r="O179" s="60"/>
      <c r="P179" s="170">
        <f t="shared" si="51"/>
        <v>0</v>
      </c>
      <c r="Q179" s="170">
        <v>0</v>
      </c>
      <c r="R179" s="170">
        <f t="shared" si="52"/>
        <v>0</v>
      </c>
      <c r="S179" s="170">
        <v>0</v>
      </c>
      <c r="T179" s="171">
        <f t="shared" si="5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72" t="s">
        <v>128</v>
      </c>
      <c r="AT179" s="172" t="s">
        <v>123</v>
      </c>
      <c r="AU179" s="172" t="s">
        <v>80</v>
      </c>
      <c r="AY179" s="13" t="s">
        <v>122</v>
      </c>
      <c r="BE179" s="173">
        <f t="shared" si="54"/>
        <v>0</v>
      </c>
      <c r="BF179" s="173">
        <f t="shared" si="55"/>
        <v>0</v>
      </c>
      <c r="BG179" s="173">
        <f t="shared" si="56"/>
        <v>0</v>
      </c>
      <c r="BH179" s="173">
        <f t="shared" si="57"/>
        <v>0</v>
      </c>
      <c r="BI179" s="173">
        <f t="shared" si="58"/>
        <v>0</v>
      </c>
      <c r="BJ179" s="13" t="s">
        <v>80</v>
      </c>
      <c r="BK179" s="173">
        <f t="shared" si="59"/>
        <v>0</v>
      </c>
      <c r="BL179" s="13" t="s">
        <v>128</v>
      </c>
      <c r="BM179" s="172" t="s">
        <v>476</v>
      </c>
    </row>
    <row r="180" spans="1:65" s="2" customFormat="1" ht="24.2" customHeight="1">
      <c r="A180" s="30"/>
      <c r="B180" s="31"/>
      <c r="C180" s="161" t="s">
        <v>477</v>
      </c>
      <c r="D180" s="161" t="s">
        <v>123</v>
      </c>
      <c r="E180" s="162" t="s">
        <v>478</v>
      </c>
      <c r="F180" s="163" t="s">
        <v>479</v>
      </c>
      <c r="G180" s="164" t="s">
        <v>480</v>
      </c>
      <c r="H180" s="165">
        <v>480</v>
      </c>
      <c r="I180" s="166"/>
      <c r="J180" s="167">
        <f t="shared" si="50"/>
        <v>0</v>
      </c>
      <c r="K180" s="163" t="s">
        <v>127</v>
      </c>
      <c r="L180" s="35"/>
      <c r="M180" s="168" t="s">
        <v>21</v>
      </c>
      <c r="N180" s="169" t="s">
        <v>46</v>
      </c>
      <c r="O180" s="60"/>
      <c r="P180" s="170">
        <f t="shared" si="51"/>
        <v>0</v>
      </c>
      <c r="Q180" s="170">
        <v>0</v>
      </c>
      <c r="R180" s="170">
        <f t="shared" si="52"/>
        <v>0</v>
      </c>
      <c r="S180" s="170">
        <v>0</v>
      </c>
      <c r="T180" s="171">
        <f t="shared" si="5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72" t="s">
        <v>128</v>
      </c>
      <c r="AT180" s="172" t="s">
        <v>123</v>
      </c>
      <c r="AU180" s="172" t="s">
        <v>80</v>
      </c>
      <c r="AY180" s="13" t="s">
        <v>122</v>
      </c>
      <c r="BE180" s="173">
        <f t="shared" si="54"/>
        <v>0</v>
      </c>
      <c r="BF180" s="173">
        <f t="shared" si="55"/>
        <v>0</v>
      </c>
      <c r="BG180" s="173">
        <f t="shared" si="56"/>
        <v>0</v>
      </c>
      <c r="BH180" s="173">
        <f t="shared" si="57"/>
        <v>0</v>
      </c>
      <c r="BI180" s="173">
        <f t="shared" si="58"/>
        <v>0</v>
      </c>
      <c r="BJ180" s="13" t="s">
        <v>80</v>
      </c>
      <c r="BK180" s="173">
        <f t="shared" si="59"/>
        <v>0</v>
      </c>
      <c r="BL180" s="13" t="s">
        <v>128</v>
      </c>
      <c r="BM180" s="172" t="s">
        <v>481</v>
      </c>
    </row>
    <row r="181" spans="1:65" s="2" customFormat="1" ht="24.2" customHeight="1">
      <c r="A181" s="30"/>
      <c r="B181" s="31"/>
      <c r="C181" s="161" t="s">
        <v>482</v>
      </c>
      <c r="D181" s="161" t="s">
        <v>123</v>
      </c>
      <c r="E181" s="162" t="s">
        <v>483</v>
      </c>
      <c r="F181" s="163" t="s">
        <v>484</v>
      </c>
      <c r="G181" s="164" t="s">
        <v>485</v>
      </c>
      <c r="H181" s="165">
        <v>2.8220000000000001</v>
      </c>
      <c r="I181" s="166"/>
      <c r="J181" s="167">
        <f t="shared" si="50"/>
        <v>0</v>
      </c>
      <c r="K181" s="163" t="s">
        <v>127</v>
      </c>
      <c r="L181" s="35"/>
      <c r="M181" s="168" t="s">
        <v>21</v>
      </c>
      <c r="N181" s="169" t="s">
        <v>46</v>
      </c>
      <c r="O181" s="60"/>
      <c r="P181" s="170">
        <f t="shared" si="51"/>
        <v>0</v>
      </c>
      <c r="Q181" s="170">
        <v>0</v>
      </c>
      <c r="R181" s="170">
        <f t="shared" si="52"/>
        <v>0</v>
      </c>
      <c r="S181" s="170">
        <v>0</v>
      </c>
      <c r="T181" s="171">
        <f t="shared" si="5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72" t="s">
        <v>128</v>
      </c>
      <c r="AT181" s="172" t="s">
        <v>123</v>
      </c>
      <c r="AU181" s="172" t="s">
        <v>80</v>
      </c>
      <c r="AY181" s="13" t="s">
        <v>122</v>
      </c>
      <c r="BE181" s="173">
        <f t="shared" si="54"/>
        <v>0</v>
      </c>
      <c r="BF181" s="173">
        <f t="shared" si="55"/>
        <v>0</v>
      </c>
      <c r="BG181" s="173">
        <f t="shared" si="56"/>
        <v>0</v>
      </c>
      <c r="BH181" s="173">
        <f t="shared" si="57"/>
        <v>0</v>
      </c>
      <c r="BI181" s="173">
        <f t="shared" si="58"/>
        <v>0</v>
      </c>
      <c r="BJ181" s="13" t="s">
        <v>80</v>
      </c>
      <c r="BK181" s="173">
        <f t="shared" si="59"/>
        <v>0</v>
      </c>
      <c r="BL181" s="13" t="s">
        <v>128</v>
      </c>
      <c r="BM181" s="172" t="s">
        <v>486</v>
      </c>
    </row>
    <row r="182" spans="1:65" s="2" customFormat="1" ht="24.2" customHeight="1">
      <c r="A182" s="30"/>
      <c r="B182" s="31"/>
      <c r="C182" s="161" t="s">
        <v>487</v>
      </c>
      <c r="D182" s="161" t="s">
        <v>123</v>
      </c>
      <c r="E182" s="162" t="s">
        <v>488</v>
      </c>
      <c r="F182" s="163" t="s">
        <v>489</v>
      </c>
      <c r="G182" s="164" t="s">
        <v>455</v>
      </c>
      <c r="H182" s="165">
        <v>7.8780000000000001</v>
      </c>
      <c r="I182" s="166"/>
      <c r="J182" s="167">
        <f t="shared" si="50"/>
        <v>0</v>
      </c>
      <c r="K182" s="163" t="s">
        <v>127</v>
      </c>
      <c r="L182" s="35"/>
      <c r="M182" s="168" t="s">
        <v>21</v>
      </c>
      <c r="N182" s="169" t="s">
        <v>46</v>
      </c>
      <c r="O182" s="60"/>
      <c r="P182" s="170">
        <f t="shared" si="51"/>
        <v>0</v>
      </c>
      <c r="Q182" s="170">
        <v>0</v>
      </c>
      <c r="R182" s="170">
        <f t="shared" si="52"/>
        <v>0</v>
      </c>
      <c r="S182" s="170">
        <v>0</v>
      </c>
      <c r="T182" s="171">
        <f t="shared" si="5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72" t="s">
        <v>128</v>
      </c>
      <c r="AT182" s="172" t="s">
        <v>123</v>
      </c>
      <c r="AU182" s="172" t="s">
        <v>80</v>
      </c>
      <c r="AY182" s="13" t="s">
        <v>122</v>
      </c>
      <c r="BE182" s="173">
        <f t="shared" si="54"/>
        <v>0</v>
      </c>
      <c r="BF182" s="173">
        <f t="shared" si="55"/>
        <v>0</v>
      </c>
      <c r="BG182" s="173">
        <f t="shared" si="56"/>
        <v>0</v>
      </c>
      <c r="BH182" s="173">
        <f t="shared" si="57"/>
        <v>0</v>
      </c>
      <c r="BI182" s="173">
        <f t="shared" si="58"/>
        <v>0</v>
      </c>
      <c r="BJ182" s="13" t="s">
        <v>80</v>
      </c>
      <c r="BK182" s="173">
        <f t="shared" si="59"/>
        <v>0</v>
      </c>
      <c r="BL182" s="13" t="s">
        <v>128</v>
      </c>
      <c r="BM182" s="172" t="s">
        <v>490</v>
      </c>
    </row>
    <row r="183" spans="1:65" s="2" customFormat="1" ht="24.2" customHeight="1">
      <c r="A183" s="30"/>
      <c r="B183" s="31"/>
      <c r="C183" s="161" t="s">
        <v>491</v>
      </c>
      <c r="D183" s="161" t="s">
        <v>123</v>
      </c>
      <c r="E183" s="162" t="s">
        <v>492</v>
      </c>
      <c r="F183" s="163" t="s">
        <v>493</v>
      </c>
      <c r="G183" s="164" t="s">
        <v>494</v>
      </c>
      <c r="H183" s="165">
        <v>400</v>
      </c>
      <c r="I183" s="166"/>
      <c r="J183" s="167">
        <f t="shared" si="50"/>
        <v>0</v>
      </c>
      <c r="K183" s="163" t="s">
        <v>127</v>
      </c>
      <c r="L183" s="35"/>
      <c r="M183" s="168" t="s">
        <v>21</v>
      </c>
      <c r="N183" s="169" t="s">
        <v>46</v>
      </c>
      <c r="O183" s="60"/>
      <c r="P183" s="170">
        <f t="shared" si="51"/>
        <v>0</v>
      </c>
      <c r="Q183" s="170">
        <v>0</v>
      </c>
      <c r="R183" s="170">
        <f t="shared" si="52"/>
        <v>0</v>
      </c>
      <c r="S183" s="170">
        <v>0</v>
      </c>
      <c r="T183" s="171">
        <f t="shared" si="5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72" t="s">
        <v>128</v>
      </c>
      <c r="AT183" s="172" t="s">
        <v>123</v>
      </c>
      <c r="AU183" s="172" t="s">
        <v>80</v>
      </c>
      <c r="AY183" s="13" t="s">
        <v>122</v>
      </c>
      <c r="BE183" s="173">
        <f t="shared" si="54"/>
        <v>0</v>
      </c>
      <c r="BF183" s="173">
        <f t="shared" si="55"/>
        <v>0</v>
      </c>
      <c r="BG183" s="173">
        <f t="shared" si="56"/>
        <v>0</v>
      </c>
      <c r="BH183" s="173">
        <f t="shared" si="57"/>
        <v>0</v>
      </c>
      <c r="BI183" s="173">
        <f t="shared" si="58"/>
        <v>0</v>
      </c>
      <c r="BJ183" s="13" t="s">
        <v>80</v>
      </c>
      <c r="BK183" s="173">
        <f t="shared" si="59"/>
        <v>0</v>
      </c>
      <c r="BL183" s="13" t="s">
        <v>128</v>
      </c>
      <c r="BM183" s="172" t="s">
        <v>495</v>
      </c>
    </row>
    <row r="184" spans="1:65" s="2" customFormat="1" ht="24.2" customHeight="1">
      <c r="A184" s="30"/>
      <c r="B184" s="31"/>
      <c r="C184" s="161" t="s">
        <v>496</v>
      </c>
      <c r="D184" s="161" t="s">
        <v>123</v>
      </c>
      <c r="E184" s="162" t="s">
        <v>497</v>
      </c>
      <c r="F184" s="163" t="s">
        <v>498</v>
      </c>
      <c r="G184" s="164" t="s">
        <v>494</v>
      </c>
      <c r="H184" s="165">
        <v>144</v>
      </c>
      <c r="I184" s="166"/>
      <c r="J184" s="167">
        <f t="shared" si="50"/>
        <v>0</v>
      </c>
      <c r="K184" s="163" t="s">
        <v>127</v>
      </c>
      <c r="L184" s="35"/>
      <c r="M184" s="168" t="s">
        <v>21</v>
      </c>
      <c r="N184" s="169" t="s">
        <v>46</v>
      </c>
      <c r="O184" s="60"/>
      <c r="P184" s="170">
        <f t="shared" si="51"/>
        <v>0</v>
      </c>
      <c r="Q184" s="170">
        <v>0</v>
      </c>
      <c r="R184" s="170">
        <f t="shared" si="52"/>
        <v>0</v>
      </c>
      <c r="S184" s="170">
        <v>0</v>
      </c>
      <c r="T184" s="171">
        <f t="shared" si="5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72" t="s">
        <v>128</v>
      </c>
      <c r="AT184" s="172" t="s">
        <v>123</v>
      </c>
      <c r="AU184" s="172" t="s">
        <v>80</v>
      </c>
      <c r="AY184" s="13" t="s">
        <v>122</v>
      </c>
      <c r="BE184" s="173">
        <f t="shared" si="54"/>
        <v>0</v>
      </c>
      <c r="BF184" s="173">
        <f t="shared" si="55"/>
        <v>0</v>
      </c>
      <c r="BG184" s="173">
        <f t="shared" si="56"/>
        <v>0</v>
      </c>
      <c r="BH184" s="173">
        <f t="shared" si="57"/>
        <v>0</v>
      </c>
      <c r="BI184" s="173">
        <f t="shared" si="58"/>
        <v>0</v>
      </c>
      <c r="BJ184" s="13" t="s">
        <v>80</v>
      </c>
      <c r="BK184" s="173">
        <f t="shared" si="59"/>
        <v>0</v>
      </c>
      <c r="BL184" s="13" t="s">
        <v>128</v>
      </c>
      <c r="BM184" s="172" t="s">
        <v>499</v>
      </c>
    </row>
    <row r="185" spans="1:65" s="2" customFormat="1" ht="24.2" customHeight="1">
      <c r="A185" s="30"/>
      <c r="B185" s="31"/>
      <c r="C185" s="161" t="s">
        <v>500</v>
      </c>
      <c r="D185" s="161" t="s">
        <v>123</v>
      </c>
      <c r="E185" s="162" t="s">
        <v>501</v>
      </c>
      <c r="F185" s="163" t="s">
        <v>502</v>
      </c>
      <c r="G185" s="164" t="s">
        <v>130</v>
      </c>
      <c r="H185" s="165">
        <v>216</v>
      </c>
      <c r="I185" s="166"/>
      <c r="J185" s="167">
        <f t="shared" si="50"/>
        <v>0</v>
      </c>
      <c r="K185" s="163" t="s">
        <v>127</v>
      </c>
      <c r="L185" s="35"/>
      <c r="M185" s="168" t="s">
        <v>21</v>
      </c>
      <c r="N185" s="169" t="s">
        <v>46</v>
      </c>
      <c r="O185" s="60"/>
      <c r="P185" s="170">
        <f t="shared" si="51"/>
        <v>0</v>
      </c>
      <c r="Q185" s="170">
        <v>0</v>
      </c>
      <c r="R185" s="170">
        <f t="shared" si="52"/>
        <v>0</v>
      </c>
      <c r="S185" s="170">
        <v>0</v>
      </c>
      <c r="T185" s="171">
        <f t="shared" si="5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72" t="s">
        <v>128</v>
      </c>
      <c r="AT185" s="172" t="s">
        <v>123</v>
      </c>
      <c r="AU185" s="172" t="s">
        <v>80</v>
      </c>
      <c r="AY185" s="13" t="s">
        <v>122</v>
      </c>
      <c r="BE185" s="173">
        <f t="shared" si="54"/>
        <v>0</v>
      </c>
      <c r="BF185" s="173">
        <f t="shared" si="55"/>
        <v>0</v>
      </c>
      <c r="BG185" s="173">
        <f t="shared" si="56"/>
        <v>0</v>
      </c>
      <c r="BH185" s="173">
        <f t="shared" si="57"/>
        <v>0</v>
      </c>
      <c r="BI185" s="173">
        <f t="shared" si="58"/>
        <v>0</v>
      </c>
      <c r="BJ185" s="13" t="s">
        <v>80</v>
      </c>
      <c r="BK185" s="173">
        <f t="shared" si="59"/>
        <v>0</v>
      </c>
      <c r="BL185" s="13" t="s">
        <v>128</v>
      </c>
      <c r="BM185" s="172" t="s">
        <v>503</v>
      </c>
    </row>
    <row r="186" spans="1:65" s="11" customFormat="1" ht="25.9" customHeight="1">
      <c r="B186" s="147"/>
      <c r="C186" s="148"/>
      <c r="D186" s="149" t="s">
        <v>74</v>
      </c>
      <c r="E186" s="150" t="s">
        <v>504</v>
      </c>
      <c r="F186" s="150" t="s">
        <v>505</v>
      </c>
      <c r="G186" s="148"/>
      <c r="H186" s="148"/>
      <c r="I186" s="151"/>
      <c r="J186" s="152">
        <f>BK186</f>
        <v>0</v>
      </c>
      <c r="K186" s="148"/>
      <c r="L186" s="153"/>
      <c r="M186" s="154"/>
      <c r="N186" s="155"/>
      <c r="O186" s="155"/>
      <c r="P186" s="156">
        <f>SUM(P187:P190)</f>
        <v>0</v>
      </c>
      <c r="Q186" s="155"/>
      <c r="R186" s="156">
        <f>SUM(R187:R190)</f>
        <v>0</v>
      </c>
      <c r="S186" s="155"/>
      <c r="T186" s="157">
        <f>SUM(T187:T190)</f>
        <v>0</v>
      </c>
      <c r="AR186" s="158" t="s">
        <v>121</v>
      </c>
      <c r="AT186" s="159" t="s">
        <v>74</v>
      </c>
      <c r="AU186" s="159" t="s">
        <v>75</v>
      </c>
      <c r="AY186" s="158" t="s">
        <v>122</v>
      </c>
      <c r="BK186" s="160">
        <f>SUM(BK187:BK190)</f>
        <v>0</v>
      </c>
    </row>
    <row r="187" spans="1:65" s="2" customFormat="1" ht="24.2" customHeight="1">
      <c r="A187" s="30"/>
      <c r="B187" s="31"/>
      <c r="C187" s="161" t="s">
        <v>506</v>
      </c>
      <c r="D187" s="161" t="s">
        <v>123</v>
      </c>
      <c r="E187" s="162" t="s">
        <v>507</v>
      </c>
      <c r="F187" s="163" t="s">
        <v>508</v>
      </c>
      <c r="G187" s="164" t="s">
        <v>509</v>
      </c>
      <c r="H187" s="165">
        <v>1.05</v>
      </c>
      <c r="I187" s="166"/>
      <c r="J187" s="167">
        <f>ROUND(I187*H187,2)</f>
        <v>0</v>
      </c>
      <c r="K187" s="163" t="s">
        <v>127</v>
      </c>
      <c r="L187" s="35"/>
      <c r="M187" s="168" t="s">
        <v>21</v>
      </c>
      <c r="N187" s="169" t="s">
        <v>46</v>
      </c>
      <c r="O187" s="60"/>
      <c r="P187" s="170">
        <f>O187*H187</f>
        <v>0</v>
      </c>
      <c r="Q187" s="170">
        <v>0</v>
      </c>
      <c r="R187" s="170">
        <f>Q187*H187</f>
        <v>0</v>
      </c>
      <c r="S187" s="170">
        <v>0</v>
      </c>
      <c r="T187" s="171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72" t="s">
        <v>128</v>
      </c>
      <c r="AT187" s="172" t="s">
        <v>123</v>
      </c>
      <c r="AU187" s="172" t="s">
        <v>80</v>
      </c>
      <c r="AY187" s="13" t="s">
        <v>122</v>
      </c>
      <c r="BE187" s="173">
        <f>IF(N187="základní",J187,0)</f>
        <v>0</v>
      </c>
      <c r="BF187" s="173">
        <f>IF(N187="snížená",J187,0)</f>
        <v>0</v>
      </c>
      <c r="BG187" s="173">
        <f>IF(N187="zákl. přenesená",J187,0)</f>
        <v>0</v>
      </c>
      <c r="BH187" s="173">
        <f>IF(N187="sníž. přenesená",J187,0)</f>
        <v>0</v>
      </c>
      <c r="BI187" s="173">
        <f>IF(N187="nulová",J187,0)</f>
        <v>0</v>
      </c>
      <c r="BJ187" s="13" t="s">
        <v>80</v>
      </c>
      <c r="BK187" s="173">
        <f>ROUND(I187*H187,2)</f>
        <v>0</v>
      </c>
      <c r="BL187" s="13" t="s">
        <v>128</v>
      </c>
      <c r="BM187" s="172" t="s">
        <v>510</v>
      </c>
    </row>
    <row r="188" spans="1:65" s="2" customFormat="1" ht="24.2" customHeight="1">
      <c r="A188" s="30"/>
      <c r="B188" s="31"/>
      <c r="C188" s="161" t="s">
        <v>511</v>
      </c>
      <c r="D188" s="161" t="s">
        <v>123</v>
      </c>
      <c r="E188" s="162" t="s">
        <v>512</v>
      </c>
      <c r="F188" s="163" t="s">
        <v>513</v>
      </c>
      <c r="G188" s="164" t="s">
        <v>509</v>
      </c>
      <c r="H188" s="165">
        <v>1.05</v>
      </c>
      <c r="I188" s="166"/>
      <c r="J188" s="167">
        <f>ROUND(I188*H188,2)</f>
        <v>0</v>
      </c>
      <c r="K188" s="163" t="s">
        <v>127</v>
      </c>
      <c r="L188" s="35"/>
      <c r="M188" s="168" t="s">
        <v>21</v>
      </c>
      <c r="N188" s="169" t="s">
        <v>46</v>
      </c>
      <c r="O188" s="60"/>
      <c r="P188" s="170">
        <f>O188*H188</f>
        <v>0</v>
      </c>
      <c r="Q188" s="170">
        <v>0</v>
      </c>
      <c r="R188" s="170">
        <f>Q188*H188</f>
        <v>0</v>
      </c>
      <c r="S188" s="170">
        <v>0</v>
      </c>
      <c r="T188" s="171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72" t="s">
        <v>128</v>
      </c>
      <c r="AT188" s="172" t="s">
        <v>123</v>
      </c>
      <c r="AU188" s="172" t="s">
        <v>80</v>
      </c>
      <c r="AY188" s="13" t="s">
        <v>122</v>
      </c>
      <c r="BE188" s="173">
        <f>IF(N188="základní",J188,0)</f>
        <v>0</v>
      </c>
      <c r="BF188" s="173">
        <f>IF(N188="snížená",J188,0)</f>
        <v>0</v>
      </c>
      <c r="BG188" s="173">
        <f>IF(N188="zákl. přenesená",J188,0)</f>
        <v>0</v>
      </c>
      <c r="BH188" s="173">
        <f>IF(N188="sníž. přenesená",J188,0)</f>
        <v>0</v>
      </c>
      <c r="BI188" s="173">
        <f>IF(N188="nulová",J188,0)</f>
        <v>0</v>
      </c>
      <c r="BJ188" s="13" t="s">
        <v>80</v>
      </c>
      <c r="BK188" s="173">
        <f>ROUND(I188*H188,2)</f>
        <v>0</v>
      </c>
      <c r="BL188" s="13" t="s">
        <v>128</v>
      </c>
      <c r="BM188" s="172" t="s">
        <v>514</v>
      </c>
    </row>
    <row r="189" spans="1:65" s="2" customFormat="1" ht="101.25" customHeight="1">
      <c r="A189" s="30"/>
      <c r="B189" s="31"/>
      <c r="C189" s="161" t="s">
        <v>515</v>
      </c>
      <c r="D189" s="161" t="s">
        <v>123</v>
      </c>
      <c r="E189" s="162" t="s">
        <v>516</v>
      </c>
      <c r="F189" s="163" t="s">
        <v>517</v>
      </c>
      <c r="G189" s="164" t="s">
        <v>126</v>
      </c>
      <c r="H189" s="165">
        <v>1</v>
      </c>
      <c r="I189" s="166"/>
      <c r="J189" s="167">
        <f>ROUND(I189*H189,2)</f>
        <v>0</v>
      </c>
      <c r="K189" s="163" t="s">
        <v>127</v>
      </c>
      <c r="L189" s="35"/>
      <c r="M189" s="168" t="s">
        <v>21</v>
      </c>
      <c r="N189" s="169" t="s">
        <v>46</v>
      </c>
      <c r="O189" s="60"/>
      <c r="P189" s="170">
        <f>O189*H189</f>
        <v>0</v>
      </c>
      <c r="Q189" s="170">
        <v>0</v>
      </c>
      <c r="R189" s="170">
        <f>Q189*H189</f>
        <v>0</v>
      </c>
      <c r="S189" s="170">
        <v>0</v>
      </c>
      <c r="T189" s="171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72" t="s">
        <v>128</v>
      </c>
      <c r="AT189" s="172" t="s">
        <v>123</v>
      </c>
      <c r="AU189" s="172" t="s">
        <v>80</v>
      </c>
      <c r="AY189" s="13" t="s">
        <v>122</v>
      </c>
      <c r="BE189" s="173">
        <f>IF(N189="základní",J189,0)</f>
        <v>0</v>
      </c>
      <c r="BF189" s="173">
        <f>IF(N189="snížená",J189,0)</f>
        <v>0</v>
      </c>
      <c r="BG189" s="173">
        <f>IF(N189="zákl. přenesená",J189,0)</f>
        <v>0</v>
      </c>
      <c r="BH189" s="173">
        <f>IF(N189="sníž. přenesená",J189,0)</f>
        <v>0</v>
      </c>
      <c r="BI189" s="173">
        <f>IF(N189="nulová",J189,0)</f>
        <v>0</v>
      </c>
      <c r="BJ189" s="13" t="s">
        <v>80</v>
      </c>
      <c r="BK189" s="173">
        <f>ROUND(I189*H189,2)</f>
        <v>0</v>
      </c>
      <c r="BL189" s="13" t="s">
        <v>128</v>
      </c>
      <c r="BM189" s="172" t="s">
        <v>518</v>
      </c>
    </row>
    <row r="190" spans="1:65" s="2" customFormat="1" ht="24.2" customHeight="1">
      <c r="A190" s="30"/>
      <c r="B190" s="31"/>
      <c r="C190" s="161" t="s">
        <v>519</v>
      </c>
      <c r="D190" s="161" t="s">
        <v>123</v>
      </c>
      <c r="E190" s="162" t="s">
        <v>520</v>
      </c>
      <c r="F190" s="163" t="s">
        <v>521</v>
      </c>
      <c r="G190" s="164" t="s">
        <v>126</v>
      </c>
      <c r="H190" s="165">
        <v>15</v>
      </c>
      <c r="I190" s="166"/>
      <c r="J190" s="167">
        <f>ROUND(I190*H190,2)</f>
        <v>0</v>
      </c>
      <c r="K190" s="163" t="s">
        <v>127</v>
      </c>
      <c r="L190" s="35"/>
      <c r="M190" s="168" t="s">
        <v>21</v>
      </c>
      <c r="N190" s="169" t="s">
        <v>46</v>
      </c>
      <c r="O190" s="60"/>
      <c r="P190" s="170">
        <f>O190*H190</f>
        <v>0</v>
      </c>
      <c r="Q190" s="170">
        <v>0</v>
      </c>
      <c r="R190" s="170">
        <f>Q190*H190</f>
        <v>0</v>
      </c>
      <c r="S190" s="170">
        <v>0</v>
      </c>
      <c r="T190" s="171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72" t="s">
        <v>128</v>
      </c>
      <c r="AT190" s="172" t="s">
        <v>123</v>
      </c>
      <c r="AU190" s="172" t="s">
        <v>80</v>
      </c>
      <c r="AY190" s="13" t="s">
        <v>122</v>
      </c>
      <c r="BE190" s="173">
        <f>IF(N190="základní",J190,0)</f>
        <v>0</v>
      </c>
      <c r="BF190" s="173">
        <f>IF(N190="snížená",J190,0)</f>
        <v>0</v>
      </c>
      <c r="BG190" s="173">
        <f>IF(N190="zákl. přenesená",J190,0)</f>
        <v>0</v>
      </c>
      <c r="BH190" s="173">
        <f>IF(N190="sníž. přenesená",J190,0)</f>
        <v>0</v>
      </c>
      <c r="BI190" s="173">
        <f>IF(N190="nulová",J190,0)</f>
        <v>0</v>
      </c>
      <c r="BJ190" s="13" t="s">
        <v>80</v>
      </c>
      <c r="BK190" s="173">
        <f>ROUND(I190*H190,2)</f>
        <v>0</v>
      </c>
      <c r="BL190" s="13" t="s">
        <v>128</v>
      </c>
      <c r="BM190" s="172" t="s">
        <v>522</v>
      </c>
    </row>
    <row r="191" spans="1:65" s="11" customFormat="1" ht="25.9" customHeight="1">
      <c r="B191" s="147"/>
      <c r="C191" s="148"/>
      <c r="D191" s="149" t="s">
        <v>74</v>
      </c>
      <c r="E191" s="150" t="s">
        <v>523</v>
      </c>
      <c r="F191" s="150" t="s">
        <v>524</v>
      </c>
      <c r="G191" s="148"/>
      <c r="H191" s="148"/>
      <c r="I191" s="151"/>
      <c r="J191" s="152">
        <f>BK191</f>
        <v>0</v>
      </c>
      <c r="K191" s="148"/>
      <c r="L191" s="153"/>
      <c r="M191" s="154"/>
      <c r="N191" s="155"/>
      <c r="O191" s="155"/>
      <c r="P191" s="156">
        <f>SUM(P192:P197)</f>
        <v>0</v>
      </c>
      <c r="Q191" s="155"/>
      <c r="R191" s="156">
        <f>SUM(R192:R197)</f>
        <v>0</v>
      </c>
      <c r="S191" s="155"/>
      <c r="T191" s="157">
        <f>SUM(T192:T197)</f>
        <v>0</v>
      </c>
      <c r="AR191" s="158" t="s">
        <v>121</v>
      </c>
      <c r="AT191" s="159" t="s">
        <v>74</v>
      </c>
      <c r="AU191" s="159" t="s">
        <v>75</v>
      </c>
      <c r="AY191" s="158" t="s">
        <v>122</v>
      </c>
      <c r="BK191" s="160">
        <f>SUM(BK192:BK197)</f>
        <v>0</v>
      </c>
    </row>
    <row r="192" spans="1:65" s="2" customFormat="1" ht="128.65" customHeight="1">
      <c r="A192" s="30"/>
      <c r="B192" s="31"/>
      <c r="C192" s="161" t="s">
        <v>525</v>
      </c>
      <c r="D192" s="161" t="s">
        <v>123</v>
      </c>
      <c r="E192" s="162" t="s">
        <v>526</v>
      </c>
      <c r="F192" s="163" t="s">
        <v>527</v>
      </c>
      <c r="G192" s="164" t="s">
        <v>528</v>
      </c>
      <c r="H192" s="165">
        <v>462.76</v>
      </c>
      <c r="I192" s="166"/>
      <c r="J192" s="167">
        <f>ROUND(I192*H192,2)</f>
        <v>0</v>
      </c>
      <c r="K192" s="163" t="s">
        <v>127</v>
      </c>
      <c r="L192" s="35"/>
      <c r="M192" s="168" t="s">
        <v>21</v>
      </c>
      <c r="N192" s="169" t="s">
        <v>46</v>
      </c>
      <c r="O192" s="60"/>
      <c r="P192" s="170">
        <f>O192*H192</f>
        <v>0</v>
      </c>
      <c r="Q192" s="170">
        <v>0</v>
      </c>
      <c r="R192" s="170">
        <f>Q192*H192</f>
        <v>0</v>
      </c>
      <c r="S192" s="170">
        <v>0</v>
      </c>
      <c r="T192" s="171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72" t="s">
        <v>128</v>
      </c>
      <c r="AT192" s="172" t="s">
        <v>123</v>
      </c>
      <c r="AU192" s="172" t="s">
        <v>80</v>
      </c>
      <c r="AY192" s="13" t="s">
        <v>122</v>
      </c>
      <c r="BE192" s="173">
        <f>IF(N192="základní",J192,0)</f>
        <v>0</v>
      </c>
      <c r="BF192" s="173">
        <f>IF(N192="snížená",J192,0)</f>
        <v>0</v>
      </c>
      <c r="BG192" s="173">
        <f>IF(N192="zákl. přenesená",J192,0)</f>
        <v>0</v>
      </c>
      <c r="BH192" s="173">
        <f>IF(N192="sníž. přenesená",J192,0)</f>
        <v>0</v>
      </c>
      <c r="BI192" s="173">
        <f>IF(N192="nulová",J192,0)</f>
        <v>0</v>
      </c>
      <c r="BJ192" s="13" t="s">
        <v>80</v>
      </c>
      <c r="BK192" s="173">
        <f>ROUND(I192*H192,2)</f>
        <v>0</v>
      </c>
      <c r="BL192" s="13" t="s">
        <v>128</v>
      </c>
      <c r="BM192" s="172" t="s">
        <v>529</v>
      </c>
    </row>
    <row r="193" spans="1:65" s="2" customFormat="1" ht="58.5">
      <c r="A193" s="30"/>
      <c r="B193" s="31"/>
      <c r="C193" s="32"/>
      <c r="D193" s="184" t="s">
        <v>407</v>
      </c>
      <c r="E193" s="32"/>
      <c r="F193" s="185" t="s">
        <v>530</v>
      </c>
      <c r="G193" s="32"/>
      <c r="H193" s="32"/>
      <c r="I193" s="186"/>
      <c r="J193" s="32"/>
      <c r="K193" s="32"/>
      <c r="L193" s="35"/>
      <c r="M193" s="187"/>
      <c r="N193" s="188"/>
      <c r="O193" s="60"/>
      <c r="P193" s="60"/>
      <c r="Q193" s="60"/>
      <c r="R193" s="60"/>
      <c r="S193" s="60"/>
      <c r="T193" s="61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T193" s="13" t="s">
        <v>407</v>
      </c>
      <c r="AU193" s="13" t="s">
        <v>80</v>
      </c>
    </row>
    <row r="194" spans="1:65" s="2" customFormat="1" ht="90" customHeight="1">
      <c r="A194" s="30"/>
      <c r="B194" s="31"/>
      <c r="C194" s="161" t="s">
        <v>531</v>
      </c>
      <c r="D194" s="161" t="s">
        <v>123</v>
      </c>
      <c r="E194" s="162" t="s">
        <v>532</v>
      </c>
      <c r="F194" s="163" t="s">
        <v>533</v>
      </c>
      <c r="G194" s="164" t="s">
        <v>528</v>
      </c>
      <c r="H194" s="165">
        <v>462.32</v>
      </c>
      <c r="I194" s="166"/>
      <c r="J194" s="167">
        <f>ROUND(I194*H194,2)</f>
        <v>0</v>
      </c>
      <c r="K194" s="163" t="s">
        <v>127</v>
      </c>
      <c r="L194" s="35"/>
      <c r="M194" s="168" t="s">
        <v>21</v>
      </c>
      <c r="N194" s="169" t="s">
        <v>46</v>
      </c>
      <c r="O194" s="60"/>
      <c r="P194" s="170">
        <f>O194*H194</f>
        <v>0</v>
      </c>
      <c r="Q194" s="170">
        <v>0</v>
      </c>
      <c r="R194" s="170">
        <f>Q194*H194</f>
        <v>0</v>
      </c>
      <c r="S194" s="170">
        <v>0</v>
      </c>
      <c r="T194" s="171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72" t="s">
        <v>128</v>
      </c>
      <c r="AT194" s="172" t="s">
        <v>123</v>
      </c>
      <c r="AU194" s="172" t="s">
        <v>80</v>
      </c>
      <c r="AY194" s="13" t="s">
        <v>122</v>
      </c>
      <c r="BE194" s="173">
        <f>IF(N194="základní",J194,0)</f>
        <v>0</v>
      </c>
      <c r="BF194" s="173">
        <f>IF(N194="snížená",J194,0)</f>
        <v>0</v>
      </c>
      <c r="BG194" s="173">
        <f>IF(N194="zákl. přenesená",J194,0)</f>
        <v>0</v>
      </c>
      <c r="BH194" s="173">
        <f>IF(N194="sníž. přenesená",J194,0)</f>
        <v>0</v>
      </c>
      <c r="BI194" s="173">
        <f>IF(N194="nulová",J194,0)</f>
        <v>0</v>
      </c>
      <c r="BJ194" s="13" t="s">
        <v>80</v>
      </c>
      <c r="BK194" s="173">
        <f>ROUND(I194*H194,2)</f>
        <v>0</v>
      </c>
      <c r="BL194" s="13" t="s">
        <v>128</v>
      </c>
      <c r="BM194" s="172" t="s">
        <v>534</v>
      </c>
    </row>
    <row r="195" spans="1:65" s="2" customFormat="1" ht="58.5">
      <c r="A195" s="30"/>
      <c r="B195" s="31"/>
      <c r="C195" s="32"/>
      <c r="D195" s="184" t="s">
        <v>407</v>
      </c>
      <c r="E195" s="32"/>
      <c r="F195" s="185" t="s">
        <v>535</v>
      </c>
      <c r="G195" s="32"/>
      <c r="H195" s="32"/>
      <c r="I195" s="186"/>
      <c r="J195" s="32"/>
      <c r="K195" s="32"/>
      <c r="L195" s="35"/>
      <c r="M195" s="187"/>
      <c r="N195" s="188"/>
      <c r="O195" s="60"/>
      <c r="P195" s="60"/>
      <c r="Q195" s="60"/>
      <c r="R195" s="60"/>
      <c r="S195" s="60"/>
      <c r="T195" s="61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T195" s="13" t="s">
        <v>407</v>
      </c>
      <c r="AU195" s="13" t="s">
        <v>80</v>
      </c>
    </row>
    <row r="196" spans="1:65" s="2" customFormat="1" ht="90" customHeight="1">
      <c r="A196" s="30"/>
      <c r="B196" s="31"/>
      <c r="C196" s="161" t="s">
        <v>536</v>
      </c>
      <c r="D196" s="161" t="s">
        <v>123</v>
      </c>
      <c r="E196" s="162" t="s">
        <v>537</v>
      </c>
      <c r="F196" s="163" t="s">
        <v>538</v>
      </c>
      <c r="G196" s="164" t="s">
        <v>528</v>
      </c>
      <c r="H196" s="165">
        <v>0.44</v>
      </c>
      <c r="I196" s="166"/>
      <c r="J196" s="167">
        <f>ROUND(I196*H196,2)</f>
        <v>0</v>
      </c>
      <c r="K196" s="163" t="s">
        <v>127</v>
      </c>
      <c r="L196" s="35"/>
      <c r="M196" s="168" t="s">
        <v>21</v>
      </c>
      <c r="N196" s="169" t="s">
        <v>46</v>
      </c>
      <c r="O196" s="60"/>
      <c r="P196" s="170">
        <f>O196*H196</f>
        <v>0</v>
      </c>
      <c r="Q196" s="170">
        <v>0</v>
      </c>
      <c r="R196" s="170">
        <f>Q196*H196</f>
        <v>0</v>
      </c>
      <c r="S196" s="170">
        <v>0</v>
      </c>
      <c r="T196" s="171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72" t="s">
        <v>128</v>
      </c>
      <c r="AT196" s="172" t="s">
        <v>123</v>
      </c>
      <c r="AU196" s="172" t="s">
        <v>80</v>
      </c>
      <c r="AY196" s="13" t="s">
        <v>122</v>
      </c>
      <c r="BE196" s="173">
        <f>IF(N196="základní",J196,0)</f>
        <v>0</v>
      </c>
      <c r="BF196" s="173">
        <f>IF(N196="snížená",J196,0)</f>
        <v>0</v>
      </c>
      <c r="BG196" s="173">
        <f>IF(N196="zákl. přenesená",J196,0)</f>
        <v>0</v>
      </c>
      <c r="BH196" s="173">
        <f>IF(N196="sníž. přenesená",J196,0)</f>
        <v>0</v>
      </c>
      <c r="BI196" s="173">
        <f>IF(N196="nulová",J196,0)</f>
        <v>0</v>
      </c>
      <c r="BJ196" s="13" t="s">
        <v>80</v>
      </c>
      <c r="BK196" s="173">
        <f>ROUND(I196*H196,2)</f>
        <v>0</v>
      </c>
      <c r="BL196" s="13" t="s">
        <v>128</v>
      </c>
      <c r="BM196" s="172" t="s">
        <v>539</v>
      </c>
    </row>
    <row r="197" spans="1:65" s="2" customFormat="1" ht="58.5">
      <c r="A197" s="30"/>
      <c r="B197" s="31"/>
      <c r="C197" s="32"/>
      <c r="D197" s="184" t="s">
        <v>407</v>
      </c>
      <c r="E197" s="32"/>
      <c r="F197" s="185" t="s">
        <v>535</v>
      </c>
      <c r="G197" s="32"/>
      <c r="H197" s="32"/>
      <c r="I197" s="186"/>
      <c r="J197" s="32"/>
      <c r="K197" s="32"/>
      <c r="L197" s="35"/>
      <c r="M197" s="187"/>
      <c r="N197" s="188"/>
      <c r="O197" s="60"/>
      <c r="P197" s="60"/>
      <c r="Q197" s="60"/>
      <c r="R197" s="60"/>
      <c r="S197" s="60"/>
      <c r="T197" s="61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T197" s="13" t="s">
        <v>407</v>
      </c>
      <c r="AU197" s="13" t="s">
        <v>80</v>
      </c>
    </row>
    <row r="198" spans="1:65" s="11" customFormat="1" ht="25.9" customHeight="1">
      <c r="B198" s="147"/>
      <c r="C198" s="148"/>
      <c r="D198" s="149" t="s">
        <v>74</v>
      </c>
      <c r="E198" s="150" t="s">
        <v>540</v>
      </c>
      <c r="F198" s="150" t="s">
        <v>541</v>
      </c>
      <c r="G198" s="148"/>
      <c r="H198" s="148"/>
      <c r="I198" s="151"/>
      <c r="J198" s="152">
        <f>BK198</f>
        <v>0</v>
      </c>
      <c r="K198" s="148"/>
      <c r="L198" s="153"/>
      <c r="M198" s="154"/>
      <c r="N198" s="155"/>
      <c r="O198" s="155"/>
      <c r="P198" s="156">
        <f>P199</f>
        <v>0</v>
      </c>
      <c r="Q198" s="155"/>
      <c r="R198" s="156">
        <f>R199</f>
        <v>0</v>
      </c>
      <c r="S198" s="155"/>
      <c r="T198" s="157">
        <f>T199</f>
        <v>0</v>
      </c>
      <c r="AR198" s="158" t="s">
        <v>121</v>
      </c>
      <c r="AT198" s="159" t="s">
        <v>74</v>
      </c>
      <c r="AU198" s="159" t="s">
        <v>75</v>
      </c>
      <c r="AY198" s="158" t="s">
        <v>122</v>
      </c>
      <c r="BK198" s="160">
        <f>BK199</f>
        <v>0</v>
      </c>
    </row>
    <row r="199" spans="1:65" s="2" customFormat="1" ht="49.15" customHeight="1">
      <c r="A199" s="30"/>
      <c r="B199" s="31"/>
      <c r="C199" s="161" t="s">
        <v>542</v>
      </c>
      <c r="D199" s="161" t="s">
        <v>123</v>
      </c>
      <c r="E199" s="162" t="s">
        <v>543</v>
      </c>
      <c r="F199" s="163" t="s">
        <v>544</v>
      </c>
      <c r="G199" s="164" t="s">
        <v>342</v>
      </c>
      <c r="H199" s="165">
        <v>120</v>
      </c>
      <c r="I199" s="166"/>
      <c r="J199" s="167">
        <f>ROUND(I199*H199,2)</f>
        <v>0</v>
      </c>
      <c r="K199" s="163" t="s">
        <v>127</v>
      </c>
      <c r="L199" s="35"/>
      <c r="M199" s="189" t="s">
        <v>21</v>
      </c>
      <c r="N199" s="190" t="s">
        <v>46</v>
      </c>
      <c r="O199" s="191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72" t="s">
        <v>545</v>
      </c>
      <c r="AT199" s="172" t="s">
        <v>123</v>
      </c>
      <c r="AU199" s="172" t="s">
        <v>80</v>
      </c>
      <c r="AY199" s="13" t="s">
        <v>122</v>
      </c>
      <c r="BE199" s="173">
        <f>IF(N199="základní",J199,0)</f>
        <v>0</v>
      </c>
      <c r="BF199" s="173">
        <f>IF(N199="snížená",J199,0)</f>
        <v>0</v>
      </c>
      <c r="BG199" s="173">
        <f>IF(N199="zákl. přenesená",J199,0)</f>
        <v>0</v>
      </c>
      <c r="BH199" s="173">
        <f>IF(N199="sníž. přenesená",J199,0)</f>
        <v>0</v>
      </c>
      <c r="BI199" s="173">
        <f>IF(N199="nulová",J199,0)</f>
        <v>0</v>
      </c>
      <c r="BJ199" s="13" t="s">
        <v>80</v>
      </c>
      <c r="BK199" s="173">
        <f>ROUND(I199*H199,2)</f>
        <v>0</v>
      </c>
      <c r="BL199" s="13" t="s">
        <v>545</v>
      </c>
      <c r="BM199" s="172" t="s">
        <v>546</v>
      </c>
    </row>
    <row r="200" spans="1:65" s="2" customFormat="1" ht="6.95" customHeight="1">
      <c r="A200" s="30"/>
      <c r="B200" s="43"/>
      <c r="C200" s="44"/>
      <c r="D200" s="44"/>
      <c r="E200" s="44"/>
      <c r="F200" s="44"/>
      <c r="G200" s="44"/>
      <c r="H200" s="44"/>
      <c r="I200" s="44"/>
      <c r="J200" s="44"/>
      <c r="K200" s="44"/>
      <c r="L200" s="35"/>
      <c r="M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</row>
  </sheetData>
  <sheetProtection algorithmName="SHA-512" hashValue="ihoMIUj5vZGOX4RQa0qVnY+SE3ORJiLoSfmi4QsaaCbtNrXkV68W0vAGynjw87wh2VftctQ2ZmSBJOnojNSm7w==" saltValue="3vHQsNDZQ5rJsBEFLjp1AyG3WdN9hQVjdYgYpaAjgBlWClBh3MUof/SzkFd+LZsDCARnHrO3iG875tFbpONOHw==" spinCount="100000" sheet="1" objects="1" scenarios="1" formatColumns="0" formatRows="0" autoFilter="0"/>
  <autoFilter ref="C87:K199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3" t="s">
        <v>86</v>
      </c>
    </row>
    <row r="3" spans="1:46" s="1" customFormat="1" ht="6.95" hidden="1" customHeight="1">
      <c r="B3" s="97"/>
      <c r="C3" s="98"/>
      <c r="D3" s="98"/>
      <c r="E3" s="98"/>
      <c r="F3" s="98"/>
      <c r="G3" s="98"/>
      <c r="H3" s="98"/>
      <c r="I3" s="98"/>
      <c r="J3" s="98"/>
      <c r="K3" s="98"/>
      <c r="L3" s="16"/>
      <c r="AT3" s="13" t="s">
        <v>84</v>
      </c>
    </row>
    <row r="4" spans="1:46" s="1" customFormat="1" ht="24.95" hidden="1" customHeight="1">
      <c r="B4" s="16"/>
      <c r="D4" s="99" t="s">
        <v>87</v>
      </c>
      <c r="L4" s="16"/>
      <c r="M4" s="100" t="s">
        <v>10</v>
      </c>
      <c r="AT4" s="13" t="s">
        <v>4</v>
      </c>
    </row>
    <row r="5" spans="1:46" s="1" customFormat="1" ht="6.95" hidden="1" customHeight="1">
      <c r="B5" s="16"/>
      <c r="L5" s="16"/>
    </row>
    <row r="6" spans="1:46" s="1" customFormat="1" ht="12" hidden="1" customHeight="1">
      <c r="B6" s="16"/>
      <c r="D6" s="101" t="s">
        <v>16</v>
      </c>
      <c r="L6" s="16"/>
    </row>
    <row r="7" spans="1:46" s="1" customFormat="1" ht="16.5" hidden="1" customHeight="1">
      <c r="B7" s="16"/>
      <c r="E7" s="238" t="str">
        <f>'Rekapitulace stavby'!K6</f>
        <v>Oprava TV v žst. Český Brod</v>
      </c>
      <c r="F7" s="239"/>
      <c r="G7" s="239"/>
      <c r="H7" s="239"/>
      <c r="L7" s="16"/>
    </row>
    <row r="8" spans="1:46" s="2" customFormat="1" ht="12" hidden="1" customHeight="1">
      <c r="A8" s="30"/>
      <c r="B8" s="35"/>
      <c r="C8" s="30"/>
      <c r="D8" s="101" t="s">
        <v>88</v>
      </c>
      <c r="E8" s="30"/>
      <c r="F8" s="30"/>
      <c r="G8" s="30"/>
      <c r="H8" s="30"/>
      <c r="I8" s="30"/>
      <c r="J8" s="30"/>
      <c r="K8" s="30"/>
      <c r="L8" s="102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5"/>
      <c r="C9" s="30"/>
      <c r="D9" s="30"/>
      <c r="E9" s="240" t="s">
        <v>547</v>
      </c>
      <c r="F9" s="241"/>
      <c r="G9" s="241"/>
      <c r="H9" s="241"/>
      <c r="I9" s="30"/>
      <c r="J9" s="30"/>
      <c r="K9" s="30"/>
      <c r="L9" s="102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 hidden="1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102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5"/>
      <c r="C11" s="30"/>
      <c r="D11" s="101" t="s">
        <v>18</v>
      </c>
      <c r="E11" s="30"/>
      <c r="F11" s="103" t="s">
        <v>19</v>
      </c>
      <c r="G11" s="30"/>
      <c r="H11" s="30"/>
      <c r="I11" s="101" t="s">
        <v>20</v>
      </c>
      <c r="J11" s="103" t="s">
        <v>21</v>
      </c>
      <c r="K11" s="30"/>
      <c r="L11" s="102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5"/>
      <c r="C12" s="30"/>
      <c r="D12" s="101" t="s">
        <v>22</v>
      </c>
      <c r="E12" s="30"/>
      <c r="F12" s="103" t="s">
        <v>90</v>
      </c>
      <c r="G12" s="30"/>
      <c r="H12" s="30"/>
      <c r="I12" s="101" t="s">
        <v>24</v>
      </c>
      <c r="J12" s="104" t="str">
        <f>'Rekapitulace stavby'!AN8</f>
        <v>25. 9. 2020</v>
      </c>
      <c r="K12" s="30"/>
      <c r="L12" s="102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102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5"/>
      <c r="C14" s="30"/>
      <c r="D14" s="101" t="s">
        <v>26</v>
      </c>
      <c r="E14" s="30"/>
      <c r="F14" s="30"/>
      <c r="G14" s="30"/>
      <c r="H14" s="30"/>
      <c r="I14" s="101" t="s">
        <v>27</v>
      </c>
      <c r="J14" s="103" t="s">
        <v>28</v>
      </c>
      <c r="K14" s="30"/>
      <c r="L14" s="102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5"/>
      <c r="C15" s="30"/>
      <c r="D15" s="30"/>
      <c r="E15" s="103" t="s">
        <v>29</v>
      </c>
      <c r="F15" s="30"/>
      <c r="G15" s="30"/>
      <c r="H15" s="30"/>
      <c r="I15" s="101" t="s">
        <v>30</v>
      </c>
      <c r="J15" s="103" t="s">
        <v>31</v>
      </c>
      <c r="K15" s="30"/>
      <c r="L15" s="102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102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5"/>
      <c r="C17" s="30"/>
      <c r="D17" s="101" t="s">
        <v>32</v>
      </c>
      <c r="E17" s="30"/>
      <c r="F17" s="30"/>
      <c r="G17" s="30"/>
      <c r="H17" s="30"/>
      <c r="I17" s="101" t="s">
        <v>27</v>
      </c>
      <c r="J17" s="26" t="str">
        <f>'Rekapitulace stavby'!AN13</f>
        <v>Vyplň údaj</v>
      </c>
      <c r="K17" s="30"/>
      <c r="L17" s="102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5"/>
      <c r="C18" s="30"/>
      <c r="D18" s="30"/>
      <c r="E18" s="242" t="str">
        <f>'Rekapitulace stavby'!E14</f>
        <v>Vyplň údaj</v>
      </c>
      <c r="F18" s="243"/>
      <c r="G18" s="243"/>
      <c r="H18" s="243"/>
      <c r="I18" s="101" t="s">
        <v>30</v>
      </c>
      <c r="J18" s="26" t="str">
        <f>'Rekapitulace stavby'!AN14</f>
        <v>Vyplň údaj</v>
      </c>
      <c r="K18" s="30"/>
      <c r="L18" s="102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102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5"/>
      <c r="C20" s="30"/>
      <c r="D20" s="101" t="s">
        <v>34</v>
      </c>
      <c r="E20" s="30"/>
      <c r="F20" s="30"/>
      <c r="G20" s="30"/>
      <c r="H20" s="30"/>
      <c r="I20" s="101" t="s">
        <v>27</v>
      </c>
      <c r="J20" s="103" t="s">
        <v>28</v>
      </c>
      <c r="K20" s="30"/>
      <c r="L20" s="102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5"/>
      <c r="C21" s="30"/>
      <c r="D21" s="30"/>
      <c r="E21" s="103" t="s">
        <v>35</v>
      </c>
      <c r="F21" s="30"/>
      <c r="G21" s="30"/>
      <c r="H21" s="30"/>
      <c r="I21" s="101" t="s">
        <v>30</v>
      </c>
      <c r="J21" s="103" t="s">
        <v>31</v>
      </c>
      <c r="K21" s="30"/>
      <c r="L21" s="102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102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5"/>
      <c r="C23" s="30"/>
      <c r="D23" s="101" t="s">
        <v>37</v>
      </c>
      <c r="E23" s="30"/>
      <c r="F23" s="30"/>
      <c r="G23" s="30"/>
      <c r="H23" s="30"/>
      <c r="I23" s="101" t="s">
        <v>27</v>
      </c>
      <c r="J23" s="103" t="s">
        <v>28</v>
      </c>
      <c r="K23" s="30"/>
      <c r="L23" s="102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5"/>
      <c r="C24" s="30"/>
      <c r="D24" s="30"/>
      <c r="E24" s="103" t="s">
        <v>38</v>
      </c>
      <c r="F24" s="30"/>
      <c r="G24" s="30"/>
      <c r="H24" s="30"/>
      <c r="I24" s="101" t="s">
        <v>30</v>
      </c>
      <c r="J24" s="103" t="s">
        <v>31</v>
      </c>
      <c r="K24" s="30"/>
      <c r="L24" s="102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102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5"/>
      <c r="C26" s="30"/>
      <c r="D26" s="101" t="s">
        <v>39</v>
      </c>
      <c r="E26" s="30"/>
      <c r="F26" s="30"/>
      <c r="G26" s="30"/>
      <c r="H26" s="30"/>
      <c r="I26" s="30"/>
      <c r="J26" s="30"/>
      <c r="K26" s="30"/>
      <c r="L26" s="102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105"/>
      <c r="B27" s="106"/>
      <c r="C27" s="105"/>
      <c r="D27" s="105"/>
      <c r="E27" s="244" t="s">
        <v>21</v>
      </c>
      <c r="F27" s="244"/>
      <c r="G27" s="244"/>
      <c r="H27" s="244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6.95" hidden="1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102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5"/>
      <c r="C29" s="30"/>
      <c r="D29" s="108"/>
      <c r="E29" s="108"/>
      <c r="F29" s="108"/>
      <c r="G29" s="108"/>
      <c r="H29" s="108"/>
      <c r="I29" s="108"/>
      <c r="J29" s="108"/>
      <c r="K29" s="108"/>
      <c r="L29" s="102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5"/>
      <c r="C30" s="30"/>
      <c r="D30" s="109" t="s">
        <v>41</v>
      </c>
      <c r="E30" s="30"/>
      <c r="F30" s="30"/>
      <c r="G30" s="30"/>
      <c r="H30" s="30"/>
      <c r="I30" s="30"/>
      <c r="J30" s="110">
        <f>ROUND(J80, 2)</f>
        <v>0</v>
      </c>
      <c r="K30" s="30"/>
      <c r="L30" s="102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5"/>
      <c r="C31" s="30"/>
      <c r="D31" s="108"/>
      <c r="E31" s="108"/>
      <c r="F31" s="108"/>
      <c r="G31" s="108"/>
      <c r="H31" s="108"/>
      <c r="I31" s="108"/>
      <c r="J31" s="108"/>
      <c r="K31" s="108"/>
      <c r="L31" s="102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5"/>
      <c r="C32" s="30"/>
      <c r="D32" s="30"/>
      <c r="E32" s="30"/>
      <c r="F32" s="111" t="s">
        <v>43</v>
      </c>
      <c r="G32" s="30"/>
      <c r="H32" s="30"/>
      <c r="I32" s="111" t="s">
        <v>42</v>
      </c>
      <c r="J32" s="111" t="s">
        <v>44</v>
      </c>
      <c r="K32" s="30"/>
      <c r="L32" s="102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5"/>
      <c r="C33" s="30"/>
      <c r="D33" s="112" t="s">
        <v>45</v>
      </c>
      <c r="E33" s="101" t="s">
        <v>46</v>
      </c>
      <c r="F33" s="113">
        <f>ROUND((SUM(BE80:BE85)),  2)</f>
        <v>0</v>
      </c>
      <c r="G33" s="30"/>
      <c r="H33" s="30"/>
      <c r="I33" s="114">
        <v>0.21</v>
      </c>
      <c r="J33" s="113">
        <f>ROUND(((SUM(BE80:BE85))*I33),  2)</f>
        <v>0</v>
      </c>
      <c r="K33" s="30"/>
      <c r="L33" s="102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101" t="s">
        <v>47</v>
      </c>
      <c r="F34" s="113">
        <f>ROUND((SUM(BF80:BF85)),  2)</f>
        <v>0</v>
      </c>
      <c r="G34" s="30"/>
      <c r="H34" s="30"/>
      <c r="I34" s="114">
        <v>0.15</v>
      </c>
      <c r="J34" s="113">
        <f>ROUND(((SUM(BF80:BF85))*I34),  2)</f>
        <v>0</v>
      </c>
      <c r="K34" s="30"/>
      <c r="L34" s="102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1" t="s">
        <v>48</v>
      </c>
      <c r="F35" s="113">
        <f>ROUND((SUM(BG80:BG85)),  2)</f>
        <v>0</v>
      </c>
      <c r="G35" s="30"/>
      <c r="H35" s="30"/>
      <c r="I35" s="114">
        <v>0.21</v>
      </c>
      <c r="J35" s="113">
        <f>0</f>
        <v>0</v>
      </c>
      <c r="K35" s="30"/>
      <c r="L35" s="102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1" t="s">
        <v>49</v>
      </c>
      <c r="F36" s="113">
        <f>ROUND((SUM(BH80:BH85)),  2)</f>
        <v>0</v>
      </c>
      <c r="G36" s="30"/>
      <c r="H36" s="30"/>
      <c r="I36" s="114">
        <v>0.15</v>
      </c>
      <c r="J36" s="113">
        <f>0</f>
        <v>0</v>
      </c>
      <c r="K36" s="30"/>
      <c r="L36" s="102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1" t="s">
        <v>50</v>
      </c>
      <c r="F37" s="113">
        <f>ROUND((SUM(BI80:BI85)),  2)</f>
        <v>0</v>
      </c>
      <c r="G37" s="30"/>
      <c r="H37" s="30"/>
      <c r="I37" s="114">
        <v>0</v>
      </c>
      <c r="J37" s="113">
        <f>0</f>
        <v>0</v>
      </c>
      <c r="K37" s="30"/>
      <c r="L37" s="102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102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5"/>
      <c r="C39" s="115"/>
      <c r="D39" s="116" t="s">
        <v>51</v>
      </c>
      <c r="E39" s="117"/>
      <c r="F39" s="117"/>
      <c r="G39" s="118" t="s">
        <v>52</v>
      </c>
      <c r="H39" s="119" t="s">
        <v>53</v>
      </c>
      <c r="I39" s="117"/>
      <c r="J39" s="120">
        <f>SUM(J30:J37)</f>
        <v>0</v>
      </c>
      <c r="K39" s="121"/>
      <c r="L39" s="102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122"/>
      <c r="C40" s="123"/>
      <c r="D40" s="123"/>
      <c r="E40" s="123"/>
      <c r="F40" s="123"/>
      <c r="G40" s="123"/>
      <c r="H40" s="123"/>
      <c r="I40" s="123"/>
      <c r="J40" s="123"/>
      <c r="K40" s="123"/>
      <c r="L40" s="102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0"/>
      <c r="B44" s="124"/>
      <c r="C44" s="125"/>
      <c r="D44" s="125"/>
      <c r="E44" s="125"/>
      <c r="F44" s="125"/>
      <c r="G44" s="125"/>
      <c r="H44" s="125"/>
      <c r="I44" s="125"/>
      <c r="J44" s="125"/>
      <c r="K44" s="125"/>
      <c r="L44" s="102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hidden="1" customHeight="1">
      <c r="A45" s="30"/>
      <c r="B45" s="31"/>
      <c r="C45" s="19" t="s">
        <v>93</v>
      </c>
      <c r="D45" s="32"/>
      <c r="E45" s="32"/>
      <c r="F45" s="32"/>
      <c r="G45" s="32"/>
      <c r="H45" s="32"/>
      <c r="I45" s="32"/>
      <c r="J45" s="32"/>
      <c r="K45" s="32"/>
      <c r="L45" s="102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hidden="1" customHeight="1">
      <c r="A46" s="30"/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102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hidden="1" customHeight="1">
      <c r="A47" s="30"/>
      <c r="B47" s="31"/>
      <c r="C47" s="25" t="s">
        <v>16</v>
      </c>
      <c r="D47" s="32"/>
      <c r="E47" s="32"/>
      <c r="F47" s="32"/>
      <c r="G47" s="32"/>
      <c r="H47" s="32"/>
      <c r="I47" s="32"/>
      <c r="J47" s="32"/>
      <c r="K47" s="32"/>
      <c r="L47" s="102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hidden="1" customHeight="1">
      <c r="A48" s="30"/>
      <c r="B48" s="31"/>
      <c r="C48" s="32"/>
      <c r="D48" s="32"/>
      <c r="E48" s="245" t="str">
        <f>E7</f>
        <v>Oprava TV v žst. Český Brod</v>
      </c>
      <c r="F48" s="246"/>
      <c r="G48" s="246"/>
      <c r="H48" s="246"/>
      <c r="I48" s="32"/>
      <c r="J48" s="32"/>
      <c r="K48" s="32"/>
      <c r="L48" s="102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hidden="1" customHeight="1">
      <c r="A49" s="30"/>
      <c r="B49" s="31"/>
      <c r="C49" s="25" t="s">
        <v>88</v>
      </c>
      <c r="D49" s="32"/>
      <c r="E49" s="32"/>
      <c r="F49" s="32"/>
      <c r="G49" s="32"/>
      <c r="H49" s="32"/>
      <c r="I49" s="32"/>
      <c r="J49" s="32"/>
      <c r="K49" s="32"/>
      <c r="L49" s="102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hidden="1" customHeight="1">
      <c r="A50" s="30"/>
      <c r="B50" s="31"/>
      <c r="C50" s="32"/>
      <c r="D50" s="32"/>
      <c r="E50" s="217" t="str">
        <f>E9</f>
        <v>2 - VON</v>
      </c>
      <c r="F50" s="247"/>
      <c r="G50" s="247"/>
      <c r="H50" s="247"/>
      <c r="I50" s="32"/>
      <c r="J50" s="32"/>
      <c r="K50" s="32"/>
      <c r="L50" s="102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hidden="1" customHeight="1">
      <c r="A51" s="30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102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hidden="1" customHeight="1">
      <c r="A52" s="30"/>
      <c r="B52" s="31"/>
      <c r="C52" s="25" t="s">
        <v>22</v>
      </c>
      <c r="D52" s="32"/>
      <c r="E52" s="32"/>
      <c r="F52" s="23" t="str">
        <f>F12</f>
        <v xml:space="preserve"> </v>
      </c>
      <c r="G52" s="32"/>
      <c r="H52" s="32"/>
      <c r="I52" s="25" t="s">
        <v>24</v>
      </c>
      <c r="J52" s="55" t="str">
        <f>IF(J12="","",J12)</f>
        <v>25. 9. 2020</v>
      </c>
      <c r="K52" s="32"/>
      <c r="L52" s="102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hidden="1" customHeight="1">
      <c r="A53" s="30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102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25.7" hidden="1" customHeight="1">
      <c r="A54" s="30"/>
      <c r="B54" s="31"/>
      <c r="C54" s="25" t="s">
        <v>26</v>
      </c>
      <c r="D54" s="32"/>
      <c r="E54" s="32"/>
      <c r="F54" s="23" t="str">
        <f>E15</f>
        <v>SŽ s.o. Přednosta SEE Praha; Mgr.Fiala František</v>
      </c>
      <c r="G54" s="32"/>
      <c r="H54" s="32"/>
      <c r="I54" s="25" t="s">
        <v>34</v>
      </c>
      <c r="J54" s="28" t="str">
        <f>E21</f>
        <v>SŽ s.o. Voldřich Lukáš</v>
      </c>
      <c r="K54" s="32"/>
      <c r="L54" s="102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25.7" hidden="1" customHeight="1">
      <c r="A55" s="30"/>
      <c r="B55" s="31"/>
      <c r="C55" s="25" t="s">
        <v>32</v>
      </c>
      <c r="D55" s="32"/>
      <c r="E55" s="32"/>
      <c r="F55" s="23" t="str">
        <f>IF(E18="","",E18)</f>
        <v>Vyplň údaj</v>
      </c>
      <c r="G55" s="32"/>
      <c r="H55" s="32"/>
      <c r="I55" s="25" t="s">
        <v>37</v>
      </c>
      <c r="J55" s="28" t="str">
        <f>E24</f>
        <v xml:space="preserve"> SŽ s.o. Voldřich Lukáš</v>
      </c>
      <c r="K55" s="32"/>
      <c r="L55" s="102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hidden="1" customHeight="1">
      <c r="A56" s="30"/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102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hidden="1" customHeight="1">
      <c r="A57" s="30"/>
      <c r="B57" s="31"/>
      <c r="C57" s="126" t="s">
        <v>94</v>
      </c>
      <c r="D57" s="127"/>
      <c r="E57" s="127"/>
      <c r="F57" s="127"/>
      <c r="G57" s="127"/>
      <c r="H57" s="127"/>
      <c r="I57" s="127"/>
      <c r="J57" s="128" t="s">
        <v>95</v>
      </c>
      <c r="K57" s="127"/>
      <c r="L57" s="102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hidden="1" customHeight="1">
      <c r="A58" s="30"/>
      <c r="B58" s="31"/>
      <c r="C58" s="32"/>
      <c r="D58" s="32"/>
      <c r="E58" s="32"/>
      <c r="F58" s="32"/>
      <c r="G58" s="32"/>
      <c r="H58" s="32"/>
      <c r="I58" s="32"/>
      <c r="J58" s="32"/>
      <c r="K58" s="32"/>
      <c r="L58" s="102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hidden="1" customHeight="1">
      <c r="A59" s="30"/>
      <c r="B59" s="31"/>
      <c r="C59" s="129" t="s">
        <v>73</v>
      </c>
      <c r="D59" s="32"/>
      <c r="E59" s="32"/>
      <c r="F59" s="32"/>
      <c r="G59" s="32"/>
      <c r="H59" s="32"/>
      <c r="I59" s="32"/>
      <c r="J59" s="73">
        <f>J80</f>
        <v>0</v>
      </c>
      <c r="K59" s="32"/>
      <c r="L59" s="102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3" t="s">
        <v>96</v>
      </c>
    </row>
    <row r="60" spans="1:47" s="9" customFormat="1" ht="24.95" hidden="1" customHeight="1">
      <c r="B60" s="130"/>
      <c r="C60" s="131"/>
      <c r="D60" s="132" t="s">
        <v>548</v>
      </c>
      <c r="E60" s="133"/>
      <c r="F60" s="133"/>
      <c r="G60" s="133"/>
      <c r="H60" s="133"/>
      <c r="I60" s="133"/>
      <c r="J60" s="134">
        <f>J81</f>
        <v>0</v>
      </c>
      <c r="K60" s="131"/>
      <c r="L60" s="135"/>
    </row>
    <row r="61" spans="1:47" s="2" customFormat="1" ht="21.75" hidden="1" customHeight="1">
      <c r="A61" s="30"/>
      <c r="B61" s="31"/>
      <c r="C61" s="32"/>
      <c r="D61" s="32"/>
      <c r="E61" s="32"/>
      <c r="F61" s="32"/>
      <c r="G61" s="32"/>
      <c r="H61" s="32"/>
      <c r="I61" s="32"/>
      <c r="J61" s="32"/>
      <c r="K61" s="32"/>
      <c r="L61" s="102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47" s="2" customFormat="1" ht="6.95" hidden="1" customHeight="1">
      <c r="A62" s="30"/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102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47" ht="11.25" hidden="1"/>
    <row r="64" spans="1:47" ht="11.25" hidden="1"/>
    <row r="65" spans="1:63" ht="11.25" hidden="1"/>
    <row r="66" spans="1:63" s="2" customFormat="1" ht="6.95" customHeight="1">
      <c r="A66" s="30"/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102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</row>
    <row r="67" spans="1:63" s="2" customFormat="1" ht="24.95" customHeight="1">
      <c r="A67" s="30"/>
      <c r="B67" s="31"/>
      <c r="C67" s="19" t="s">
        <v>106</v>
      </c>
      <c r="D67" s="32"/>
      <c r="E67" s="32"/>
      <c r="F67" s="32"/>
      <c r="G67" s="32"/>
      <c r="H67" s="32"/>
      <c r="I67" s="32"/>
      <c r="J67" s="32"/>
      <c r="K67" s="32"/>
      <c r="L67" s="102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</row>
    <row r="68" spans="1:63" s="2" customFormat="1" ht="6.95" customHeight="1">
      <c r="A68" s="30"/>
      <c r="B68" s="31"/>
      <c r="C68" s="32"/>
      <c r="D68" s="32"/>
      <c r="E68" s="32"/>
      <c r="F68" s="32"/>
      <c r="G68" s="32"/>
      <c r="H68" s="32"/>
      <c r="I68" s="32"/>
      <c r="J68" s="32"/>
      <c r="K68" s="32"/>
      <c r="L68" s="102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spans="1:63" s="2" customFormat="1" ht="12" customHeight="1">
      <c r="A69" s="30"/>
      <c r="B69" s="31"/>
      <c r="C69" s="25" t="s">
        <v>16</v>
      </c>
      <c r="D69" s="32"/>
      <c r="E69" s="32"/>
      <c r="F69" s="32"/>
      <c r="G69" s="32"/>
      <c r="H69" s="32"/>
      <c r="I69" s="32"/>
      <c r="J69" s="32"/>
      <c r="K69" s="32"/>
      <c r="L69" s="102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63" s="2" customFormat="1" ht="16.5" customHeight="1">
      <c r="A70" s="30"/>
      <c r="B70" s="31"/>
      <c r="C70" s="32"/>
      <c r="D70" s="32"/>
      <c r="E70" s="245" t="str">
        <f>E7</f>
        <v>Oprava TV v žst. Český Brod</v>
      </c>
      <c r="F70" s="246"/>
      <c r="G70" s="246"/>
      <c r="H70" s="246"/>
      <c r="I70" s="32"/>
      <c r="J70" s="32"/>
      <c r="K70" s="32"/>
      <c r="L70" s="102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63" s="2" customFormat="1" ht="12" customHeight="1">
      <c r="A71" s="30"/>
      <c r="B71" s="31"/>
      <c r="C71" s="25" t="s">
        <v>88</v>
      </c>
      <c r="D71" s="32"/>
      <c r="E71" s="32"/>
      <c r="F71" s="32"/>
      <c r="G71" s="32"/>
      <c r="H71" s="32"/>
      <c r="I71" s="32"/>
      <c r="J71" s="32"/>
      <c r="K71" s="32"/>
      <c r="L71" s="102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63" s="2" customFormat="1" ht="16.5" customHeight="1">
      <c r="A72" s="30"/>
      <c r="B72" s="31"/>
      <c r="C72" s="32"/>
      <c r="D72" s="32"/>
      <c r="E72" s="217" t="str">
        <f>E9</f>
        <v>2 - VON</v>
      </c>
      <c r="F72" s="247"/>
      <c r="G72" s="247"/>
      <c r="H72" s="247"/>
      <c r="I72" s="32"/>
      <c r="J72" s="32"/>
      <c r="K72" s="32"/>
      <c r="L72" s="102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63" s="2" customFormat="1" ht="6.95" customHeight="1">
      <c r="A73" s="30"/>
      <c r="B73" s="31"/>
      <c r="C73" s="32"/>
      <c r="D73" s="32"/>
      <c r="E73" s="32"/>
      <c r="F73" s="32"/>
      <c r="G73" s="32"/>
      <c r="H73" s="32"/>
      <c r="I73" s="32"/>
      <c r="J73" s="32"/>
      <c r="K73" s="32"/>
      <c r="L73" s="102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63" s="2" customFormat="1" ht="12" customHeight="1">
      <c r="A74" s="30"/>
      <c r="B74" s="31"/>
      <c r="C74" s="25" t="s">
        <v>22</v>
      </c>
      <c r="D74" s="32"/>
      <c r="E74" s="32"/>
      <c r="F74" s="23" t="str">
        <f>F12</f>
        <v xml:space="preserve"> </v>
      </c>
      <c r="G74" s="32"/>
      <c r="H74" s="32"/>
      <c r="I74" s="25" t="s">
        <v>24</v>
      </c>
      <c r="J74" s="55" t="str">
        <f>IF(J12="","",J12)</f>
        <v>25. 9. 2020</v>
      </c>
      <c r="K74" s="32"/>
      <c r="L74" s="102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63" s="2" customFormat="1" ht="6.95" customHeight="1">
      <c r="A75" s="30"/>
      <c r="B75" s="31"/>
      <c r="C75" s="32"/>
      <c r="D75" s="32"/>
      <c r="E75" s="32"/>
      <c r="F75" s="32"/>
      <c r="G75" s="32"/>
      <c r="H75" s="32"/>
      <c r="I75" s="32"/>
      <c r="J75" s="32"/>
      <c r="K75" s="32"/>
      <c r="L75" s="102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63" s="2" customFormat="1" ht="25.7" customHeight="1">
      <c r="A76" s="30"/>
      <c r="B76" s="31"/>
      <c r="C76" s="25" t="s">
        <v>26</v>
      </c>
      <c r="D76" s="32"/>
      <c r="E76" s="32"/>
      <c r="F76" s="23" t="str">
        <f>E15</f>
        <v>SŽ s.o. Přednosta SEE Praha; Mgr.Fiala František</v>
      </c>
      <c r="G76" s="32"/>
      <c r="H76" s="32"/>
      <c r="I76" s="25" t="s">
        <v>34</v>
      </c>
      <c r="J76" s="28" t="str">
        <f>E21</f>
        <v>SŽ s.o. Voldřich Lukáš</v>
      </c>
      <c r="K76" s="32"/>
      <c r="L76" s="102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63" s="2" customFormat="1" ht="25.7" customHeight="1">
      <c r="A77" s="30"/>
      <c r="B77" s="31"/>
      <c r="C77" s="25" t="s">
        <v>32</v>
      </c>
      <c r="D77" s="32"/>
      <c r="E77" s="32"/>
      <c r="F77" s="23" t="str">
        <f>IF(E18="","",E18)</f>
        <v>Vyplň údaj</v>
      </c>
      <c r="G77" s="32"/>
      <c r="H77" s="32"/>
      <c r="I77" s="25" t="s">
        <v>37</v>
      </c>
      <c r="J77" s="28" t="str">
        <f>E24</f>
        <v xml:space="preserve"> SŽ s.o. Voldřich Lukáš</v>
      </c>
      <c r="K77" s="32"/>
      <c r="L77" s="102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63" s="2" customFormat="1" ht="10.35" customHeight="1">
      <c r="A78" s="30"/>
      <c r="B78" s="31"/>
      <c r="C78" s="32"/>
      <c r="D78" s="32"/>
      <c r="E78" s="32"/>
      <c r="F78" s="32"/>
      <c r="G78" s="32"/>
      <c r="H78" s="32"/>
      <c r="I78" s="32"/>
      <c r="J78" s="32"/>
      <c r="K78" s="32"/>
      <c r="L78" s="102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63" s="10" customFormat="1" ht="29.25" customHeight="1">
      <c r="A79" s="136"/>
      <c r="B79" s="137"/>
      <c r="C79" s="138" t="s">
        <v>107</v>
      </c>
      <c r="D79" s="139" t="s">
        <v>60</v>
      </c>
      <c r="E79" s="139" t="s">
        <v>56</v>
      </c>
      <c r="F79" s="139" t="s">
        <v>57</v>
      </c>
      <c r="G79" s="139" t="s">
        <v>108</v>
      </c>
      <c r="H79" s="139" t="s">
        <v>109</v>
      </c>
      <c r="I79" s="139" t="s">
        <v>110</v>
      </c>
      <c r="J79" s="139" t="s">
        <v>95</v>
      </c>
      <c r="K79" s="140" t="s">
        <v>111</v>
      </c>
      <c r="L79" s="141"/>
      <c r="M79" s="64" t="s">
        <v>21</v>
      </c>
      <c r="N79" s="65" t="s">
        <v>45</v>
      </c>
      <c r="O79" s="65" t="s">
        <v>112</v>
      </c>
      <c r="P79" s="65" t="s">
        <v>113</v>
      </c>
      <c r="Q79" s="65" t="s">
        <v>114</v>
      </c>
      <c r="R79" s="65" t="s">
        <v>115</v>
      </c>
      <c r="S79" s="65" t="s">
        <v>116</v>
      </c>
      <c r="T79" s="66" t="s">
        <v>117</v>
      </c>
      <c r="U79" s="136"/>
      <c r="V79" s="136"/>
      <c r="W79" s="136"/>
      <c r="X79" s="136"/>
      <c r="Y79" s="136"/>
      <c r="Z79" s="136"/>
      <c r="AA79" s="136"/>
      <c r="AB79" s="136"/>
      <c r="AC79" s="136"/>
      <c r="AD79" s="136"/>
      <c r="AE79" s="136"/>
    </row>
    <row r="80" spans="1:63" s="2" customFormat="1" ht="22.9" customHeight="1">
      <c r="A80" s="30"/>
      <c r="B80" s="31"/>
      <c r="C80" s="71" t="s">
        <v>118</v>
      </c>
      <c r="D80" s="32"/>
      <c r="E80" s="32"/>
      <c r="F80" s="32"/>
      <c r="G80" s="32"/>
      <c r="H80" s="32"/>
      <c r="I80" s="32"/>
      <c r="J80" s="142">
        <f>BK80</f>
        <v>0</v>
      </c>
      <c r="K80" s="32"/>
      <c r="L80" s="35"/>
      <c r="M80" s="67"/>
      <c r="N80" s="143"/>
      <c r="O80" s="68"/>
      <c r="P80" s="144">
        <f>P81</f>
        <v>0</v>
      </c>
      <c r="Q80" s="68"/>
      <c r="R80" s="144">
        <f>R81</f>
        <v>0</v>
      </c>
      <c r="S80" s="68"/>
      <c r="T80" s="145">
        <f>T81</f>
        <v>0</v>
      </c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T80" s="13" t="s">
        <v>74</v>
      </c>
      <c r="AU80" s="13" t="s">
        <v>96</v>
      </c>
      <c r="BK80" s="146">
        <f>BK81</f>
        <v>0</v>
      </c>
    </row>
    <row r="81" spans="1:65" s="11" customFormat="1" ht="25.9" customHeight="1">
      <c r="B81" s="147"/>
      <c r="C81" s="148"/>
      <c r="D81" s="149" t="s">
        <v>74</v>
      </c>
      <c r="E81" s="150" t="s">
        <v>549</v>
      </c>
      <c r="F81" s="150" t="s">
        <v>550</v>
      </c>
      <c r="G81" s="148"/>
      <c r="H81" s="148"/>
      <c r="I81" s="151"/>
      <c r="J81" s="152">
        <f>BK81</f>
        <v>0</v>
      </c>
      <c r="K81" s="148"/>
      <c r="L81" s="153"/>
      <c r="M81" s="154"/>
      <c r="N81" s="155"/>
      <c r="O81" s="155"/>
      <c r="P81" s="156">
        <f>SUM(P82:P85)</f>
        <v>0</v>
      </c>
      <c r="Q81" s="155"/>
      <c r="R81" s="156">
        <f>SUM(R82:R85)</f>
        <v>0</v>
      </c>
      <c r="S81" s="155"/>
      <c r="T81" s="157">
        <f>SUM(T82:T85)</f>
        <v>0</v>
      </c>
      <c r="AR81" s="158" t="s">
        <v>121</v>
      </c>
      <c r="AT81" s="159" t="s">
        <v>74</v>
      </c>
      <c r="AU81" s="159" t="s">
        <v>75</v>
      </c>
      <c r="AY81" s="158" t="s">
        <v>122</v>
      </c>
      <c r="BK81" s="160">
        <f>SUM(BK82:BK85)</f>
        <v>0</v>
      </c>
    </row>
    <row r="82" spans="1:65" s="2" customFormat="1" ht="24.2" customHeight="1">
      <c r="A82" s="30"/>
      <c r="B82" s="31"/>
      <c r="C82" s="161" t="s">
        <v>80</v>
      </c>
      <c r="D82" s="161" t="s">
        <v>123</v>
      </c>
      <c r="E82" s="162" t="s">
        <v>551</v>
      </c>
      <c r="F82" s="163" t="s">
        <v>552</v>
      </c>
      <c r="G82" s="164" t="s">
        <v>553</v>
      </c>
      <c r="H82" s="194"/>
      <c r="I82" s="166"/>
      <c r="J82" s="167">
        <f>ROUND(I82*H82,2)</f>
        <v>0</v>
      </c>
      <c r="K82" s="163" t="s">
        <v>127</v>
      </c>
      <c r="L82" s="35"/>
      <c r="M82" s="168" t="s">
        <v>21</v>
      </c>
      <c r="N82" s="169" t="s">
        <v>46</v>
      </c>
      <c r="O82" s="60"/>
      <c r="P82" s="170">
        <f>O82*H82</f>
        <v>0</v>
      </c>
      <c r="Q82" s="170">
        <v>0</v>
      </c>
      <c r="R82" s="170">
        <f>Q82*H82</f>
        <v>0</v>
      </c>
      <c r="S82" s="170">
        <v>0</v>
      </c>
      <c r="T82" s="171">
        <f>S82*H82</f>
        <v>0</v>
      </c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R82" s="172" t="s">
        <v>554</v>
      </c>
      <c r="AT82" s="172" t="s">
        <v>123</v>
      </c>
      <c r="AU82" s="172" t="s">
        <v>80</v>
      </c>
      <c r="AY82" s="13" t="s">
        <v>122</v>
      </c>
      <c r="BE82" s="173">
        <f>IF(N82="základní",J82,0)</f>
        <v>0</v>
      </c>
      <c r="BF82" s="173">
        <f>IF(N82="snížená",J82,0)</f>
        <v>0</v>
      </c>
      <c r="BG82" s="173">
        <f>IF(N82="zákl. přenesená",J82,0)</f>
        <v>0</v>
      </c>
      <c r="BH82" s="173">
        <f>IF(N82="sníž. přenesená",J82,0)</f>
        <v>0</v>
      </c>
      <c r="BI82" s="173">
        <f>IF(N82="nulová",J82,0)</f>
        <v>0</v>
      </c>
      <c r="BJ82" s="13" t="s">
        <v>80</v>
      </c>
      <c r="BK82" s="173">
        <f>ROUND(I82*H82,2)</f>
        <v>0</v>
      </c>
      <c r="BL82" s="13" t="s">
        <v>554</v>
      </c>
      <c r="BM82" s="172" t="s">
        <v>555</v>
      </c>
    </row>
    <row r="83" spans="1:65" s="2" customFormat="1" ht="24.2" customHeight="1">
      <c r="A83" s="30"/>
      <c r="B83" s="31"/>
      <c r="C83" s="161" t="s">
        <v>84</v>
      </c>
      <c r="D83" s="161" t="s">
        <v>123</v>
      </c>
      <c r="E83" s="162" t="s">
        <v>556</v>
      </c>
      <c r="F83" s="163" t="s">
        <v>557</v>
      </c>
      <c r="G83" s="164" t="s">
        <v>553</v>
      </c>
      <c r="H83" s="194"/>
      <c r="I83" s="166"/>
      <c r="J83" s="167">
        <f>ROUND(I83*H83,2)</f>
        <v>0</v>
      </c>
      <c r="K83" s="163" t="s">
        <v>127</v>
      </c>
      <c r="L83" s="35"/>
      <c r="M83" s="168" t="s">
        <v>21</v>
      </c>
      <c r="N83" s="169" t="s">
        <v>46</v>
      </c>
      <c r="O83" s="60"/>
      <c r="P83" s="170">
        <f>O83*H83</f>
        <v>0</v>
      </c>
      <c r="Q83" s="170">
        <v>0</v>
      </c>
      <c r="R83" s="170">
        <f>Q83*H83</f>
        <v>0</v>
      </c>
      <c r="S83" s="170">
        <v>0</v>
      </c>
      <c r="T83" s="171">
        <f>S83*H83</f>
        <v>0</v>
      </c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R83" s="172" t="s">
        <v>545</v>
      </c>
      <c r="AT83" s="172" t="s">
        <v>123</v>
      </c>
      <c r="AU83" s="172" t="s">
        <v>80</v>
      </c>
      <c r="AY83" s="13" t="s">
        <v>122</v>
      </c>
      <c r="BE83" s="173">
        <f>IF(N83="základní",J83,0)</f>
        <v>0</v>
      </c>
      <c r="BF83" s="173">
        <f>IF(N83="snížená",J83,0)</f>
        <v>0</v>
      </c>
      <c r="BG83" s="173">
        <f>IF(N83="zákl. přenesená",J83,0)</f>
        <v>0</v>
      </c>
      <c r="BH83" s="173">
        <f>IF(N83="sníž. přenesená",J83,0)</f>
        <v>0</v>
      </c>
      <c r="BI83" s="173">
        <f>IF(N83="nulová",J83,0)</f>
        <v>0</v>
      </c>
      <c r="BJ83" s="13" t="s">
        <v>80</v>
      </c>
      <c r="BK83" s="173">
        <f>ROUND(I83*H83,2)</f>
        <v>0</v>
      </c>
      <c r="BL83" s="13" t="s">
        <v>545</v>
      </c>
      <c r="BM83" s="172" t="s">
        <v>558</v>
      </c>
    </row>
    <row r="84" spans="1:65" s="2" customFormat="1" ht="90" customHeight="1">
      <c r="A84" s="30"/>
      <c r="B84" s="31"/>
      <c r="C84" s="161" t="s">
        <v>135</v>
      </c>
      <c r="D84" s="161" t="s">
        <v>123</v>
      </c>
      <c r="E84" s="162" t="s">
        <v>559</v>
      </c>
      <c r="F84" s="163" t="s">
        <v>560</v>
      </c>
      <c r="G84" s="164" t="s">
        <v>553</v>
      </c>
      <c r="H84" s="194"/>
      <c r="I84" s="166"/>
      <c r="J84" s="167">
        <f>ROUND(I84*H84,2)</f>
        <v>0</v>
      </c>
      <c r="K84" s="163" t="s">
        <v>127</v>
      </c>
      <c r="L84" s="35"/>
      <c r="M84" s="168" t="s">
        <v>21</v>
      </c>
      <c r="N84" s="169" t="s">
        <v>46</v>
      </c>
      <c r="O84" s="60"/>
      <c r="P84" s="170">
        <f>O84*H84</f>
        <v>0</v>
      </c>
      <c r="Q84" s="170">
        <v>0</v>
      </c>
      <c r="R84" s="170">
        <f>Q84*H84</f>
        <v>0</v>
      </c>
      <c r="S84" s="170">
        <v>0</v>
      </c>
      <c r="T84" s="171">
        <f>S84*H84</f>
        <v>0</v>
      </c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R84" s="172" t="s">
        <v>554</v>
      </c>
      <c r="AT84" s="172" t="s">
        <v>123</v>
      </c>
      <c r="AU84" s="172" t="s">
        <v>80</v>
      </c>
      <c r="AY84" s="13" t="s">
        <v>122</v>
      </c>
      <c r="BE84" s="173">
        <f>IF(N84="základní",J84,0)</f>
        <v>0</v>
      </c>
      <c r="BF84" s="173">
        <f>IF(N84="snížená",J84,0)</f>
        <v>0</v>
      </c>
      <c r="BG84" s="173">
        <f>IF(N84="zákl. přenesená",J84,0)</f>
        <v>0</v>
      </c>
      <c r="BH84" s="173">
        <f>IF(N84="sníž. přenesená",J84,0)</f>
        <v>0</v>
      </c>
      <c r="BI84" s="173">
        <f>IF(N84="nulová",J84,0)</f>
        <v>0</v>
      </c>
      <c r="BJ84" s="13" t="s">
        <v>80</v>
      </c>
      <c r="BK84" s="173">
        <f>ROUND(I84*H84,2)</f>
        <v>0</v>
      </c>
      <c r="BL84" s="13" t="s">
        <v>554</v>
      </c>
      <c r="BM84" s="172" t="s">
        <v>561</v>
      </c>
    </row>
    <row r="85" spans="1:65" s="2" customFormat="1" ht="48.75">
      <c r="A85" s="30"/>
      <c r="B85" s="31"/>
      <c r="C85" s="32"/>
      <c r="D85" s="184" t="s">
        <v>407</v>
      </c>
      <c r="E85" s="32"/>
      <c r="F85" s="185" t="s">
        <v>562</v>
      </c>
      <c r="G85" s="32"/>
      <c r="H85" s="32"/>
      <c r="I85" s="186"/>
      <c r="J85" s="32"/>
      <c r="K85" s="32"/>
      <c r="L85" s="35"/>
      <c r="M85" s="195"/>
      <c r="N85" s="196"/>
      <c r="O85" s="191"/>
      <c r="P85" s="191"/>
      <c r="Q85" s="191"/>
      <c r="R85" s="191"/>
      <c r="S85" s="191"/>
      <c r="T85" s="197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T85" s="13" t="s">
        <v>407</v>
      </c>
      <c r="AU85" s="13" t="s">
        <v>80</v>
      </c>
    </row>
    <row r="86" spans="1:65" s="2" customFormat="1" ht="6.95" customHeight="1">
      <c r="A86" s="30"/>
      <c r="B86" s="43"/>
      <c r="C86" s="44"/>
      <c r="D86" s="44"/>
      <c r="E86" s="44"/>
      <c r="F86" s="44"/>
      <c r="G86" s="44"/>
      <c r="H86" s="44"/>
      <c r="I86" s="44"/>
      <c r="J86" s="44"/>
      <c r="K86" s="44"/>
      <c r="L86" s="35"/>
      <c r="M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</sheetData>
  <sheetProtection algorithmName="SHA-512" hashValue="JxdXuG2FAgsXAiP+NcYYl+lsa3DocCKOaYNs/Dhys9girVo4bJYvgmAexfuqKeMrbYSWO8k5Cf4R5F8HrxgXjQ==" saltValue="aLGP3qPVmgSDkhwVKtK8a4lOEZs6Fj0xohqT8cR0qI2xnRj9MZjKQkNhWUlLB3+aMB+0Dd1qVRvb3C5dgcy+XA==" spinCount="100000" sheet="1" objects="1" scenarios="1" formatColumns="0" formatRows="0" autoFilter="0"/>
  <autoFilter ref="C79:K85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1 - Oprava TV, brány 79-8...</vt:lpstr>
      <vt:lpstr>2 - VON</vt:lpstr>
      <vt:lpstr>'1 - Oprava TV, brány 79-8...'!Názvy_tisku</vt:lpstr>
      <vt:lpstr>'2 - VON'!Názvy_tisku</vt:lpstr>
      <vt:lpstr>'Rekapitulace stavby'!Názvy_tisku</vt:lpstr>
      <vt:lpstr>'1 - Oprava TV, brány 79-8...'!Oblast_tisku</vt:lpstr>
      <vt:lpstr>'2 -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Voldřich Lukáš</dc:creator>
  <cp:lastModifiedBy>Kaplanová Ivana</cp:lastModifiedBy>
  <dcterms:created xsi:type="dcterms:W3CDTF">2021-01-27T10:18:35Z</dcterms:created>
  <dcterms:modified xsi:type="dcterms:W3CDTF">2021-02-24T08:46:23Z</dcterms:modified>
</cp:coreProperties>
</file>